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75E8B879-F02D-4386-9BC1-425BBB3E04D0}"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<sst xmlns="http://schemas.openxmlformats.org/spreadsheetml/2006/main" count="16827" uniqueCount="2624">
  <si>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</si>
  <si>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</si>
  <si>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</si>
  <si>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</si>
  <si>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</si>
  <si>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</si>
  <si>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</si>
  <si>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</si>
  <si>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</si>
  <si>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</si>
  <si>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</si>
  <si>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</si>
  <si>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</si>
  <si>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</si>
  <si>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</si>
  <si>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</si>
  <si>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</si>
  <si>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</si>
  <si>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</si>
  <si>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</si>
  <si>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</si>
  <si>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</si>
  <si>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</si>
  <si>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</si>
  <si>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</si>
  <si>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</si>
  <si>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</si>
  <si>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</si>
  <si>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</si>
  <si>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</si>
  <si>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</si>
  <si>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</si>
  <si>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</si>
  <si>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</si>
  <si>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</si>
  <si>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</si>
  <si>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</si>
  <si>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</si>
  <si>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</si>
  <si>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</si>
  <si>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</si>
  <si>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</si>
  <si>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</si>
  <si>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</si>
  <si>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</si>
  <si>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</si>
  <si>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</si>
  <si>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</si>
  <si>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</si>
  <si>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</si>
  <si>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</si>
  <si>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</si>
  <si>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</si>
  <si>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</si>
  <si>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</si>
  <si>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</si>
  <si>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</si>
  <si>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</si>
  <si>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</si>
  <si>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</si>
  <si>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</si>
  <si>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</si>
  <si>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</si>
  <si>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</si>
  <si>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</si>
  <si>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</si>
  <si>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</si>
  <si>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</si>
  <si>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</si>
  <si>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</si>
  <si>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</si>
  <si>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</si>
  <si>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</si>
  <si>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</si>
  <si>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</si>
  <si>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</si>
  <si>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</si>
  <si>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</si>
  <si>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</si>
  <si>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</si>
  <si>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</si>
  <si>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</si>
  <si>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</si>
  <si>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</si>
  <si>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</si>
  <si>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</si>
  <si>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</si>
  <si>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</si>
  <si>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</si>
  <si>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</si>
  <si>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</si>
  <si>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</si>
  <si>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</si>
  <si>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</si>
  <si>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</si>
  <si>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</si>
  <si>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</si>
  <si>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</si>
  <si>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</si>
  <si>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</si>
  <si>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</si>
  <si>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</si>
  <si>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</si>
  <si>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</si>
  <si>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</si>
  <si>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</si>
  <si>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</si>
  <si>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</si>
  <si>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</si>
  <si>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</si>
  <si>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</si>
  <si>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</si>
  <si>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</si>
  <si>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</si>
  <si>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</si>
  <si>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</si>
  <si>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</si>
  <si>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</si>
  <si>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</si>
  <si>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</si>
  <si>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</si>
  <si>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</si>
  <si>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</si>
  <si>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</si>
  <si>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</si>
  <si>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</si>
  <si>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</si>
  <si>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</si>
  <si>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</si>
  <si>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</si>
  <si>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</si>
  <si>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</si>
  <si>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</si>
  <si>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</si>
  <si>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</si>
  <si>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</si>
  <si>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</si>
  <si>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</si>
  <si>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</si>
  <si>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</si>
  <si>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</si>
  <si>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</si>
  <si>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</si>
  <si>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</si>
  <si>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</si>
  <si>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</si>
  <si>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</si>
  <si>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</si>
  <si>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</si>
  <si>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</si>
  <si>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</si>
  <si>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</si>
  <si>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</si>
  <si>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</si>
  <si>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</si>
  <si>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</si>
  <si>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</si>
  <si>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</si>
  <si>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</si>
  <si>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</si>
  <si>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</si>
  <si>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</si>
  <si>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</si>
  <si>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</si>
  <si>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</si>
  <si>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</si>
  <si>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</si>
  <si>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</si>
  <si>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</si>
  <si>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</si>
  <si>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</si>
  <si>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</si>
  <si>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</si>
  <si>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</si>
  <si>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</si>
  <si>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</si>
  <si>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</si>
  <si>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</si>
  <si>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</si>
  <si>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</si>
  <si>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</si>
  <si>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</si>
  <si>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</si>
  <si>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</si>
  <si>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</si>
  <si>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</si>
  <si>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</si>
  <si>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</si>
  <si>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</si>
  <si>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</si>
  <si>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</si>
  <si>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</si>
  <si>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</si>
  <si>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</si>
  <si>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</si>
  <si>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</si>
  <si>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</si>
  <si>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</si>
  <si>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</si>
  <si>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</si>
  <si>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</si>
  <si>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</si>
  <si>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</si>
  <si>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</si>
  <si>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</si>
  <si>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</si>
  <si>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</si>
  <si>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</si>
  <si>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</si>
  <si>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</si>
  <si>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</si>
  <si>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</si>
  <si>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</si>
  <si>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</si>
  <si>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</si>
  <si>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</si>
  <si>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</si>
  <si>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</si>
  <si>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</si>
  <si>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</si>
  <si>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</si>
  <si>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</si>
  <si>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</si>
  <si>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</si>
  <si>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</si>
  <si>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</si>
  <si>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</si>
  <si>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</si>
  <si>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</si>
  <si>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</si>
  <si>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</si>
  <si>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</si>
  <si>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</si>
  <si>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</si>
  <si>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</si>
  <si>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</si>
  <si>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</si>
  <si>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</si>
  <si>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</si>
  <si>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</si>
  <si>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</si>
  <si>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</si>
  <si>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</si>
  <si>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</si>
  <si>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</si>
  <si>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</si>
  <si>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</si>
  <si>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</si>
  <si>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</si>
  <si>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</si>
  <si>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</si>
  <si>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</si>
  <si>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</si>
  <si>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</si>
  <si>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</si>
  <si>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</si>
  <si>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</si>
  <si>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</si>
  <si>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</si>
  <si>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</si>
  <si>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</si>
  <si>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</si>
  <si>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</si>
  <si>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</si>
  <si>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</si>
  <si>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</si>
  <si>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</si>
  <si>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</si>
  <si>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</si>
  <si>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</si>
  <si>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</si>
  <si>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</si>
  <si>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</si>
  <si>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</si>
  <si>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</si>
  <si>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</si>
  <si>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</si>
  <si>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</si>
  <si>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</si>
  <si>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</si>
  <si>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</si>
  <si>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</si>
  <si>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</si>
  <si>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</si>
  <si>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</si>
  <si>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</si>
  <si>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</si>
  <si>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</si>
  <si>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</si>
  <si>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</si>
  <si>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</si>
  <si>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</si>
  <si>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</si>
  <si>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</si>
  <si>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</si>
  <si>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</si>
  <si>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</si>
  <si>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</si>
  <si>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</si>
  <si>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</si>
  <si>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</si>
  <si>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</si>
  <si>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</si>
  <si>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</si>
  <si>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</si>
  <si>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</si>
  <si>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</si>
  <si>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</si>
  <si>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</si>
  <si>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</si>
  <si>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</si>
  <si>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</si>
  <si>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</si>
  <si>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</si>
  <si>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</si>
  <si>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</si>
  <si>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</si>
  <si>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</si>
  <si>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</si>
  <si>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</si>
  <si>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</si>
  <si>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</si>
  <si>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</si>
  <si>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</si>
  <si>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</si>
  <si>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</si>
  <si>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</si>
  <si>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</si>
  <si>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</si>
  <si>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</si>
  <si>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</si>
  <si>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</si>
  <si>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</si>
  <si>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</si>
  <si>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</si>
  <si>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</si>
  <si>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</si>
  <si>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</si>
  <si>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</si>
  <si>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</si>
  <si>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</si>
  <si>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</si>
  <si>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</si>
  <si>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</si>
  <si>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</si>
  <si>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</si>
  <si>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</si>
  <si>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</si>
  <si>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</si>
  <si>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</si>
  <si>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</si>
  <si>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</si>
  <si>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</si>
  <si>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</si>
  <si>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</si>
  <si>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</si>
  <si>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</si>
  <si>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</si>
  <si>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</si>
  <si>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</si>
  <si>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</si>
  <si>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</si>
  <si>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</si>
  <si>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</si>
  <si>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</si>
  <si>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</si>
  <si>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</si>
  <si>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</si>
  <si>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</si>
  <si>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</si>
  <si>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</si>
  <si>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</si>
  <si>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</si>
  <si>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</si>
  <si>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</si>
  <si>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</si>
  <si>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</si>
  <si>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</si>
  <si>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</si>
  <si>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</si>
  <si>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</si>
  <si>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</si>
  <si>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</si>
  <si>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</si>
  <si>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</si>
  <si>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</si>
  <si>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</si>
  <si>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</si>
  <si>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</si>
  <si>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</si>
  <si>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</si>
  <si>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</si>
  <si>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</si>
  <si>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</si>
  <si>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</si>
  <si>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</si>
  <si>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</si>
  <si>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</si>
  <si>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</si>
  <si>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</si>
  <si>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</si>
  <si>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</si>
  <si>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</si>
  <si>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</si>
  <si>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</si>
  <si>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</si>
  <si>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</si>
  <si>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</si>
  <si>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</si>
  <si>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</si>
  <si>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</si>
  <si>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</si>
  <si>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</si>
  <si>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</si>
  <si>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</si>
  <si>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</si>
  <si>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</si>
  <si>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</si>
  <si>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</si>
  <si>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</si>
  <si>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</si>
  <si>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</si>
  <si>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</si>
  <si>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</si>
  <si>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</si>
  <si>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</si>
  <si>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</si>
  <si>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</si>
  <si>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</si>
  <si>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</si>
  <si>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</si>
  <si>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</si>
  <si>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</si>
  <si>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</si>
  <si>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</si>
  <si>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</si>
  <si>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</si>
  <si>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</si>
  <si>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</si>
  <si>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</si>
  <si>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</si>
  <si>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</si>
  <si>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</si>
  <si>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</si>
  <si>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</si>
  <si>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</si>
  <si>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</si>
  <si>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</si>
  <si>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</si>
  <si>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</si>
  <si>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</si>
  <si>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</si>
  <si>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</si>
  <si>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</si>
  <si>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</si>
  <si>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</si>
  <si>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</si>
  <si>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</si>
  <si>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</si>
  <si>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</si>
  <si>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</si>
  <si>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</si>
  <si>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</si>
  <si>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</si>
  <si>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</si>
  <si>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</si>
  <si>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</si>
  <si>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</si>
  <si>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</si>
  <si>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</si>
  <si>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</si>
  <si>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</si>
  <si>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</si>
  <si>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</si>
  <si>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</si>
  <si>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</si>
  <si>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</si>
  <si>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</si>
  <si>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</si>
  <si>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</si>
  <si>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</si>
  <si>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</si>
  <si>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</si>
  <si>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</si>
  <si>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</si>
  <si>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</si>
  <si>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</si>
  <si>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</si>
  <si>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</si>
  <si>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</si>
  <si>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</si>
  <si>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</si>
  <si>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</si>
  <si>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</si>
  <si>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</si>
  <si>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</si>
  <si>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</si>
  <si>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</si>
  <si>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</si>
  <si>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</si>
  <si>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</si>
  <si>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</si>
  <si>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</si>
  <si>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</si>
  <si>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</si>
  <si>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</si>
  <si>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</si>
  <si>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</si>
  <si>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</si>
  <si>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</si>
  <si>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</si>
  <si>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</si>
  <si>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</si>
  <si>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</si>
  <si>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</si>
  <si>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</si>
  <si>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</si>
  <si>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</si>
  <si>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</si>
  <si>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</si>
  <si>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</si>
  <si>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</si>
  <si>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</si>
  <si>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</si>
  <si>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</si>
  <si>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</si>
  <si>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</si>
  <si>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</si>
  <si>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</si>
  <si>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</si>
  <si>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</si>
  <si>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</si>
  <si>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</si>
  <si>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</si>
  <si>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</si>
  <si>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</si>
  <si>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</si>
  <si>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</si>
  <si>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</si>
  <si>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</si>
  <si>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</si>
  <si>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</si>
  <si>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</si>
  <si>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</si>
  <si>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</si>
  <si>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</si>
  <si>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</si>
  <si>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</si>
  <si>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</si>
  <si>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</si>
  <si>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</si>
  <si>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</si>
  <si>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</si>
  <si>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</si>
  <si>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</si>
  <si>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</si>
  <si>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</si>
  <si>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</si>
  <si>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</si>
  <si>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</si>
  <si>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</si>
  <si>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</si>
  <si>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</si>
  <si>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</si>
  <si>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</si>
  <si>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</si>
  <si>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</si>
  <si>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</si>
  <si>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</si>
  <si>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</si>
  <si>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</si>
  <si>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</si>
  <si>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</si>
  <si>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</si>
  <si>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</si>
  <si>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</si>
  <si>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</si>
  <si>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</si>
  <si>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</si>
  <si>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</si>
  <si>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</si>
  <si>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</si>
  <si>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</si>
  <si>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</si>
  <si>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</si>
  <si>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</si>
  <si>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</si>
  <si>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</si>
  <si>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</si>
  <si>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</si>
  <si>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</si>
  <si>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</si>
  <si>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</si>
  <si>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</si>
  <si>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</si>
  <si>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</si>
  <si>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</si>
  <si>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</si>
  <si>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</si>
  <si>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</si>
  <si>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</si>
  <si>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</si>
  <si>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</si>
  <si>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</si>
  <si>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</si>
  <si>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</si>
  <si>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</si>
  <si>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</si>
  <si>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</si>
  <si>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</si>
  <si>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</si>
  <si>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</si>
  <si>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</si>
  <si>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</si>
  <si>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</si>
  <si>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</si>
  <si>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</si>
  <si>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</si>
  <si>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</si>
  <si>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</si>
  <si>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</si>
  <si>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</si>
  <si>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</si>
  <si>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</si>
  <si>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</si>
  <si>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</si>
  <si>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</si>
  <si>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</si>
  <si>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</si>
  <si>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</si>
  <si>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</si>
  <si>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</si>
  <si>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</si>
  <si>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</si>
  <si>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</si>
  <si>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</si>
  <si>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</si>
  <si>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</si>
  <si>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</si>
  <si>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</si>
  <si>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</si>
  <si>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</si>
  <si>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</si>
  <si>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</si>
  <si>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</si>
  <si>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</si>
  <si>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</si>
  <si>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</si>
  <si>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</si>
  <si>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</si>
  <si>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</si>
  <si>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</si>
  <si>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</si>
  <si>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</si>
  <si>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</si>
  <si>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</si>
  <si>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</si>
  <si>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</si>
  <si>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</si>
  <si>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</si>
  <si>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</si>
  <si>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</si>
  <si>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</si>
  <si>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</si>
  <si>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</si>
  <si>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</si>
  <si>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</si>
  <si>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</si>
  <si>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</si>
  <si>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</si>
  <si>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</si>
  <si>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</si>
  <si>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</si>
  <si>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</si>
  <si>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</si>
  <si>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</si>
  <si>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</si>
  <si>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</si>
  <si>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</si>
  <si>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</si>
  <si>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</si>
  <si>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</si>
  <si>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</si>
  <si>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</si>
  <si>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</si>
  <si>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</si>
  <si>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</si>
  <si>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</si>
  <si>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</si>
  <si>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</si>
  <si>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</si>
  <si>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</si>
  <si>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</si>
  <si>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</si>
  <si>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</si>
  <si>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</si>
  <si>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</si>
  <si>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</si>
  <si>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</si>
  <si>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</si>
  <si>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</si>
  <si>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</si>
  <si>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</si>
  <si>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</si>
  <si>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</si>
  <si>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</si>
  <si>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</si>
  <si>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</si>
  <si>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</si>
  <si>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</si>
  <si>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</si>
  <si>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</si>
  <si>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</si>
  <si>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</si>
  <si>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</si>
  <si>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</si>
  <si>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</si>
  <si>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</si>
  <si>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</si>
  <si>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</si>
  <si>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</si>
  <si>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</si>
  <si>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</si>
  <si>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</si>
  <si>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</si>
  <si>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</si>
  <si>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</si>
  <si>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</si>
  <si>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</si>
  <si>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</si>
  <si>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</si>
  <si>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</si>
  <si>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</si>
  <si>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</si>
  <si>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</si>
  <si>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</si>
  <si>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</si>
  <si>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</si>
  <si>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</si>
  <si>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</si>
  <si>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</si>
  <si>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</si>
  <si>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</si>
  <si>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</si>
  <si>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</si>
  <si>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</si>
  <si>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</si>
  <si>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</si>
  <si>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</si>
  <si>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</si>
  <si>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</si>
  <si>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</si>
  <si>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</si>
  <si>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</si>
  <si>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</si>
  <si>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</si>
  <si>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</si>
  <si>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</si>
  <si>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</si>
  <si>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</si>
  <si>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</si>
  <si>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</si>
  <si>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</si>
  <si>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</si>
  <si>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</si>
  <si>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</si>
  <si>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</si>
  <si>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</si>
  <si>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</si>
  <si>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</si>
  <si>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</si>
  <si>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</si>
  <si>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</si>
  <si>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</si>
  <si>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</si>
  <si>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</si>
  <si>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</si>
  <si>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</si>
  <si>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</si>
  <si>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</si>
  <si>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</si>
  <si>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</si>
  <si>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</si>
  <si>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</si>
  <si>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</si>
  <si>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</si>
  <si>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</si>
  <si>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</si>
  <si>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</si>
  <si>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</si>
  <si>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</si>
  <si>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</si>
  <si>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</si>
  <si>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</si>
  <si>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</si>
  <si>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</si>
  <si>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</si>
  <si>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</si>
  <si>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</si>
  <si>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</si>
  <si>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</si>
  <si>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</si>
  <si>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</si>
  <si>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</si>
  <si>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</si>
  <si>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</si>
  <si>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</si>
  <si>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</si>
  <si>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</si>
  <si>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</si>
  <si>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</si>
  <si>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</si>
  <si>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</si>
  <si>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</si>
  <si>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</si>
  <si>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</si>
  <si>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</si>
  <si>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</si>
  <si>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</si>
  <si>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</si>
  <si>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</si>
  <si>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</si>
  <si>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</si>
  <si>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</si>
  <si>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</si>
  <si>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</si>
  <si>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</si>
  <si>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</si>
  <si>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</si>
  <si>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</si>
  <si>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</si>
  <si>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</si>
  <si>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</si>
  <si>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</si>
  <si>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</si>
  <si>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</si>
  <si>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</si>
  <si>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</si>
  <si>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</si>
  <si>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</si>
  <si>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</si>
  <si>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</si>
  <si>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</si>
  <si>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</si>
  <si>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</si>
  <si>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</si>
  <si>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</si>
  <si>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</si>
  <si>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</si>
  <si>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</si>
  <si>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</si>
  <si>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</si>
  <si>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</si>
  <si>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</si>
  <si>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</si>
  <si>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</si>
  <si>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</si>
  <si>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</si>
  <si>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</si>
  <si>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</si>
  <si>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</si>
  <si>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</si>
  <si>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</si>
  <si>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</si>
  <si>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</si>
  <si>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</si>
  <si>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</si>
  <si>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</si>
  <si>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</si>
  <si>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</si>
  <si>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</si>
  <si>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</si>
  <si>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</si>
  <si>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</si>
  <si>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</si>
  <si>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</si>
  <si>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</si>
  <si>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</si>
  <si>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</si>
  <si>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</si>
  <si>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</si>
  <si>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</si>
  <si>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</si>
  <si>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</si>
  <si>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</si>
  <si>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</si>
  <si>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</si>
  <si>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</si>
  <si>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</si>
  <si>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</si>
  <si>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</si>
  <si>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</si>
  <si>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</si>
  <si>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</si>
  <si>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</si>
  <si>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</si>
  <si>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</si>
  <si>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</si>
  <si>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</si>
  <si>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</si>
  <si>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</si>
  <si>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</si>
  <si>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</si>
  <si>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</si>
  <si>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</si>
  <si>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</si>
  <si>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</si>
  <si>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</si>
  <si>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</si>
  <si>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</si>
  <si>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</si>
  <si>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</si>
  <si>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</si>
  <si>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</si>
  <si>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</si>
  <si>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</si>
  <si>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</si>
  <si>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</si>
  <si>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</si>
  <si>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</si>
  <si>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</si>
  <si>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</si>
  <si>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</si>
  <si>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</si>
  <si>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</si>
  <si>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</si>
  <si>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</si>
  <si>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</si>
  <si>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</si>
  <si>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</si>
  <si>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</si>
  <si>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</si>
  <si>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</si>
  <si>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</si>
  <si>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</si>
  <si>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</si>
  <si>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</si>
  <si>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</si>
  <si>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</si>
  <si>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</si>
  <si>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</si>
  <si>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</si>
  <si>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</si>
  <si>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</si>
  <si>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</si>
  <si>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</si>
  <si>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</si>
  <si>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</si>
  <si>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</si>
  <si>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</si>
  <si>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</si>
  <si>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</si>
  <si>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</si>
  <si>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</si>
  <si>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</si>
  <si>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</si>
  <si>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</si>
  <si>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</si>
  <si>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</si>
  <si>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</si>
  <si>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</si>
  <si>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</si>
  <si>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</si>
  <si>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</si>
  <si>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</si>
  <si>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</si>
  <si>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</si>
  <si>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</si>
  <si>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</si>
  <si>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</si>
  <si>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</si>
  <si>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</si>
  <si>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</si>
  <si>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</si>
  <si>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</si>
  <si>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</si>
  <si>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</si>
  <si>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</si>
  <si>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</si>
  <si>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</si>
  <si>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</si>
  <si>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</si>
  <si>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</si>
  <si>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</si>
  <si>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</si>
  <si>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</si>
  <si>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</si>
  <si>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</si>
  <si>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</si>
  <si>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</si>
  <si>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</si>
  <si>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</si>
  <si>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</si>
  <si>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</si>
  <si>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</si>
  <si>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</si>
  <si>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</si>
  <si>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</si>
  <si>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</si>
  <si>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</si>
  <si>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</si>
  <si>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</si>
  <si>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</si>
  <si>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</si>
  <si>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</si>
  <si>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</si>
  <si>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</si>
  <si>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</si>
  <si>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</si>
  <si>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</si>
  <si>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</si>
  <si>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</si>
  <si>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</si>
  <si>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</si>
  <si>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</si>
  <si>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</si>
  <si>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</si>
  <si>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</si>
  <si>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</si>
  <si>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</si>
  <si>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</si>
  <si>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</si>
  <si>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</si>
  <si>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</si>
  <si>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</si>
  <si>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</si>
  <si>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</si>
  <si>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</si>
  <si>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</si>
  <si>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</si>
  <si>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</si>
  <si>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</si>
  <si>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</si>
  <si>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</si>
  <si>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</si>
  <si>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</si>
  <si>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</si>
  <si>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</si>
  <si>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</si>
  <si>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</si>
  <si>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</si>
  <si>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</si>
  <si>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</si>
  <si>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</si>
  <si>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</si>
  <si>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</si>
  <si>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</si>
  <si>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</si>
  <si>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</si>
  <si>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</si>
  <si>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</si>
  <si>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</si>
  <si>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</si>
  <si>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</si>
  <si>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</si>
  <si>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</si>
  <si>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</si>
  <si>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</si>
  <si>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</si>
  <si>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</si>
  <si>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</si>
  <si>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</si>
  <si>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</si>
  <si>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</si>
  <si>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</si>
  <si>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</si>
  <si>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</si>
  <si>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</si>
  <si>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</si>
  <si>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</si>
  <si>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</si>
  <si>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</si>
  <si>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</si>
  <si>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</si>
  <si>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</si>
  <si>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</si>
  <si>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</si>
  <si>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</si>
  <si>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</si>
  <si>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</si>
  <si>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</si>
  <si>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</si>
  <si>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</si>
  <si>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</si>
  <si>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</si>
  <si>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</si>
  <si>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</si>
  <si>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</si>
  <si>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</si>
  <si>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</si>
  <si>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</si>
  <si>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</si>
  <si>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</si>
  <si>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</si>
  <si>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</si>
  <si>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</si>
  <si>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</si>
  <si>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</si>
  <si>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</si>
  <si>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</si>
  <si>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</si>
  <si>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</si>
  <si>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</si>
  <si>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</si>
  <si>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</si>
  <si>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</si>
  <si>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</si>
  <si>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</si>
  <si>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</si>
  <si>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</si>
  <si>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</si>
  <si>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</si>
  <si>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</si>
  <si>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</si>
  <si>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</si>
  <si>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</si>
  <si>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</si>
  <si>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</si>
  <si>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</si>
  <si>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</si>
  <si>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</si>
  <si>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</si>
  <si>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</si>
  <si>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</si>
  <si>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</si>
  <si>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</si>
  <si>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</si>
  <si>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</si>
  <si>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</si>
  <si>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</si>
  <si>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</si>
  <si>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</si>
  <si>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</si>
  <si>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</si>
  <si>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</si>
  <si>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</si>
  <si>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</si>
  <si>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</si>
  <si>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</si>
  <si>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</si>
  <si>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</si>
  <si>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</si>
  <si>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</si>
  <si>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</si>
  <si>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</si>
  <si>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</si>
  <si>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</si>
  <si>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</si>
  <si>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</si>
  <si>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</si>
  <si>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</si>
  <si>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</si>
  <si>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</si>
  <si>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</si>
  <si>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</si>
  <si>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</si>
  <si>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</si>
  <si>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</si>
  <si>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</si>
  <si>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</si>
  <si>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</si>
  <si>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</si>
  <si>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</si>
  <si>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</si>
  <si>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</si>
  <si>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</si>
  <si>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</si>
  <si>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</si>
  <si>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</si>
  <si>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</si>
  <si>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</si>
  <si>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</si>
  <si>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</si>
  <si>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</si>
  <si>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</si>
  <si>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</si>
  <si>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</si>
  <si>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</si>
  <si>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</si>
  <si>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</si>
  <si>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</si>
  <si>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</si>
  <si>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</si>
  <si>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</si>
  <si>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</si>
  <si>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</si>
  <si>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</si>
  <si>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</si>
  <si>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</si>
  <si>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</si>
  <si>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</si>
  <si>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</si>
  <si>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</si>
  <si>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</si>
  <si>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</si>
  <si>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</si>
  <si>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</si>
  <si>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</si>
  <si>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</si>
  <si>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</si>
  <si>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</si>
  <si>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</si>
  <si>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</si>
  <si>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</si>
  <si>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</si>
  <si>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</si>
  <si>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</si>
  <si>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</si>
  <si>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</si>
  <si>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</si>
  <si>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</si>
  <si>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</si>
  <si>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</si>
  <si>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</si>
  <si>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</si>
  <si>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</si>
  <si>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</si>
  <si>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</si>
  <si>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</si>
  <si>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</si>
  <si>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</si>
  <si>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</si>
  <si>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</si>
  <si>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</si>
  <si>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</si>
  <si>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</si>
  <si>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</si>
  <si>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</si>
  <si>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</si>
  <si>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</si>
  <si>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</si>
  <si>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</si>
  <si>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</si>
  <si>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</si>
  <si>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</si>
  <si>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</si>
  <si>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</si>
  <si>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</si>
  <si>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</si>
  <si>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</si>
  <si>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</si>
  <si>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</si>
  <si>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</si>
  <si>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</si>
  <si>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</si>
  <si>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</si>
  <si>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</si>
  <si>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</si>
  <si>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</si>
  <si>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</si>
  <si>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</si>
  <si>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</si>
  <si>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</si>
  <si>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</si>
  <si>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</si>
  <si>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</si>
  <si>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</si>
  <si>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</si>
  <si>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</si>
  <si>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</si>
  <si>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</si>
  <si>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</si>
  <si>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</si>
  <si>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</si>
  <si>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</si>
  <si>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</si>
  <si>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</si>
  <si>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</si>
  <si>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</si>
  <si>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</si>
  <si>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</si>
  <si>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</si>
  <si>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</si>
  <si>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</si>
  <si>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</si>
  <si>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</si>
  <si>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</si>
  <si>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</si>
  <si>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</si>
  <si>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</si>
  <si>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</si>
  <si>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</si>
  <si>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</si>
  <si>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</si>
  <si>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</si>
  <si>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</si>
  <si>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</si>
  <si>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</si>
  <si>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</si>
  <si>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</si>
  <si>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</si>
  <si>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</si>
  <si>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</si>
  <si>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</si>
  <si>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</si>
  <si>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</si>
  <si>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</si>
  <si>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</si>
  <si>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</si>
  <si>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</si>
  <si>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</si>
  <si>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</si>
  <si>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</si>
  <si>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</si>
  <si>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</si>
  <si>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</si>
  <si>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</si>
  <si>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</si>
  <si>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</si>
  <si>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</si>
  <si>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</si>
  <si>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</si>
  <si>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</si>
  <si>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</si>
  <si>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</si>
  <si>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</si>
  <si>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</si>
  <si>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</si>
  <si>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</si>
  <si>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</si>
  <si>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</si>
  <si>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</si>
  <si>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</si>
  <si>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</si>
  <si>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</si>
  <si>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</si>
  <si>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</si>
  <si>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</si>
  <si>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</si>
  <si>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</si>
  <si>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</si>
  <si>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</si>
  <si>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</si>
  <si>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</si>
  <si>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</si>
  <si>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</si>
  <si>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</si>
  <si>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</si>
  <si>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</si>
  <si>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</si>
  <si>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</si>
  <si>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</si>
  <si>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</si>
  <si>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</si>
  <si>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</si>
  <si>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</si>
  <si>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</si>
  <si>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</si>
  <si>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</si>
  <si>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</si>
  <si>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</si>
  <si>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</si>
  <si>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</si>
  <si>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</si>
  <si>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</si>
  <si>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</si>
  <si>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</si>
  <si>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</si>
  <si>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</si>
  <si>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</si>
  <si>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</si>
  <si>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</si>
  <si>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</si>
  <si>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</si>
  <si>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</si>
  <si>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</si>
  <si>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</si>
  <si>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</si>
  <si>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</si>
  <si>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</si>
  <si>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</si>
  <si>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</si>
  <si>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</si>
  <si>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</si>
  <si>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</si>
  <si>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</si>
  <si>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</si>
  <si>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</si>
  <si>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</si>
  <si>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</si>
  <si>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</si>
  <si>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</si>
  <si>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</si>
  <si>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</si>
  <si>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</si>
  <si>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</si>
  <si>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</si>
  <si>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</si>
  <si>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</si>
  <si>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</si>
  <si>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</si>
  <si>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</si>
  <si>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</si>
  <si>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</si>
  <si>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</si>
  <si>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</si>
  <si>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</si>
  <si>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</si>
  <si>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</si>
  <si>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</si>
  <si>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</si>
  <si>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</si>
  <si>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</si>
  <si>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</si>
  <si>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</si>
  <si>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</si>
  <si>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</si>
  <si>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</si>
  <si>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</si>
  <si>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</si>
  <si>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</si>
  <si>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</si>
  <si>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</si>
  <si>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</si>
  <si>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</si>
  <si>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</si>
  <si>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</si>
  <si>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</si>
  <si>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</si>
  <si>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</si>
  <si>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</si>
  <si>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</si>
  <si>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</si>
  <si>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</si>
  <si>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</si>
  <si>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</si>
  <si>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</si>
  <si>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</si>
  <si>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</si>
  <si>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</si>
  <si>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</si>
  <si>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</si>
  <si>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</si>
  <si>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</si>
  <si>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</si>
  <si>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</si>
  <si>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</si>
  <si>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</si>
  <si>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</si>
  <si>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</si>
  <si>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</si>
  <si>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</si>
  <si>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</si>
  <si>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</si>
  <si>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</si>
  <si>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</si>
  <si>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</si>
  <si>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</si>
  <si>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</si>
  <si>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</si>
  <si>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</si>
  <si>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</si>
  <si>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</si>
  <si>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</si>
  <si>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</si>
  <si>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</si>
  <si>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</si>
  <si>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</si>
  <si>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</si>
  <si>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</si>
  <si>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</si>
  <si>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</si>
  <si>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</si>
  <si>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</si>
  <si>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</si>
  <si>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</si>
  <si>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</si>
  <si>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</si>
  <si>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</si>
  <si>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</si>
  <si>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</si>
  <si>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</si>
  <si>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</si>
  <si>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</si>
  <si>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</si>
  <si>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</si>
  <si>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</si>
  <si>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</si>
  <si>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</si>
  <si>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</si>
  <si>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</si>
  <si>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</si>
  <si>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</si>
  <si>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</si>
  <si>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</si>
  <si>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</si>
  <si>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</si>
  <si>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</si>
  <si>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</si>
  <si>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</si>
  <si>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</si>
  <si>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</si>
  <si>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</si>
  <si>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</si>
  <si>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</si>
  <si>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</si>
  <si>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</si>
  <si>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</si>
  <si>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</si>
  <si>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</si>
  <si>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</si>
  <si>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</si>
  <si>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</si>
  <si>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</si>
  <si>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</si>
  <si>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</si>
  <si>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</si>
  <si>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</si>
  <si>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</si>
  <si>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</si>
  <si>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</si>
  <si>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</si>
  <si>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</si>
  <si>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</si>
  <si>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</si>
  <si>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</si>
  <si>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</si>
  <si>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</si>
  <si>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</si>
  <si>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</si>
  <si>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</si>
  <si>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</si>
  <si>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</si>
  <si>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</si>
  <si>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</si>
  <si>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</si>
  <si>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</si>
  <si>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</si>
  <si>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</si>
  <si>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</si>
  <si>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</si>
  <si>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</si>
  <si>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</si>
  <si>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</si>
  <si>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</si>
  <si>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</si>
  <si>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</si>
  <si>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</si>
  <si>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</si>
  <si>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</si>
  <si>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</si>
  <si>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</si>
  <si>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</si>
  <si>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</si>
  <si>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</si>
  <si>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</si>
  <si>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</si>
  <si>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</si>
  <si>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</si>
  <si>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</si>
  <si>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</si>
  <si>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</si>
  <si>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</si>
  <si>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</si>
  <si>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</si>
  <si>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</si>
  <si>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</si>
  <si>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</si>
  <si>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</si>
  <si>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</si>
  <si>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</si>
  <si>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</si>
  <si>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</si>
  <si>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</si>
  <si>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</si>
  <si>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</si>
  <si>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</si>
  <si>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</si>
  <si>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</si>
  <si>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</si>
  <si>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</si>
  <si>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</si>
  <si>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</si>
  <si>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</si>
  <si>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</si>
  <si>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</si>
  <si>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</si>
  <si>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</si>
  <si>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</si>
  <si>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</si>
  <si>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</si>
  <si>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</si>
  <si>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</si>
  <si>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</si>
  <si>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</si>
  <si>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</si>
  <si>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</si>
  <si>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</si>
  <si>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</si>
  <si>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</si>
  <si>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</si>
  <si>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</si>
  <si>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</si>
  <si>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</si>
  <si>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</si>
  <si>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</si>
  <si>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</si>
  <si>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</si>
  <si>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</si>
  <si>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</si>
  <si>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</si>
  <si>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</si>
  <si>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</si>
  <si>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</si>
  <si>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</si>
  <si>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</si>
  <si>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</si>
  <si>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</si>
  <si>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</si>
  <si>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</si>
  <si>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</si>
  <si>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</si>
  <si>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</si>
  <si>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</si>
  <si>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</si>
  <si>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</si>
  <si>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</si>
  <si>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</si>
  <si>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</si>
  <si>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</si>
  <si>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</si>
  <si>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</si>
  <si>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</si>
  <si>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</si>
  <si>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</si>
  <si>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</si>
  <si>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</si>
  <si>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</si>
  <si>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20202</t>
  </si>
  <si>
    <t>松本市</t>
  </si>
  <si>
    <t>20202_令和4年度</t>
  </si>
  <si>
    <t>20202_令和6年度</t>
  </si>
  <si>
    <t>20217</t>
  </si>
  <si>
    <t>佐久市</t>
  </si>
  <si>
    <t>20217_令和4年度</t>
  </si>
  <si>
    <t>20217_令和6年度</t>
  </si>
  <si>
    <t>20201</t>
  </si>
  <si>
    <t>長野市</t>
  </si>
  <si>
    <t>20201_令和4年度</t>
  </si>
  <si>
    <t>20201_令和6年度</t>
  </si>
  <si>
    <t>池田町</t>
  </si>
  <si>
    <t>20324</t>
  </si>
  <si>
    <t>立科町</t>
  </si>
  <si>
    <t>20324_令和4年度</t>
  </si>
  <si>
    <t>20324_令和6年度</t>
  </si>
  <si>
    <t>20416</t>
  </si>
  <si>
    <t>豊丘村</t>
  </si>
  <si>
    <t>20416_令和4年度</t>
  </si>
  <si>
    <t>20416_令和6年度</t>
  </si>
  <si>
    <t>20543</t>
  </si>
  <si>
    <t>高山村</t>
  </si>
  <si>
    <t>20543_令和4年度</t>
  </si>
  <si>
    <t>20543_令和6年度</t>
  </si>
  <si>
    <t>20213</t>
  </si>
  <si>
    <t>飯山市</t>
  </si>
  <si>
    <t>20213_令和4年度</t>
  </si>
  <si>
    <t>20213_令和6年度</t>
  </si>
  <si>
    <t>20361</t>
  </si>
  <si>
    <t>下諏訪町</t>
  </si>
  <si>
    <t>20361_令和4年度</t>
  </si>
  <si>
    <t>20361_令和6年度</t>
  </si>
  <si>
    <t>20382</t>
  </si>
  <si>
    <t>辰野町</t>
  </si>
  <si>
    <t>20382_令和4年度</t>
  </si>
  <si>
    <t>20382_令和6年度</t>
  </si>
  <si>
    <t>20210</t>
  </si>
  <si>
    <t>駒ヶ根市</t>
  </si>
  <si>
    <t>20210_令和4年度</t>
  </si>
  <si>
    <t>20210_令和6年度</t>
  </si>
  <si>
    <t>20561</t>
  </si>
  <si>
    <t>山ノ内町</t>
  </si>
  <si>
    <t>20561_令和4年度</t>
  </si>
  <si>
    <t>20561_令和6年度</t>
  </si>
  <si>
    <t>20450</t>
  </si>
  <si>
    <t>山形村</t>
  </si>
  <si>
    <t>20450_令和4年度</t>
  </si>
  <si>
    <t>20450_令和6年度</t>
  </si>
  <si>
    <t>20363</t>
  </si>
  <si>
    <t>原村</t>
  </si>
  <si>
    <t>20363_令和4年度</t>
  </si>
  <si>
    <t>20363_令和6年度</t>
  </si>
  <si>
    <t>20212</t>
  </si>
  <si>
    <t>大町市</t>
  </si>
  <si>
    <t>20212_令和4年度</t>
  </si>
  <si>
    <t>20212_令和6年度</t>
  </si>
  <si>
    <t>20583</t>
  </si>
  <si>
    <t>信濃町</t>
  </si>
  <si>
    <t>20583_令和4年度</t>
  </si>
  <si>
    <t>20583_令和6年度</t>
  </si>
  <si>
    <t>20383</t>
  </si>
  <si>
    <t>箕輪町</t>
  </si>
  <si>
    <t>20383_令和4年度</t>
  </si>
  <si>
    <t>20383_令和6年度</t>
  </si>
  <si>
    <t>20425</t>
  </si>
  <si>
    <t>木祖村</t>
  </si>
  <si>
    <t>20425_令和4年度</t>
  </si>
  <si>
    <t>20425_令和6年度</t>
  </si>
  <si>
    <t>20446</t>
  </si>
  <si>
    <t>麻績村</t>
  </si>
  <si>
    <t>20446_令和4年度</t>
  </si>
  <si>
    <t>20446_令和6年度</t>
  </si>
  <si>
    <t>20204</t>
  </si>
  <si>
    <t>岡谷市</t>
  </si>
  <si>
    <t>20204_令和4年度</t>
  </si>
  <si>
    <t>20204_令和6年度</t>
  </si>
  <si>
    <t>20214</t>
  </si>
  <si>
    <t>茅野市</t>
  </si>
  <si>
    <t>20214_令和4年度</t>
  </si>
  <si>
    <t>20214_令和6年度</t>
  </si>
  <si>
    <t>20211</t>
  </si>
  <si>
    <t>中野市</t>
  </si>
  <si>
    <t>20211_令和4年度</t>
  </si>
  <si>
    <t>20211_令和6年度</t>
  </si>
  <si>
    <t>20486</t>
  </si>
  <si>
    <t>小谷村</t>
  </si>
  <si>
    <t>20486_令和4年度</t>
  </si>
  <si>
    <t>20486_令和6年度</t>
  </si>
  <si>
    <t>20411</t>
  </si>
  <si>
    <t>下條村</t>
  </si>
  <si>
    <t>20411_令和4年度</t>
  </si>
  <si>
    <t>20411_令和6年度</t>
  </si>
  <si>
    <t>20430</t>
  </si>
  <si>
    <t>大桑村</t>
  </si>
  <si>
    <t>20430_令和4年度</t>
  </si>
  <si>
    <t>20430_令和6年度</t>
  </si>
  <si>
    <t>20305</t>
  </si>
  <si>
    <t>南牧村</t>
  </si>
  <si>
    <t>20305_令和4年度</t>
  </si>
  <si>
    <t>20305_令和6年度</t>
  </si>
  <si>
    <t>20423</t>
  </si>
  <si>
    <t>南木曽町</t>
  </si>
  <si>
    <t>20423_令和4年度</t>
  </si>
  <si>
    <t>20423_令和6年度</t>
  </si>
  <si>
    <t>20304</t>
  </si>
  <si>
    <t>川上村</t>
  </si>
  <si>
    <t>20304_令和4年度</t>
  </si>
  <si>
    <t>20304_令和6年度</t>
  </si>
  <si>
    <t>20563</t>
  </si>
  <si>
    <t>野沢温泉村</t>
  </si>
  <si>
    <t>20563_令和4年度</t>
  </si>
  <si>
    <t>20563_令和6年度</t>
  </si>
  <si>
    <t>20362</t>
  </si>
  <si>
    <t>富士見町</t>
  </si>
  <si>
    <t>20362_令和4年度</t>
  </si>
  <si>
    <t>20362_令和6年度</t>
  </si>
  <si>
    <t>20521</t>
  </si>
  <si>
    <t>坂城町</t>
  </si>
  <si>
    <t>20521_令和4年度</t>
  </si>
  <si>
    <t>20521_令和6年度</t>
  </si>
  <si>
    <t>20386</t>
  </si>
  <si>
    <t>中川村</t>
  </si>
  <si>
    <t>20386_令和4年度</t>
  </si>
  <si>
    <t>20386_令和6年度</t>
  </si>
  <si>
    <t>20562</t>
  </si>
  <si>
    <t>木島平村</t>
  </si>
  <si>
    <t>20562_令和4年度</t>
  </si>
  <si>
    <t>20562_令和6年度</t>
  </si>
  <si>
    <t>20451</t>
  </si>
  <si>
    <t>朝日村</t>
  </si>
  <si>
    <t>20451_令和4年度</t>
  </si>
  <si>
    <t>20451_令和6年度</t>
  </si>
  <si>
    <t>20303</t>
  </si>
  <si>
    <t>小海町</t>
  </si>
  <si>
    <t>20303_令和4年度</t>
  </si>
  <si>
    <t>20303_令和6年度</t>
  </si>
  <si>
    <t>20349</t>
  </si>
  <si>
    <t>青木村</t>
  </si>
  <si>
    <t>20349_令和4年度</t>
  </si>
  <si>
    <t>20349_令和6年度</t>
  </si>
  <si>
    <t>20404</t>
  </si>
  <si>
    <t>阿南町</t>
  </si>
  <si>
    <t>20404_令和4年度</t>
  </si>
  <si>
    <t>20404_令和6年度</t>
  </si>
  <si>
    <t>20452</t>
  </si>
  <si>
    <t>筑北村</t>
  </si>
  <si>
    <t>20452_令和4年度</t>
  </si>
  <si>
    <t>20452_令和6年度</t>
  </si>
  <si>
    <t>20422</t>
  </si>
  <si>
    <t>上松町</t>
  </si>
  <si>
    <t>20422_令和4年度</t>
  </si>
  <si>
    <t>20422_令和6年度</t>
  </si>
  <si>
    <t>20588</t>
  </si>
  <si>
    <t>小川村</t>
  </si>
  <si>
    <t>20588_令和4年度</t>
  </si>
  <si>
    <t>20588_令和6年度</t>
  </si>
  <si>
    <t>20413</t>
  </si>
  <si>
    <t>天龍村</t>
  </si>
  <si>
    <t>20413_令和4年度</t>
  </si>
  <si>
    <t>20413_令和6年度</t>
  </si>
  <si>
    <t>20306</t>
  </si>
  <si>
    <t>南相木村</t>
  </si>
  <si>
    <t>20306_令和4年度</t>
  </si>
  <si>
    <t>20306_令和6年度</t>
  </si>
  <si>
    <t>20417</t>
  </si>
  <si>
    <t>大鹿村</t>
  </si>
  <si>
    <t>20417_令和4年度</t>
  </si>
  <si>
    <t>20417_令和6年度</t>
  </si>
  <si>
    <t>20407</t>
  </si>
  <si>
    <t>阿智村</t>
  </si>
  <si>
    <t>20407_令和4年度</t>
  </si>
  <si>
    <t>20407_令和6年度</t>
  </si>
  <si>
    <t>20415</t>
  </si>
  <si>
    <t>喬木村</t>
  </si>
  <si>
    <t>20415_令和4年度</t>
  </si>
  <si>
    <t>20415_令和6年度</t>
  </si>
  <si>
    <t>高森町</t>
  </si>
  <si>
    <t>20350</t>
  </si>
  <si>
    <t>長和町</t>
  </si>
  <si>
    <t>20350_令和4年度</t>
  </si>
  <si>
    <t>20350_令和6年度</t>
  </si>
  <si>
    <t>20323</t>
  </si>
  <si>
    <t>御代田町</t>
  </si>
  <si>
    <t>20323_令和4年度</t>
  </si>
  <si>
    <t>20323_令和6年度</t>
  </si>
  <si>
    <t>20385</t>
  </si>
  <si>
    <t>南箕輪村</t>
  </si>
  <si>
    <t>20385_令和4年度</t>
  </si>
  <si>
    <t>20385_令和6年度</t>
  </si>
  <si>
    <t>20448</t>
  </si>
  <si>
    <t>生坂村</t>
  </si>
  <si>
    <t>20448_令和4年度</t>
  </si>
  <si>
    <t>20448_令和6年度</t>
  </si>
  <si>
    <t>20602</t>
  </si>
  <si>
    <t>栄村</t>
  </si>
  <si>
    <t>20602_令和4年度</t>
  </si>
  <si>
    <t>20602_令和6年度</t>
  </si>
  <si>
    <t>20414</t>
  </si>
  <si>
    <t>泰阜村</t>
  </si>
  <si>
    <t>20414_令和4年度</t>
  </si>
  <si>
    <t>20414_令和6年度</t>
  </si>
  <si>
    <t>20410</t>
  </si>
  <si>
    <t>根羽村</t>
  </si>
  <si>
    <t>20410_令和4年度</t>
  </si>
  <si>
    <t>20410_令和6年度</t>
  </si>
  <si>
    <t>20307</t>
  </si>
  <si>
    <t>北相木村</t>
  </si>
  <si>
    <t>20307_令和4年度</t>
  </si>
  <si>
    <t>20307_令和6年度</t>
  </si>
  <si>
    <t>20429</t>
  </si>
  <si>
    <t>王滝村</t>
  </si>
  <si>
    <t>20429_令和4年度</t>
  </si>
  <si>
    <t>20429_令和6年度</t>
  </si>
  <si>
    <t>20412</t>
  </si>
  <si>
    <t>売木村</t>
  </si>
  <si>
    <t>20412_令和4年度</t>
  </si>
  <si>
    <t>20412_令和6年度</t>
  </si>
  <si>
    <t>20409</t>
  </si>
  <si>
    <t>平谷村</t>
  </si>
  <si>
    <t>20409_令和4年度</t>
  </si>
  <si>
    <t>20409_令和6年度</t>
  </si>
  <si>
    <t>20309</t>
  </si>
  <si>
    <t>佐久穂町</t>
  </si>
  <si>
    <t>20309_令和4年度</t>
  </si>
  <si>
    <t>20309_令和6年度</t>
  </si>
  <si>
    <t>20432</t>
  </si>
  <si>
    <t>木曽町</t>
  </si>
  <si>
    <t>20432_令和4年度</t>
  </si>
  <si>
    <t>20432_令和6年度</t>
  </si>
  <si>
    <t>20541</t>
  </si>
  <si>
    <t>小布施町</t>
  </si>
  <si>
    <t>20541_令和4年度</t>
  </si>
  <si>
    <t>20541_令和6年度</t>
  </si>
  <si>
    <t>20590</t>
  </si>
  <si>
    <t>飯綱町</t>
  </si>
  <si>
    <t>20590_令和4年度</t>
  </si>
  <si>
    <t>20590_令和6年度</t>
  </si>
  <si>
    <t>20482</t>
  </si>
  <si>
    <t>松川村</t>
  </si>
  <si>
    <t>20482_令和4年度</t>
  </si>
  <si>
    <t>20482_令和6年度</t>
  </si>
  <si>
    <t>20481</t>
  </si>
  <si>
    <t>20481_令和4年度</t>
  </si>
  <si>
    <t>20481_令和6年度</t>
  </si>
  <si>
    <t>20485</t>
  </si>
  <si>
    <t>白馬村</t>
  </si>
  <si>
    <t>20485_令和4年度</t>
  </si>
  <si>
    <t>20485_令和6年度</t>
  </si>
  <si>
    <t>20384</t>
  </si>
  <si>
    <t>飯島町</t>
  </si>
  <si>
    <t>20384_令和4年度</t>
  </si>
  <si>
    <t>20384_令和6年度</t>
  </si>
  <si>
    <t>20388</t>
  </si>
  <si>
    <t>宮田村</t>
  </si>
  <si>
    <t>20388_令和4年度</t>
  </si>
  <si>
    <t>20388_令和6年度</t>
  </si>
  <si>
    <t>20321</t>
  </si>
  <si>
    <t>軽井沢町</t>
  </si>
  <si>
    <t>20321_令和4年度</t>
  </si>
  <si>
    <t>20321_令和6年度</t>
  </si>
  <si>
    <t>20218</t>
  </si>
  <si>
    <t>千曲市</t>
  </si>
  <si>
    <t>20218_令和4年度</t>
  </si>
  <si>
    <t>20218_令和6年度</t>
  </si>
  <si>
    <t>20219</t>
  </si>
  <si>
    <t>東御市</t>
  </si>
  <si>
    <t>20219_令和4年度</t>
  </si>
  <si>
    <t>20219_令和6年度</t>
  </si>
  <si>
    <t>20403</t>
  </si>
  <si>
    <t>20403_令和4年度</t>
  </si>
  <si>
    <t>20403_令和6年度</t>
  </si>
  <si>
    <t>20402</t>
  </si>
  <si>
    <t>松川町</t>
  </si>
  <si>
    <t>20402_令和4年度</t>
  </si>
  <si>
    <t>20402_令和6年度</t>
  </si>
  <si>
    <t>20220</t>
  </si>
  <si>
    <t>安曇野市</t>
  </si>
  <si>
    <t>20220_令和4年度</t>
  </si>
  <si>
    <t>20220_令和6年度</t>
  </si>
  <si>
    <t>20205</t>
  </si>
  <si>
    <t>飯田市</t>
  </si>
  <si>
    <t>20205_令和4年度</t>
  </si>
  <si>
    <t>20205_令和6年度</t>
  </si>
  <si>
    <t>04213_令和6年度</t>
  </si>
  <si>
    <t>04213</t>
  </si>
  <si>
    <t>栗原市</t>
  </si>
  <si>
    <t>04209_令和6年度</t>
  </si>
  <si>
    <t>04209</t>
  </si>
  <si>
    <t>多賀城市</t>
  </si>
  <si>
    <t>04213_令和4年度</t>
  </si>
  <si>
    <t>04209_令和4年度</t>
  </si>
  <si>
    <t>18207_平成2年度</t>
  </si>
  <si>
    <t>18207</t>
  </si>
  <si>
    <t>鯖江市</t>
  </si>
  <si>
    <t>18207_平成17年度</t>
  </si>
  <si>
    <t>18207_平成18年度</t>
  </si>
  <si>
    <t>18207_平成19年度</t>
  </si>
  <si>
    <t>18207_平成20年度</t>
  </si>
  <si>
    <t>18207_平成21年度</t>
  </si>
  <si>
    <t>18207_平成22年度</t>
  </si>
  <si>
    <t>18207_平成23年度</t>
  </si>
  <si>
    <t>18207_平成24年度</t>
  </si>
  <si>
    <t>18207_平成25年度</t>
  </si>
  <si>
    <t>18207_平成26年度</t>
  </si>
  <si>
    <t>18207_平成27年度</t>
  </si>
  <si>
    <t>18207_平成28年度</t>
  </si>
  <si>
    <t>18207_平成29年度</t>
  </si>
  <si>
    <t>18207_平成30年度</t>
  </si>
  <si>
    <t>18207_令和元年度</t>
  </si>
  <si>
    <t>18207_令和2年度</t>
  </si>
  <si>
    <t>18207_令和3年度</t>
  </si>
  <si>
    <t>18207_令和4年度</t>
  </si>
  <si>
    <t>18207_令和5年度</t>
  </si>
  <si>
    <t>18207_令和6年度</t>
  </si>
  <si>
    <t>23229_平成2年度</t>
  </si>
  <si>
    <t>23229</t>
  </si>
  <si>
    <t>豊明市</t>
  </si>
  <si>
    <t>23229_平成17年度</t>
  </si>
  <si>
    <t>23229_平成18年度</t>
  </si>
  <si>
    <t>23229_平成19年度</t>
  </si>
  <si>
    <t>23229_平成20年度</t>
  </si>
  <si>
    <t>23229_平成21年度</t>
  </si>
  <si>
    <t>23229_平成22年度</t>
  </si>
  <si>
    <t>23229_平成23年度</t>
  </si>
  <si>
    <t>23229_平成24年度</t>
  </si>
  <si>
    <t>23229_平成25年度</t>
  </si>
  <si>
    <t>23229_平成26年度</t>
  </si>
  <si>
    <t>23229_平成27年度</t>
  </si>
  <si>
    <t>23229_平成28年度</t>
  </si>
  <si>
    <t>23229_平成29年度</t>
  </si>
  <si>
    <t>23229_平成30年度</t>
  </si>
  <si>
    <t>23229_令和元年度</t>
  </si>
  <si>
    <t>23229_令和2年度</t>
  </si>
  <si>
    <t>23229_令和3年度</t>
  </si>
  <si>
    <t>23229_令和4年度</t>
  </si>
  <si>
    <t>23229_令和5年度</t>
  </si>
  <si>
    <t>23229_令和6年度</t>
  </si>
  <si>
    <t>19211_平成2年度</t>
  </si>
  <si>
    <t>19211</t>
  </si>
  <si>
    <t>笛吹市</t>
  </si>
  <si>
    <t>19211_平成17年度</t>
  </si>
  <si>
    <t>19211_平成18年度</t>
  </si>
  <si>
    <t>19211_平成19年度</t>
  </si>
  <si>
    <t>19211_平成20年度</t>
  </si>
  <si>
    <t>19211_平成21年度</t>
  </si>
  <si>
    <t>19211_平成22年度</t>
  </si>
  <si>
    <t>19211_平成23年度</t>
  </si>
  <si>
    <t>19211_平成24年度</t>
  </si>
  <si>
    <t>19211_平成25年度</t>
  </si>
  <si>
    <t>19211_平成26年度</t>
  </si>
  <si>
    <t>19211_平成27年度</t>
  </si>
  <si>
    <t>19211_平成28年度</t>
  </si>
  <si>
    <t>19211_平成29年度</t>
  </si>
  <si>
    <t>19211_平成30年度</t>
  </si>
  <si>
    <t>19211_令和元年度</t>
  </si>
  <si>
    <t>19211_令和2年度</t>
  </si>
  <si>
    <t>19211_令和3年度</t>
  </si>
  <si>
    <t>19211_令和4年度</t>
  </si>
  <si>
    <t>19211_令和5年度</t>
  </si>
  <si>
    <t>19211_令和6年度</t>
  </si>
  <si>
    <t>12230_平成2年度</t>
  </si>
  <si>
    <t>12230</t>
  </si>
  <si>
    <t>八街市</t>
  </si>
  <si>
    <t>12230_平成17年度</t>
  </si>
  <si>
    <t>12230_平成18年度</t>
  </si>
  <si>
    <t>12230_平成19年度</t>
  </si>
  <si>
    <t>12230_平成20年度</t>
  </si>
  <si>
    <t>12230_平成21年度</t>
  </si>
  <si>
    <t>12230_平成22年度</t>
  </si>
  <si>
    <t>12230_平成23年度</t>
  </si>
  <si>
    <t>12230_平成24年度</t>
  </si>
  <si>
    <t>12230_平成25年度</t>
  </si>
  <si>
    <t>12230_平成26年度</t>
  </si>
  <si>
    <t>12230_平成27年度</t>
  </si>
  <si>
    <t>12230_平成28年度</t>
  </si>
  <si>
    <t>12230_平成29年度</t>
  </si>
  <si>
    <t>12230_平成30年度</t>
  </si>
  <si>
    <t>12230_令和元年度</t>
  </si>
  <si>
    <t>12230_令和2年度</t>
  </si>
  <si>
    <t>12230_令和3年度</t>
  </si>
  <si>
    <t>12230_令和4年度</t>
  </si>
  <si>
    <t>12230_令和5年度</t>
  </si>
  <si>
    <t>12230_令和6年度</t>
  </si>
  <si>
    <t>27221_平成2年度</t>
  </si>
  <si>
    <t>27221</t>
  </si>
  <si>
    <t>柏原市</t>
  </si>
  <si>
    <t>27221_平成17年度</t>
  </si>
  <si>
    <t>27221_平成18年度</t>
  </si>
  <si>
    <t>27221_平成19年度</t>
  </si>
  <si>
    <t>27221_平成20年度</t>
  </si>
  <si>
    <t>27221_平成21年度</t>
  </si>
  <si>
    <t>27221_平成22年度</t>
  </si>
  <si>
    <t>27221_平成23年度</t>
  </si>
  <si>
    <t>27221_平成24年度</t>
  </si>
  <si>
    <t>27221_平成25年度</t>
  </si>
  <si>
    <t>27221_平成26年度</t>
  </si>
  <si>
    <t>27221_平成27年度</t>
  </si>
  <si>
    <t>27221_平成28年度</t>
  </si>
  <si>
    <t>27221_平成29年度</t>
  </si>
  <si>
    <t>27221_平成30年度</t>
  </si>
  <si>
    <t>27221_令和元年度</t>
  </si>
  <si>
    <t>27221_令和2年度</t>
  </si>
  <si>
    <t>27221_令和3年度</t>
  </si>
  <si>
    <t>27221_令和4年度</t>
  </si>
  <si>
    <t>27221_令和5年度</t>
  </si>
  <si>
    <t>27221_令和6年度</t>
  </si>
  <si>
    <t>05204_平成2年度</t>
  </si>
  <si>
    <t>05204</t>
  </si>
  <si>
    <t>大館市</t>
  </si>
  <si>
    <t>05204_平成17年度</t>
  </si>
  <si>
    <t>05204_平成18年度</t>
  </si>
  <si>
    <t>05204_平成19年度</t>
  </si>
  <si>
    <t>05204_平成20年度</t>
  </si>
  <si>
    <t>05204_平成21年度</t>
  </si>
  <si>
    <t>05204_平成22年度</t>
  </si>
  <si>
    <t>05204_平成23年度</t>
  </si>
  <si>
    <t>05204_平成24年度</t>
  </si>
  <si>
    <t>05204_平成25年度</t>
  </si>
  <si>
    <t>05204_平成26年度</t>
  </si>
  <si>
    <t>05204_平成27年度</t>
  </si>
  <si>
    <t>05204_平成28年度</t>
  </si>
  <si>
    <t>05204_平成29年度</t>
  </si>
  <si>
    <t>05204_平成30年度</t>
  </si>
  <si>
    <t>05204_令和元年度</t>
  </si>
  <si>
    <t>05204_令和2年度</t>
  </si>
  <si>
    <t>05204_令和3年度</t>
  </si>
  <si>
    <t>05204_令和4年度</t>
  </si>
  <si>
    <t>05204_令和5年度</t>
  </si>
  <si>
    <t>05204_令和6年度</t>
  </si>
  <si>
    <t>21209_平成2年度</t>
  </si>
  <si>
    <t>21209</t>
  </si>
  <si>
    <t>羽島市</t>
  </si>
  <si>
    <t>21209_平成17年度</t>
  </si>
  <si>
    <t>21209_平成18年度</t>
  </si>
  <si>
    <t>21209_平成19年度</t>
  </si>
  <si>
    <t>21209_平成20年度</t>
  </si>
  <si>
    <t>21209_平成21年度</t>
  </si>
  <si>
    <t>21209_平成22年度</t>
  </si>
  <si>
    <t>21209_平成23年度</t>
  </si>
  <si>
    <t>21209_平成24年度</t>
  </si>
  <si>
    <t>21209_平成25年度</t>
  </si>
  <si>
    <t>21209_平成26年度</t>
  </si>
  <si>
    <t>21209_平成27年度</t>
  </si>
  <si>
    <t>21209_平成28年度</t>
  </si>
  <si>
    <t>21209_平成29年度</t>
  </si>
  <si>
    <t>21209_平成30年度</t>
  </si>
  <si>
    <t>21209_令和元年度</t>
  </si>
  <si>
    <t>21209_令和2年度</t>
  </si>
  <si>
    <t>21209_令和3年度</t>
  </si>
  <si>
    <t>21209_令和4年度</t>
  </si>
  <si>
    <t>21209_令和5年度</t>
  </si>
  <si>
    <t>21209_令和6年度</t>
  </si>
  <si>
    <t>47212_平成2年度</t>
  </si>
  <si>
    <t>47212</t>
  </si>
  <si>
    <t>豊見城市</t>
  </si>
  <si>
    <t>47212_平成17年度</t>
  </si>
  <si>
    <t>47212_平成18年度</t>
  </si>
  <si>
    <t>47212_平成19年度</t>
  </si>
  <si>
    <t>47212_平成20年度</t>
  </si>
  <si>
    <t>47212_平成21年度</t>
  </si>
  <si>
    <t>47212_平成22年度</t>
  </si>
  <si>
    <t>47212_平成23年度</t>
  </si>
  <si>
    <t>47212_平成24年度</t>
  </si>
  <si>
    <t>47212_平成25年度</t>
  </si>
  <si>
    <t>47212_平成26年度</t>
  </si>
  <si>
    <t>47212_平成27年度</t>
  </si>
  <si>
    <t>47212_平成28年度</t>
  </si>
  <si>
    <t>47212_平成29年度</t>
  </si>
  <si>
    <t>47212_平成30年度</t>
  </si>
  <si>
    <t>47212_令和元年度</t>
  </si>
  <si>
    <t>47212_令和2年度</t>
  </si>
  <si>
    <t>47212_令和3年度</t>
  </si>
  <si>
    <t>47212_令和4年度</t>
  </si>
  <si>
    <t>47212_令和5年度</t>
  </si>
  <si>
    <t>47212_令和6年度</t>
  </si>
  <si>
    <t>12229_平成2年度</t>
  </si>
  <si>
    <t>12229</t>
  </si>
  <si>
    <t>袖ケ浦市</t>
  </si>
  <si>
    <t>12229_平成17年度</t>
  </si>
  <si>
    <t>12229_平成18年度</t>
  </si>
  <si>
    <t>12229_平成19年度</t>
  </si>
  <si>
    <t>12229_平成20年度</t>
  </si>
  <si>
    <t>12229_平成21年度</t>
  </si>
  <si>
    <t>12229_平成22年度</t>
  </si>
  <si>
    <t>12229_平成23年度</t>
  </si>
  <si>
    <t>12229_平成24年度</t>
  </si>
  <si>
    <t>12229_平成25年度</t>
  </si>
  <si>
    <t>12229_平成26年度</t>
  </si>
  <si>
    <t>12229_平成27年度</t>
  </si>
  <si>
    <t>12229_平成28年度</t>
  </si>
  <si>
    <t>12229_平成29年度</t>
  </si>
  <si>
    <t>12229_平成30年度</t>
  </si>
  <si>
    <t>12229_令和元年度</t>
  </si>
  <si>
    <t>12229_令和2年度</t>
  </si>
  <si>
    <t>12229_令和3年度</t>
  </si>
  <si>
    <t>12229_令和4年度</t>
  </si>
  <si>
    <t>12229_令和5年度</t>
  </si>
  <si>
    <t>12229_令和6年度</t>
  </si>
  <si>
    <t>08222_平成2年度</t>
  </si>
  <si>
    <t>08222</t>
  </si>
  <si>
    <t>鹿嶋市</t>
  </si>
  <si>
    <t>08222_平成17年度</t>
  </si>
  <si>
    <t>08222_平成18年度</t>
  </si>
  <si>
    <t>08222_平成19年度</t>
  </si>
  <si>
    <t>08222_平成20年度</t>
  </si>
  <si>
    <t>08222_平成21年度</t>
  </si>
  <si>
    <t>08222_平成22年度</t>
  </si>
  <si>
    <t>08222_平成23年度</t>
  </si>
  <si>
    <t>08222_平成24年度</t>
  </si>
  <si>
    <t>08222_平成25年度</t>
  </si>
  <si>
    <t>08222_平成26年度</t>
  </si>
  <si>
    <t>08222_平成27年度</t>
  </si>
  <si>
    <t>08222_平成28年度</t>
  </si>
  <si>
    <t>08222_平成29年度</t>
  </si>
  <si>
    <t>08222_平成30年度</t>
  </si>
  <si>
    <t>08222_令和元年度</t>
  </si>
  <si>
    <t>08222_令和2年度</t>
  </si>
  <si>
    <t>08222_令和3年度</t>
  </si>
  <si>
    <t>08222_令和4年度</t>
  </si>
  <si>
    <t>08222_令和5年度</t>
  </si>
  <si>
    <t>08222_令和6年度</t>
  </si>
  <si>
    <t>44205_平成2年度</t>
  </si>
  <si>
    <t>44205</t>
  </si>
  <si>
    <t>佐伯市</t>
  </si>
  <si>
    <t>44205_平成17年度</t>
  </si>
  <si>
    <t>44205_平成18年度</t>
  </si>
  <si>
    <t>44205_平成19年度</t>
  </si>
  <si>
    <t>44205_平成20年度</t>
  </si>
  <si>
    <t>44205_平成21年度</t>
  </si>
  <si>
    <t>44205_平成22年度</t>
  </si>
  <si>
    <t>44205_平成23年度</t>
  </si>
  <si>
    <t>44205_平成24年度</t>
  </si>
  <si>
    <t>44205_平成25年度</t>
  </si>
  <si>
    <t>44205_平成26年度</t>
  </si>
  <si>
    <t>44205_平成27年度</t>
  </si>
  <si>
    <t>44205_平成28年度</t>
  </si>
  <si>
    <t>44205_平成29年度</t>
  </si>
  <si>
    <t>44205_平成30年度</t>
  </si>
  <si>
    <t>44205_令和元年度</t>
  </si>
  <si>
    <t>44205_令和2年度</t>
  </si>
  <si>
    <t>44205_令和3年度</t>
  </si>
  <si>
    <t>44205_令和4年度</t>
  </si>
  <si>
    <t>44205_令和5年度</t>
  </si>
  <si>
    <t>44205_令和6年度</t>
  </si>
  <si>
    <t>20215_平成2年度</t>
  </si>
  <si>
    <t>20215</t>
  </si>
  <si>
    <t>塩尻市</t>
  </si>
  <si>
    <t>20215_平成17年度</t>
  </si>
  <si>
    <t>20215_平成18年度</t>
  </si>
  <si>
    <t>20215_平成19年度</t>
  </si>
  <si>
    <t>20215_平成20年度</t>
  </si>
  <si>
    <t>20215_平成21年度</t>
  </si>
  <si>
    <t>20215_平成22年度</t>
  </si>
  <si>
    <t>20215_平成23年度</t>
  </si>
  <si>
    <t>20215_平成24年度</t>
  </si>
  <si>
    <t>20215_平成25年度</t>
  </si>
  <si>
    <t>20215_平成26年度</t>
  </si>
  <si>
    <t>20215_平成27年度</t>
  </si>
  <si>
    <t>20215_平成28年度</t>
  </si>
  <si>
    <t>20215_平成29年度</t>
  </si>
  <si>
    <t>20215_平成30年度</t>
  </si>
  <si>
    <t>20215_令和元年度</t>
  </si>
  <si>
    <t>20215_令和2年度</t>
  </si>
  <si>
    <t>20215_令和3年度</t>
  </si>
  <si>
    <t>20215_令和4年度</t>
  </si>
  <si>
    <t>20215_令和5年度</t>
  </si>
  <si>
    <t>20215_令和6年度</t>
  </si>
  <si>
    <t>22208_平成2年度</t>
  </si>
  <si>
    <t>22208</t>
  </si>
  <si>
    <t>伊東市</t>
  </si>
  <si>
    <t>22208_平成17年度</t>
  </si>
  <si>
    <t>22208_平成18年度</t>
  </si>
  <si>
    <t>22208_平成19年度</t>
  </si>
  <si>
    <t>22208_平成20年度</t>
  </si>
  <si>
    <t>22208_平成21年度</t>
  </si>
  <si>
    <t>22208_平成22年度</t>
  </si>
  <si>
    <t>22208_平成23年度</t>
  </si>
  <si>
    <t>22208_平成24年度</t>
  </si>
  <si>
    <t>22208_平成25年度</t>
  </si>
  <si>
    <t>22208_平成26年度</t>
  </si>
  <si>
    <t>22208_平成27年度</t>
  </si>
  <si>
    <t>22208_平成28年度</t>
  </si>
  <si>
    <t>22208_平成29年度</t>
  </si>
  <si>
    <t>22208_平成30年度</t>
  </si>
  <si>
    <t>22208_令和元年度</t>
  </si>
  <si>
    <t>22208_令和2年度</t>
  </si>
  <si>
    <t>22208_令和3年度</t>
  </si>
  <si>
    <t>22208_令和4年度</t>
  </si>
  <si>
    <t>22208_令和5年度</t>
  </si>
  <si>
    <t>22208_令和6年度</t>
  </si>
  <si>
    <t>11233_平成2年度</t>
  </si>
  <si>
    <t>11233</t>
  </si>
  <si>
    <t>北本市</t>
  </si>
  <si>
    <t>11233_平成17年度</t>
  </si>
  <si>
    <t>11233_平成18年度</t>
  </si>
  <si>
    <t>11233_平成19年度</t>
  </si>
  <si>
    <t>11233_平成20年度</t>
  </si>
  <si>
    <t>11233_平成21年度</t>
  </si>
  <si>
    <t>11233_平成22年度</t>
  </si>
  <si>
    <t>11233_平成23年度</t>
  </si>
  <si>
    <t>11233_平成24年度</t>
  </si>
  <si>
    <t>11233_平成25年度</t>
  </si>
  <si>
    <t>11233_平成26年度</t>
  </si>
  <si>
    <t>11233_平成27年度</t>
  </si>
  <si>
    <t>11233_平成28年度</t>
  </si>
  <si>
    <t>11233_平成29年度</t>
  </si>
  <si>
    <t>11233_平成30年度</t>
  </si>
  <si>
    <t>11233_令和元年度</t>
  </si>
  <si>
    <t>11233_令和2年度</t>
  </si>
  <si>
    <t>11233_令和3年度</t>
  </si>
  <si>
    <t>11233_令和4年度</t>
  </si>
  <si>
    <t>11233_令和5年度</t>
  </si>
  <si>
    <t>11233_令和6年度</t>
  </si>
  <si>
    <t>20209_平成2年度</t>
  </si>
  <si>
    <t>20209</t>
  </si>
  <si>
    <t>伊那市</t>
  </si>
  <si>
    <t>20209_平成17年度</t>
  </si>
  <si>
    <t>20209_平成18年度</t>
  </si>
  <si>
    <t>20209_平成19年度</t>
  </si>
  <si>
    <t>20209_平成20年度</t>
  </si>
  <si>
    <t>20209_平成21年度</t>
  </si>
  <si>
    <t>20209_平成22年度</t>
  </si>
  <si>
    <t>20209_平成23年度</t>
  </si>
  <si>
    <t>20209_平成24年度</t>
  </si>
  <si>
    <t>20209_平成25年度</t>
  </si>
  <si>
    <t>20209_平成26年度</t>
  </si>
  <si>
    <t>20209_平成27年度</t>
  </si>
  <si>
    <t>20209_平成28年度</t>
  </si>
  <si>
    <t>20209_平成29年度</t>
  </si>
  <si>
    <t>20209_平成30年度</t>
  </si>
  <si>
    <t>20209_令和元年度</t>
  </si>
  <si>
    <t>20209_令和2年度</t>
  </si>
  <si>
    <t>20209_令和3年度</t>
  </si>
  <si>
    <t>20209_令和4年度</t>
  </si>
  <si>
    <t>20209_令和5年度</t>
  </si>
  <si>
    <t>20209_令和6年度</t>
  </si>
  <si>
    <t>43216_平成2年度</t>
  </si>
  <si>
    <t>43216</t>
  </si>
  <si>
    <t>合志市</t>
  </si>
  <si>
    <t>43216_平成17年度</t>
  </si>
  <si>
    <t>43216_平成18年度</t>
  </si>
  <si>
    <t>43216_平成19年度</t>
  </si>
  <si>
    <t>43216_平成20年度</t>
  </si>
  <si>
    <t>43216_平成21年度</t>
  </si>
  <si>
    <t>43216_平成22年度</t>
  </si>
  <si>
    <t>43216_平成23年度</t>
  </si>
  <si>
    <t>43216_平成24年度</t>
  </si>
  <si>
    <t>43216_平成25年度</t>
  </si>
  <si>
    <t>43216_平成26年度</t>
  </si>
  <si>
    <t>43216_平成27年度</t>
  </si>
  <si>
    <t>43216_平成28年度</t>
  </si>
  <si>
    <t>43216_平成29年度</t>
  </si>
  <si>
    <t>43216_平成30年度</t>
  </si>
  <si>
    <t>43216_令和元年度</t>
  </si>
  <si>
    <t>43216_令和2年度</t>
  </si>
  <si>
    <t>43216_令和3年度</t>
  </si>
  <si>
    <t>43216_令和4年度</t>
  </si>
  <si>
    <t>43216_令和5年度</t>
  </si>
  <si>
    <t>43216_令和6年度</t>
  </si>
  <si>
    <t>47209_平成2年度</t>
  </si>
  <si>
    <t>47209</t>
  </si>
  <si>
    <t>名護市</t>
  </si>
  <si>
    <t>47209_平成17年度</t>
  </si>
  <si>
    <t>47209_平成18年度</t>
  </si>
  <si>
    <t>47209_平成19年度</t>
  </si>
  <si>
    <t>47209_平成20年度</t>
  </si>
  <si>
    <t>47209_平成21年度</t>
  </si>
  <si>
    <t>47209_平成22年度</t>
  </si>
  <si>
    <t>47209_平成23年度</t>
  </si>
  <si>
    <t>47209_平成24年度</t>
  </si>
  <si>
    <t>47209_平成25年度</t>
  </si>
  <si>
    <t>47209_平成26年度</t>
  </si>
  <si>
    <t>47209_平成27年度</t>
  </si>
  <si>
    <t>47209_平成28年度</t>
  </si>
  <si>
    <t>47209_平成29年度</t>
  </si>
  <si>
    <t>47209_平成30年度</t>
  </si>
  <si>
    <t>47209_令和元年度</t>
  </si>
  <si>
    <t>47209_令和2年度</t>
  </si>
  <si>
    <t>47209_令和3年度</t>
  </si>
  <si>
    <t>47209_令和4年度</t>
  </si>
  <si>
    <t>47209_令和5年度</t>
  </si>
  <si>
    <t>47209_令和6年度</t>
  </si>
  <si>
    <t>43206_平成2年度</t>
  </si>
  <si>
    <t>43206</t>
  </si>
  <si>
    <t>玉名市</t>
  </si>
  <si>
    <t>43206_平成17年度</t>
  </si>
  <si>
    <t>43206_平成18年度</t>
  </si>
  <si>
    <t>43206_平成19年度</t>
  </si>
  <si>
    <t>43206_平成20年度</t>
  </si>
  <si>
    <t>43206_平成21年度</t>
  </si>
  <si>
    <t>43206_平成22年度</t>
  </si>
  <si>
    <t>43206_平成23年度</t>
  </si>
  <si>
    <t>43206_平成24年度</t>
  </si>
  <si>
    <t>43206_平成25年度</t>
  </si>
  <si>
    <t>43206_平成26年度</t>
  </si>
  <si>
    <t>43206_平成27年度</t>
  </si>
  <si>
    <t>43206_平成28年度</t>
  </si>
  <si>
    <t>43206_平成29年度</t>
  </si>
  <si>
    <t>43206_平成30年度</t>
  </si>
  <si>
    <t>43206_令和元年度</t>
  </si>
  <si>
    <t>43206_令和2年度</t>
  </si>
  <si>
    <t>43206_令和3年度</t>
  </si>
  <si>
    <t>43206_令和4年度</t>
  </si>
  <si>
    <t>43206_令和5年度</t>
  </si>
  <si>
    <t>43206_令和6年度</t>
  </si>
  <si>
    <t>18202_平成2年度</t>
  </si>
  <si>
    <t>18202</t>
  </si>
  <si>
    <t>敦賀市</t>
  </si>
  <si>
    <t>18202_平成17年度</t>
  </si>
  <si>
    <t>18202_平成18年度</t>
  </si>
  <si>
    <t>18202_平成19年度</t>
  </si>
  <si>
    <t>18202_平成20年度</t>
  </si>
  <si>
    <t>18202_平成21年度</t>
  </si>
  <si>
    <t>18202_平成22年度</t>
  </si>
  <si>
    <t>18202_平成23年度</t>
  </si>
  <si>
    <t>18202_平成24年度</t>
  </si>
  <si>
    <t>18202_平成25年度</t>
  </si>
  <si>
    <t>18202_平成26年度</t>
  </si>
  <si>
    <t>18202_平成27年度</t>
  </si>
  <si>
    <t>18202_平成28年度</t>
  </si>
  <si>
    <t>18202_平成29年度</t>
  </si>
  <si>
    <t>18202_平成30年度</t>
  </si>
  <si>
    <t>18202_令和元年度</t>
  </si>
  <si>
    <t>18202_令和2年度</t>
  </si>
  <si>
    <t>18202_令和3年度</t>
  </si>
  <si>
    <t>18202_令和4年度</t>
  </si>
  <si>
    <t>18202_令和5年度</t>
  </si>
  <si>
    <t>18202_令和6年度</t>
  </si>
  <si>
    <t>12215_平成2年度</t>
  </si>
  <si>
    <t>12215</t>
  </si>
  <si>
    <t>旭市</t>
  </si>
  <si>
    <t>12215_平成17年度</t>
  </si>
  <si>
    <t>12215_平成18年度</t>
  </si>
  <si>
    <t>12215_平成19年度</t>
  </si>
  <si>
    <t>12215_平成20年度</t>
  </si>
  <si>
    <t>12215_平成21年度</t>
  </si>
  <si>
    <t>12215_平成22年度</t>
  </si>
  <si>
    <t>12215_平成23年度</t>
  </si>
  <si>
    <t>12215_平成24年度</t>
  </si>
  <si>
    <t>12215_平成25年度</t>
  </si>
  <si>
    <t>12215_平成26年度</t>
  </si>
  <si>
    <t>12215_平成27年度</t>
  </si>
  <si>
    <t>12215_平成28年度</t>
  </si>
  <si>
    <t>12215_平成29年度</t>
  </si>
  <si>
    <t>12215_平成30年度</t>
  </si>
  <si>
    <t>12215_令和元年度</t>
  </si>
  <si>
    <t>12215_令和2年度</t>
  </si>
  <si>
    <t>12215_令和3年度</t>
  </si>
  <si>
    <t>12215_令和4年度</t>
  </si>
  <si>
    <t>12215_令和5年度</t>
  </si>
  <si>
    <t>12215_令和6年度</t>
  </si>
  <si>
    <t>27226_平成2年度</t>
  </si>
  <si>
    <t>27226</t>
  </si>
  <si>
    <t>藤井寺市</t>
  </si>
  <si>
    <t>27226_平成17年度</t>
  </si>
  <si>
    <t>27226_平成18年度</t>
  </si>
  <si>
    <t>27226_平成19年度</t>
  </si>
  <si>
    <t>27226_平成20年度</t>
  </si>
  <si>
    <t>27226_平成21年度</t>
  </si>
  <si>
    <t>27226_平成22年度</t>
  </si>
  <si>
    <t>27226_平成23年度</t>
  </si>
  <si>
    <t>27226_平成24年度</t>
  </si>
  <si>
    <t>27226_平成25年度</t>
  </si>
  <si>
    <t>27226_平成26年度</t>
  </si>
  <si>
    <t>27226_平成27年度</t>
  </si>
  <si>
    <t>27226_平成28年度</t>
  </si>
  <si>
    <t>27226_平成29年度</t>
  </si>
  <si>
    <t>27226_平成30年度</t>
  </si>
  <si>
    <t>27226_令和元年度</t>
  </si>
  <si>
    <t>27226_令和2年度</t>
  </si>
  <si>
    <t>27226_令和3年度</t>
  </si>
  <si>
    <t>27226_令和4年度</t>
  </si>
  <si>
    <t>27226_令和5年度</t>
  </si>
  <si>
    <t>27226_令和6年度</t>
  </si>
  <si>
    <t>47210_平成2年度</t>
  </si>
  <si>
    <t>47210</t>
  </si>
  <si>
    <t>糸満市</t>
  </si>
  <si>
    <t>47210_平成17年度</t>
  </si>
  <si>
    <t>47210_平成18年度</t>
  </si>
  <si>
    <t>47210_平成19年度</t>
  </si>
  <si>
    <t>47210_平成20年度</t>
  </si>
  <si>
    <t>47210_平成21年度</t>
  </si>
  <si>
    <t>47210_平成22年度</t>
  </si>
  <si>
    <t>47210_平成23年度</t>
  </si>
  <si>
    <t>47210_平成24年度</t>
  </si>
  <si>
    <t>47210_平成25年度</t>
  </si>
  <si>
    <t>47210_平成26年度</t>
  </si>
  <si>
    <t>47210_平成27年度</t>
  </si>
  <si>
    <t>47210_平成28年度</t>
  </si>
  <si>
    <t>47210_平成29年度</t>
  </si>
  <si>
    <t>47210_平成30年度</t>
  </si>
  <si>
    <t>47210_令和元年度</t>
  </si>
  <si>
    <t>47210_令和2年度</t>
  </si>
  <si>
    <t>47210_令和3年度</t>
  </si>
  <si>
    <t>47210_令和4年度</t>
  </si>
  <si>
    <t>47210_令和5年度</t>
  </si>
  <si>
    <t>47210_令和6年度</t>
  </si>
  <si>
    <t>12232_平成2年度</t>
  </si>
  <si>
    <t>12232</t>
  </si>
  <si>
    <t>白井市</t>
  </si>
  <si>
    <t>12232_平成17年度</t>
  </si>
  <si>
    <t>12232_平成18年度</t>
  </si>
  <si>
    <t>12232_平成19年度</t>
  </si>
  <si>
    <t>12232_平成20年度</t>
  </si>
  <si>
    <t>12232_平成21年度</t>
  </si>
  <si>
    <t>12232_平成22年度</t>
  </si>
  <si>
    <t>12232_平成23年度</t>
  </si>
  <si>
    <t>12232_平成24年度</t>
  </si>
  <si>
    <t>12232_平成25年度</t>
  </si>
  <si>
    <t>12232_平成26年度</t>
  </si>
  <si>
    <t>12232_平成27年度</t>
  </si>
  <si>
    <t>12232_平成28年度</t>
  </si>
  <si>
    <t>12232_平成29年度</t>
  </si>
  <si>
    <t>12232_平成30年度</t>
  </si>
  <si>
    <t>12232_令和元年度</t>
  </si>
  <si>
    <t>12232_令和2年度</t>
  </si>
  <si>
    <t>12232_令和3年度</t>
  </si>
  <si>
    <t>12232_令和4年度</t>
  </si>
  <si>
    <t>12232_令和5年度</t>
  </si>
  <si>
    <t>12232_令和6年度</t>
  </si>
  <si>
    <t>17206_平成2年度</t>
  </si>
  <si>
    <t>17206</t>
  </si>
  <si>
    <t>加賀市</t>
  </si>
  <si>
    <t>17206_平成17年度</t>
  </si>
  <si>
    <t>17206_平成18年度</t>
  </si>
  <si>
    <t>17206_平成19年度</t>
  </si>
  <si>
    <t>17206_平成20年度</t>
  </si>
  <si>
    <t>17206_平成21年度</t>
  </si>
  <si>
    <t>17206_平成22年度</t>
  </si>
  <si>
    <t>17206_平成23年度</t>
  </si>
  <si>
    <t>17206_平成24年度</t>
  </si>
  <si>
    <t>17206_平成25年度</t>
  </si>
  <si>
    <t>17206_平成26年度</t>
  </si>
  <si>
    <t>17206_平成27年度</t>
  </si>
  <si>
    <t>17206_平成28年度</t>
  </si>
  <si>
    <t>17206_平成29年度</t>
  </si>
  <si>
    <t>17206_平成30年度</t>
  </si>
  <si>
    <t>17206_令和元年度</t>
  </si>
  <si>
    <t>17206_令和2年度</t>
  </si>
  <si>
    <t>17206_令和3年度</t>
  </si>
  <si>
    <t>17206_令和4年度</t>
  </si>
  <si>
    <t>17206_令和5年度</t>
  </si>
  <si>
    <t>17206_令和6年度</t>
  </si>
  <si>
    <t>29202_平成2年度</t>
  </si>
  <si>
    <t>29202</t>
  </si>
  <si>
    <t>大和高田市</t>
  </si>
  <si>
    <t>29202_平成17年度</t>
  </si>
  <si>
    <t>29202_平成18年度</t>
  </si>
  <si>
    <t>29202_平成19年度</t>
  </si>
  <si>
    <t>29202_平成20年度</t>
  </si>
  <si>
    <t>29202_平成21年度</t>
  </si>
  <si>
    <t>29202_平成22年度</t>
  </si>
  <si>
    <t>29202_平成23年度</t>
  </si>
  <si>
    <t>29202_平成24年度</t>
  </si>
  <si>
    <t>29202_平成25年度</t>
  </si>
  <si>
    <t>29202_平成26年度</t>
  </si>
  <si>
    <t>29202_平成27年度</t>
  </si>
  <si>
    <t>29202_平成28年度</t>
  </si>
  <si>
    <t>29202_平成29年度</t>
  </si>
  <si>
    <t>29202_平成30年度</t>
  </si>
  <si>
    <t>29202_令和元年度</t>
  </si>
  <si>
    <t>29202_令和2年度</t>
  </si>
  <si>
    <t>29202_令和3年度</t>
  </si>
  <si>
    <t>29202_令和4年度</t>
  </si>
  <si>
    <t>29202_令和5年度</t>
  </si>
  <si>
    <t>29202_令和6年度</t>
  </si>
  <si>
    <t>40207_平成2年度</t>
  </si>
  <si>
    <t>40207</t>
  </si>
  <si>
    <t>柳川市</t>
  </si>
  <si>
    <t>40207_平成17年度</t>
  </si>
  <si>
    <t>40207_平成18年度</t>
  </si>
  <si>
    <t>40207_平成19年度</t>
  </si>
  <si>
    <t>40207_平成20年度</t>
  </si>
  <si>
    <t>40207_平成21年度</t>
  </si>
  <si>
    <t>40207_平成22年度</t>
  </si>
  <si>
    <t>40207_平成23年度</t>
  </si>
  <si>
    <t>40207_平成24年度</t>
  </si>
  <si>
    <t>40207_平成25年度</t>
  </si>
  <si>
    <t>40207_平成26年度</t>
  </si>
  <si>
    <t>40207_平成27年度</t>
  </si>
  <si>
    <t>40207_平成28年度</t>
  </si>
  <si>
    <t>40207_平成29年度</t>
  </si>
  <si>
    <t>40207_平成30年度</t>
  </si>
  <si>
    <t>40207_令和元年度</t>
  </si>
  <si>
    <t>40207_令和2年度</t>
  </si>
  <si>
    <t>40207_令和3年度</t>
  </si>
  <si>
    <t>40207_令和4年度</t>
  </si>
  <si>
    <t>40207_令和5年度</t>
  </si>
  <si>
    <t>40207_令和6年度</t>
  </si>
  <si>
    <t>10209_平成2年度</t>
  </si>
  <si>
    <t>10209</t>
  </si>
  <si>
    <t>藤岡市</t>
  </si>
  <si>
    <t>10209_平成17年度</t>
  </si>
  <si>
    <t>10209_平成18年度</t>
  </si>
  <si>
    <t>10209_平成19年度</t>
  </si>
  <si>
    <t>10209_平成20年度</t>
  </si>
  <si>
    <t>10209_平成21年度</t>
  </si>
  <si>
    <t>10209_平成22年度</t>
  </si>
  <si>
    <t>10209_平成23年度</t>
  </si>
  <si>
    <t>10209_平成24年度</t>
  </si>
  <si>
    <t>10209_平成25年度</t>
  </si>
  <si>
    <t>10209_平成26年度</t>
  </si>
  <si>
    <t>10209_平成27年度</t>
  </si>
  <si>
    <t>10209_平成28年度</t>
  </si>
  <si>
    <t>10209_平成29年度</t>
  </si>
  <si>
    <t>10209_平成30年度</t>
  </si>
  <si>
    <t>10209_令和元年度</t>
  </si>
  <si>
    <t>10209_令和2年度</t>
  </si>
  <si>
    <t>10209_令和3年度</t>
  </si>
  <si>
    <t>10209_令和4年度</t>
  </si>
  <si>
    <t>10209_令和5年度</t>
  </si>
  <si>
    <t>10209_令和6年度</t>
  </si>
  <si>
    <t>04209_平成2年度</t>
  </si>
  <si>
    <t>04209_平成17年度</t>
  </si>
  <si>
    <t>04209_平成18年度</t>
  </si>
  <si>
    <t>04209_平成19年度</t>
  </si>
  <si>
    <t>04209_平成20年度</t>
  </si>
  <si>
    <t>04209_平成21年度</t>
  </si>
  <si>
    <t>04209_平成22年度</t>
  </si>
  <si>
    <t>04209_平成23年度</t>
  </si>
  <si>
    <t>04209_平成24年度</t>
  </si>
  <si>
    <t>04209_平成25年度</t>
  </si>
  <si>
    <t>04209_平成26年度</t>
  </si>
  <si>
    <t>04209_平成27年度</t>
  </si>
  <si>
    <t>04209_平成28年度</t>
  </si>
  <si>
    <t>04209_平成29年度</t>
  </si>
  <si>
    <t>04209_平成30年度</t>
  </si>
  <si>
    <t>04209_令和元年度</t>
  </si>
  <si>
    <t>04209_令和2年度</t>
  </si>
  <si>
    <t>04209_令和3年度</t>
  </si>
  <si>
    <t>04209_令和5年度</t>
  </si>
  <si>
    <t>04213_平成2年度</t>
  </si>
  <si>
    <t>04213_平成17年度</t>
  </si>
  <si>
    <t>04213_平成18年度</t>
  </si>
  <si>
    <t>04213_平成19年度</t>
  </si>
  <si>
    <t>04213_平成20年度</t>
  </si>
  <si>
    <t>04213_平成21年度</t>
  </si>
  <si>
    <t>04213_平成22年度</t>
  </si>
  <si>
    <t>04213_平成23年度</t>
  </si>
  <si>
    <t>04213_平成24年度</t>
  </si>
  <si>
    <t>04213_平成25年度</t>
  </si>
  <si>
    <t>04213_平成26年度</t>
  </si>
  <si>
    <t>04213_平成27年度</t>
  </si>
  <si>
    <t>04213_平成28年度</t>
  </si>
  <si>
    <t>04213_平成29年度</t>
  </si>
  <si>
    <t>04213_平成30年度</t>
  </si>
  <si>
    <t>04213_令和元年度</t>
  </si>
  <si>
    <t>04213_令和2年度</t>
  </si>
  <si>
    <t>04213_令和3年度</t>
  </si>
  <si>
    <t>04213_令和5年度</t>
  </si>
  <si>
    <t>20207</t>
  </si>
  <si>
    <t>須坂市</t>
  </si>
  <si>
    <t>20207_令和4年度</t>
  </si>
  <si>
    <t>20207_令和6年度</t>
  </si>
  <si>
    <t>20206</t>
  </si>
  <si>
    <t>諏訪市</t>
  </si>
  <si>
    <t>20206_令和4年度</t>
  </si>
  <si>
    <t>20206_令和6年度</t>
  </si>
  <si>
    <t>20208</t>
  </si>
  <si>
    <t>小諸市</t>
  </si>
  <si>
    <t>20208_令和4年度</t>
  </si>
  <si>
    <t>20208_令和6年度</t>
  </si>
  <si>
    <t>20203</t>
  </si>
  <si>
    <t>上田市</t>
  </si>
  <si>
    <t>20203_令和4年度</t>
  </si>
  <si>
    <t>20203_令和6年度</t>
  </si>
  <si>
    <t>20_平成2年度</t>
  </si>
  <si>
    <t>20</t>
  </si>
  <si>
    <t>長野県</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</si>
  <si>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</si>
  <si>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</si>
  <si>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</si>
  <si>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</si>
  <si>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</si>
  <si>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</si>
  <si>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</si>
  <si>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</si>
  <si>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</si>
  <si>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</si>
  <si>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</si>
  <si>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</si>
  <si>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</si>
  <si>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</si>
  <si>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</si>
  <si>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</si>
  <si>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</si>
  <si>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</si>
  <si>
    <t>20_令和5年度</t>
  </si>
  <si>
    <t>20_令和6年度</t>
  </si>
  <si>
    <t>20215_令和7年度</t>
  </si>
  <si>
    <t>20215_令和8年度</t>
  </si>
  <si>
    <t>20215_令和9年度</t>
  </si>
  <si>
    <t>20215_令和10年度</t>
  </si>
  <si>
    <t>20215_令和11年度</t>
  </si>
  <si>
    <t>20215_令和12年度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</si>
</sst>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1.0119752360700001</c:v>
                </c:pt>
                <c:pt idx="1">
                  <c:v>5.2935829579333484</c:v>
                </c:pt>
                <c:pt idx="2">
                  <c:v>5.3170791620830808</c:v>
                </c:pt>
                <c:pt idx="3">
                  <c:v>9.7341106496215222</c:v>
                </c:pt>
                <c:pt idx="4">
                  <c:v>5.9574209095681674</c:v>
                </c:pt>
                <c:pt idx="5">
                  <c:v>7.7125112541281382</c:v>
                </c:pt>
                <c:pt idx="6">
                  <c:v>6.4692900603529591</c:v>
                </c:pt>
                <c:pt idx="7">
                  <c:v>7.6826421976668069</c:v>
                </c:pt>
                <c:pt idx="8">
                  <c:v>7.71240971263828</c:v>
                </c:pt>
                <c:pt idx="9">
                  <c:v>8.5492628703728126</c:v>
                </c:pt>
                <c:pt idx="10">
                  <c:v>10.258105695926627</c:v>
                </c:pt>
                <c:pt idx="11">
                  <c:v>9.2477728638458849</c:v>
                </c:pt>
                <c:pt idx="12">
                  <c:v>8.4914661454820024</c:v>
                </c:pt>
                <c:pt idx="13">
                  <c:v>8.0976098609829439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155.54187437680901</c:v>
                </c:pt>
                <c:pt idx="1">
                  <c:v>156.16806235580569</c:v>
                </c:pt>
                <c:pt idx="2">
                  <c:v>153.71801268852985</c:v>
                </c:pt>
                <c:pt idx="3">
                  <c:v>154.29981091595641</c:v>
                </c:pt>
                <c:pt idx="4">
                  <c:v>152.5812568103506</c:v>
                </c:pt>
                <c:pt idx="5">
                  <c:v>149.30057765971864</c:v>
                </c:pt>
                <c:pt idx="6">
                  <c:v>148.52937006732577</c:v>
                </c:pt>
                <c:pt idx="7">
                  <c:v>146.2886945003375</c:v>
                </c:pt>
                <c:pt idx="8">
                  <c:v>144.42410307729347</c:v>
                </c:pt>
                <c:pt idx="9">
                  <c:v>142.70103703613515</c:v>
                </c:pt>
                <c:pt idx="10">
                  <c:v>139.68313528791779</c:v>
                </c:pt>
                <c:pt idx="11">
                  <c:v>127.05506008618704</c:v>
                </c:pt>
                <c:pt idx="12">
                  <c:v>126.99780312827274</c:v>
                </c:pt>
                <c:pt idx="13">
                  <c:v>130.20298821879041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106.9837266176566</c:v>
                </c:pt>
                <c:pt idx="1">
                  <c:v>114.8115752057565</c:v>
                </c:pt>
                <c:pt idx="2">
                  <c:v>108.84758936034299</c:v>
                </c:pt>
                <c:pt idx="3">
                  <c:v>108.5952185113091</c:v>
                </c:pt>
                <c:pt idx="4">
                  <c:v>116.867415084776</c:v>
                </c:pt>
                <c:pt idx="5">
                  <c:v>116.705024422283</c:v>
                </c:pt>
                <c:pt idx="6">
                  <c:v>100.5458142104105</c:v>
                </c:pt>
                <c:pt idx="7">
                  <c:v>108.47720235761113</c:v>
                </c:pt>
                <c:pt idx="8">
                  <c:v>112.93676155463315</c:v>
                </c:pt>
                <c:pt idx="9">
                  <c:v>111.14747826472812</c:v>
                </c:pt>
                <c:pt idx="10">
                  <c:v>99.563821639604441</c:v>
                </c:pt>
                <c:pt idx="11">
                  <c:v>98.396090401504694</c:v>
                </c:pt>
                <c:pt idx="12">
                  <c:v>108.0795385761156</c:v>
                </c:pt>
                <c:pt idx="13">
                  <c:v>107.35203782115397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101.7729434459243</c:v>
                </c:pt>
                <c:pt idx="1">
                  <c:v>105.1515313314719</c:v>
                </c:pt>
                <c:pt idx="2">
                  <c:v>115.7205265367317</c:v>
                </c:pt>
                <c:pt idx="3">
                  <c:v>104.1842148538982</c:v>
                </c:pt>
                <c:pt idx="4">
                  <c:v>100.4355290054627</c:v>
                </c:pt>
                <c:pt idx="5">
                  <c:v>97.445429011867816</c:v>
                </c:pt>
                <c:pt idx="6">
                  <c:v>103.88160590540301</c:v>
                </c:pt>
                <c:pt idx="7">
                  <c:v>83.97647338883209</c:v>
                </c:pt>
                <c:pt idx="8">
                  <c:v>79.777454355151946</c:v>
                </c:pt>
                <c:pt idx="9">
                  <c:v>77.640824822348534</c:v>
                </c:pt>
                <c:pt idx="10">
                  <c:v>74.349344128016128</c:v>
                </c:pt>
                <c:pt idx="11">
                  <c:v>66.583892831695309</c:v>
                </c:pt>
                <c:pt idx="12">
                  <c:v>75.316392934419611</c:v>
                </c:pt>
                <c:pt idx="13">
                  <c:v>74.379111577000018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328.72215362914426</c:v>
                </c:pt>
                <c:pt idx="1">
                  <c:v>312.32908268301765</c:v>
                </c:pt>
                <c:pt idx="2">
                  <c:v>300.20704710078587</c:v>
                </c:pt>
                <c:pt idx="3">
                  <c:v>291.77057819260904</c:v>
                </c:pt>
                <c:pt idx="4">
                  <c:v>302.90176187531017</c:v>
                </c:pt>
                <c:pt idx="5">
                  <c:v>311.69076811869604</c:v>
                </c:pt>
                <c:pt idx="6">
                  <c:v>362.5652127105937</c:v>
                </c:pt>
                <c:pt idx="7">
                  <c:v>340.71138970422146</c:v>
                </c:pt>
                <c:pt idx="8">
                  <c:v>337.18786372861246</c:v>
                </c:pt>
                <c:pt idx="9">
                  <c:v>313.9400606921559</c:v>
                </c:pt>
                <c:pt idx="10">
                  <c:v>281.93334735603014</c:v>
                </c:pt>
                <c:pt idx="11">
                  <c:v>297.10970941818078</c:v>
                </c:pt>
                <c:pt idx="12">
                  <c:v>291.19423235272126</c:v>
                </c:pt>
                <c:pt idx="13">
                  <c:v>294.96639199877626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42222</c:v>
                </c:pt>
                <c:pt idx="1">
                  <c:v>42400</c:v>
                </c:pt>
                <c:pt idx="2">
                  <c:v>42970</c:v>
                </c:pt>
                <c:pt idx="3">
                  <c:v>43411</c:v>
                </c:pt>
                <c:pt idx="4">
                  <c:v>44123</c:v>
                </c:pt>
                <c:pt idx="5">
                  <c:v>44615</c:v>
                </c:pt>
                <c:pt idx="6">
                  <c:v>44849</c:v>
                </c:pt>
                <c:pt idx="7">
                  <c:v>45249</c:v>
                </c:pt>
                <c:pt idx="8">
                  <c:v>45570</c:v>
                </c:pt>
                <c:pt idx="9">
                  <c:v>46010</c:v>
                </c:pt>
                <c:pt idx="10">
                  <c:v>45891</c:v>
                </c:pt>
                <c:pt idx="11">
                  <c:v>46099</c:v>
                </c:pt>
                <c:pt idx="12">
                  <c:v>46160</c:v>
                </c:pt>
                <c:pt idx="13">
                  <c:v>46353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13707</c:v>
                </c:pt>
                <c:pt idx="1">
                  <c:v>13462</c:v>
                </c:pt>
                <c:pt idx="2">
                  <c:v>13378</c:v>
                </c:pt>
                <c:pt idx="3">
                  <c:v>13284</c:v>
                </c:pt>
                <c:pt idx="4">
                  <c:v>13326</c:v>
                </c:pt>
                <c:pt idx="5">
                  <c:v>13293</c:v>
                </c:pt>
                <c:pt idx="6">
                  <c:v>13220</c:v>
                </c:pt>
                <c:pt idx="7">
                  <c:v>13292</c:v>
                </c:pt>
                <c:pt idx="8">
                  <c:v>13173</c:v>
                </c:pt>
                <c:pt idx="9">
                  <c:v>13164</c:v>
                </c:pt>
                <c:pt idx="10">
                  <c:v>12925</c:v>
                </c:pt>
                <c:pt idx="11">
                  <c:v>12935</c:v>
                </c:pt>
                <c:pt idx="12">
                  <c:v>12996</c:v>
                </c:pt>
                <c:pt idx="13">
                  <c:v>13110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24864</c:v>
                </c:pt>
                <c:pt idx="1">
                  <c:v>25072</c:v>
                </c:pt>
                <c:pt idx="2">
                  <c:v>25312</c:v>
                </c:pt>
                <c:pt idx="3">
                  <c:v>26072</c:v>
                </c:pt>
                <c:pt idx="4">
                  <c:v>26216</c:v>
                </c:pt>
                <c:pt idx="5">
                  <c:v>26407</c:v>
                </c:pt>
                <c:pt idx="6">
                  <c:v>26544</c:v>
                </c:pt>
                <c:pt idx="7">
                  <c:v>26899</c:v>
                </c:pt>
                <c:pt idx="8">
                  <c:v>27182</c:v>
                </c:pt>
                <c:pt idx="9">
                  <c:v>27601</c:v>
                </c:pt>
                <c:pt idx="10">
                  <c:v>27856</c:v>
                </c:pt>
                <c:pt idx="11">
                  <c:v>28081</c:v>
                </c:pt>
                <c:pt idx="12">
                  <c:v>28253</c:v>
                </c:pt>
                <c:pt idx="13">
                  <c:v>28697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203</c:v>
                </c:pt>
                <c:pt idx="1">
                  <c:v>203</c:v>
                </c:pt>
                <c:pt idx="2">
                  <c:v>203</c:v>
                </c:pt>
                <c:pt idx="3">
                  <c:v>203</c:v>
                </c:pt>
                <c:pt idx="4">
                  <c:v>203</c:v>
                </c:pt>
                <c:pt idx="5">
                  <c:v>141</c:v>
                </c:pt>
                <c:pt idx="6">
                  <c:v>141</c:v>
                </c:pt>
                <c:pt idx="7">
                  <c:v>141</c:v>
                </c:pt>
                <c:pt idx="8">
                  <c:v>141</c:v>
                </c:pt>
                <c:pt idx="9">
                  <c:v>141</c:v>
                </c:pt>
                <c:pt idx="10">
                  <c:v>141</c:v>
                </c:pt>
                <c:pt idx="11">
                  <c:v>454</c:v>
                </c:pt>
                <c:pt idx="12">
                  <c:v>454</c:v>
                </c:pt>
                <c:pt idx="13">
                  <c:v>454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1862</c:v>
                </c:pt>
                <c:pt idx="1">
                  <c:v>1862</c:v>
                </c:pt>
                <c:pt idx="2">
                  <c:v>1862</c:v>
                </c:pt>
                <c:pt idx="3">
                  <c:v>1862</c:v>
                </c:pt>
                <c:pt idx="4">
                  <c:v>1862</c:v>
                </c:pt>
                <c:pt idx="5">
                  <c:v>1484</c:v>
                </c:pt>
                <c:pt idx="6">
                  <c:v>1484</c:v>
                </c:pt>
                <c:pt idx="7">
                  <c:v>1484</c:v>
                </c:pt>
                <c:pt idx="8">
                  <c:v>1484</c:v>
                </c:pt>
                <c:pt idx="9">
                  <c:v>1484</c:v>
                </c:pt>
                <c:pt idx="10">
                  <c:v>1484</c:v>
                </c:pt>
                <c:pt idx="11">
                  <c:v>1432</c:v>
                </c:pt>
                <c:pt idx="12">
                  <c:v>1432</c:v>
                </c:pt>
                <c:pt idx="13">
                  <c:v>1432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5033.0306</c:v>
                </c:pt>
                <c:pt idx="1">
                  <c:v>5565.2653</c:v>
                </c:pt>
                <c:pt idx="2">
                  <c:v>5061.1386000000002</c:v>
                </c:pt>
                <c:pt idx="3">
                  <c:v>5047.7030000000004</c:v>
                </c:pt>
                <c:pt idx="4">
                  <c:v>5224.7916999999998</c:v>
                </c:pt>
                <c:pt idx="5">
                  <c:v>5971.6</c:v>
                </c:pt>
                <c:pt idx="6">
                  <c:v>7522.6855999999998</c:v>
                </c:pt>
                <c:pt idx="7">
                  <c:v>7008.9530999999997</c:v>
                </c:pt>
                <c:pt idx="8">
                  <c:v>7364.7419</c:v>
                </c:pt>
                <c:pt idx="9">
                  <c:v>7374.4916999999996</c:v>
                </c:pt>
                <c:pt idx="10">
                  <c:v>6703.2856000000002</c:v>
                </c:pt>
                <c:pt idx="11">
                  <c:v>7025.3159999999998</c:v>
                </c:pt>
                <c:pt idx="12">
                  <c:v>7187.5091000000002</c:v>
                </c:pt>
                <c:pt idx="13">
                  <c:v>8233.2253000000001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79.975999999999999</c:v>
                </c:pt>
                <c:pt idx="1">
                  <c:v>83.287000000000006</c:v>
                </c:pt>
                <c:pt idx="2">
                  <c:v>85.906000000000006</c:v>
                </c:pt>
                <c:pt idx="3">
                  <c:v>88.316999999999993</c:v>
                </c:pt>
                <c:pt idx="4">
                  <c:v>83.918999999999997</c:v>
                </c:pt>
                <c:pt idx="5">
                  <c:v>89.536000000000001</c:v>
                </c:pt>
                <c:pt idx="6">
                  <c:v>104.345</c:v>
                </c:pt>
                <c:pt idx="7">
                  <c:v>112.268</c:v>
                </c:pt>
                <c:pt idx="8">
                  <c:v>103.27200000000001</c:v>
                </c:pt>
                <c:pt idx="9">
                  <c:v>91.585999999999999</c:v>
                </c:pt>
                <c:pt idx="10">
                  <c:v>72.02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10.411000000000001</c:v>
                </c:pt>
                <c:pt idx="1">
                  <c:v>11.036</c:v>
                </c:pt>
                <c:pt idx="2">
                  <c:v>10.486000000000001</c:v>
                </c:pt>
                <c:pt idx="3">
                  <c:v>10.404</c:v>
                </c:pt>
                <c:pt idx="4">
                  <c:v>9.7169999999999987</c:v>
                </c:pt>
                <c:pt idx="5">
                  <c:v>9.6980000000000004</c:v>
                </c:pt>
                <c:pt idx="6">
                  <c:v>9.7569999999999997</c:v>
                </c:pt>
                <c:pt idx="7">
                  <c:v>9.3859999999999992</c:v>
                </c:pt>
                <c:pt idx="8">
                  <c:v>8.9719999999999995</c:v>
                </c:pt>
                <c:pt idx="9">
                  <c:v>7.713000000000001</c:v>
                </c:pt>
                <c:pt idx="10">
                  <c:v>8.2390000000000008</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69.564999999999998</c:v>
                </c:pt>
                <c:pt idx="1">
                  <c:v>72.251000000000005</c:v>
                </c:pt>
                <c:pt idx="2">
                  <c:v>75.42</c:v>
                </c:pt>
                <c:pt idx="3">
                  <c:v>77.912999999999997</c:v>
                </c:pt>
                <c:pt idx="4">
                  <c:v>74.201999999999998</c:v>
                </c:pt>
                <c:pt idx="5">
                  <c:v>79.837999999999994</c:v>
                </c:pt>
                <c:pt idx="6">
                  <c:v>94.587999999999994</c:v>
                </c:pt>
                <c:pt idx="7">
                  <c:v>102.88200000000001</c:v>
                </c:pt>
                <c:pt idx="8">
                  <c:v>94.3</c:v>
                </c:pt>
                <c:pt idx="9">
                  <c:v>83.873000000000005</c:v>
                </c:pt>
                <c:pt idx="10">
                  <c:v>63.780999999999999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115.7205265367317</c:v>
                </c:pt>
                <c:pt idx="1">
                  <c:v>104.1842148538982</c:v>
                </c:pt>
                <c:pt idx="2">
                  <c:v>100.4355290054627</c:v>
                </c:pt>
                <c:pt idx="3">
                  <c:v>97.445429011867816</c:v>
                </c:pt>
                <c:pt idx="4">
                  <c:v>103.88160590540301</c:v>
                </c:pt>
                <c:pt idx="5">
                  <c:v>83.97647338883209</c:v>
                </c:pt>
                <c:pt idx="6">
                  <c:v>79.777454355151946</c:v>
                </c:pt>
                <c:pt idx="7">
                  <c:v>77.640824822348534</c:v>
                </c:pt>
                <c:pt idx="8">
                  <c:v>74.349344128016128</c:v>
                </c:pt>
                <c:pt idx="9">
                  <c:v>66.583892831695309</c:v>
                </c:pt>
                <c:pt idx="10">
                  <c:v>75.316392934419611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300.20704710078587</c:v>
                </c:pt>
                <c:pt idx="1">
                  <c:v>291.77057819260904</c:v>
                </c:pt>
                <c:pt idx="2">
                  <c:v>302.90176187531017</c:v>
                </c:pt>
                <c:pt idx="3">
                  <c:v>311.69076811869604</c:v>
                </c:pt>
                <c:pt idx="4">
                  <c:v>362.5652127105937</c:v>
                </c:pt>
                <c:pt idx="5">
                  <c:v>340.71138970422146</c:v>
                </c:pt>
                <c:pt idx="6">
                  <c:v>337.18786372861246</c:v>
                </c:pt>
                <c:pt idx="7">
                  <c:v>313.9400606921559</c:v>
                </c:pt>
                <c:pt idx="8">
                  <c:v>281.93334735603014</c:v>
                </c:pt>
                <c:pt idx="9">
                  <c:v>297.10970941818078</c:v>
                </c:pt>
                <c:pt idx="10">
                  <c:v>291.19423235272126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0.23172340780076875</c:v>
                </c:pt>
                <c:pt idx="1">
                  <c:v>0.24762949179990426</c:v>
                </c:pt>
                <c:pt idx="2">
                  <c:v>0.24899161871183412</c:v>
                </c:pt>
                <c:pt idx="3">
                  <c:v>0.24996890498319052</c:v>
                </c:pt>
                <c:pt idx="4">
                  <c:v>0.20465835496255791</c:v>
                </c:pt>
                <c:pt idx="5">
                  <c:v>0.23432735861665499</c:v>
                </c:pt>
                <c:pt idx="6">
                  <c:v>0.28052017932688611</c:v>
                </c:pt>
                <c:pt idx="7">
                  <c:v>0.32771223835904234</c:v>
                </c:pt>
                <c:pt idx="8">
                  <c:v>0.33447621888061502</c:v>
                </c:pt>
                <c:pt idx="9">
                  <c:v>0.28229639537612378</c:v>
                </c:pt>
                <c:pt idx="10">
                  <c:v>0.21903249760367019</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8.9966752758382673E-2</c:v>
                </c:pt>
                <c:pt idx="1">
                  <c:v>0.10592775513523076</c:v>
                </c:pt>
                <c:pt idx="2">
                  <c:v>0.10440528470188738</c:v>
                </c:pt>
                <c:pt idx="3">
                  <c:v>0.10676745031039787</c:v>
                </c:pt>
                <c:pt idx="4">
                  <c:v>9.3539177752493777E-2</c:v>
                </c:pt>
                <c:pt idx="5">
                  <c:v>0.11548472576474882</c:v>
                </c:pt>
                <c:pt idx="6">
                  <c:v>0.12230272423288852</c:v>
                </c:pt>
                <c:pt idx="7">
                  <c:v>0.12089000885135219</c:v>
                </c:pt>
                <c:pt idx="8">
                  <c:v>0.1206735594674761</c:v>
                </c:pt>
                <c:pt idx="9">
                  <c:v>0.11583882635844406</c:v>
                </c:pt>
                <c:pt idx="10">
                  <c:v>0.10939185586295883</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63.780999999999999</c:v>
                </c:pt>
                <c:pt idx="2">
                  <c:v>0</c:v>
                </c:pt>
                <c:pt idx="3">
                  <c:v>0</c:v>
                </c:pt>
                <c:pt idx="4">
                  <c:v>8.2390000000000008</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63.780999999999999</c:v>
                </c:pt>
                <c:pt idx="4" formatCode="#,##0">
                  <c:v>8.2390000000000008</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16：化学工業(N=0)</c:v>
                </c:pt>
                <c:pt idx="2">
                  <c:v>17：石油製品・石炭製品製造業(N=0)</c:v>
                </c:pt>
                <c:pt idx="3">
                  <c:v>21：窯業・土石製品製造業(N=0)</c:v>
                </c:pt>
                <c:pt idx="4">
                  <c:v>22：鉄鋼業(N=1)</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27：業務用機械器具製造業(N=1)</c:v>
                </c:pt>
                <c:pt idx="19">
                  <c:v>28：電子部品等製造業(N=1)</c:v>
                </c:pt>
                <c:pt idx="20">
                  <c:v>29：電気機械器具製造業(N=0)</c:v>
                </c:pt>
                <c:pt idx="21">
                  <c:v>30：情報通信機械器具製造業(N=0)</c:v>
                </c:pt>
                <c:pt idx="22">
                  <c:v>31：輸送用機械器具製造業(N=0)</c:v>
                </c:pt>
                <c:pt idx="23">
                  <c:v>32：その他の製造業(N=1)</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M：宿泊業，飲食サービス業(N=1)</c:v>
                </c:pt>
                <c:pt idx="32">
                  <c:v>N：生活関連ｻｰﾋﾞｽ業,娯楽業(N=0)</c:v>
                </c:pt>
                <c:pt idx="33">
                  <c:v>O：教育，学習支援業(N=1)</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6.0529999999999999</c:v>
                </c:pt>
                <c:pt idx="1">
                  <c:v>0</c:v>
                </c:pt>
                <c:pt idx="2">
                  <c:v>0</c:v>
                </c:pt>
                <c:pt idx="3">
                  <c:v>0</c:v>
                </c:pt>
                <c:pt idx="4">
                  <c:v>10.843999999999999</c:v>
                </c:pt>
                <c:pt idx="5">
                  <c:v>0</c:v>
                </c:pt>
                <c:pt idx="6">
                  <c:v>0</c:v>
                </c:pt>
                <c:pt idx="7">
                  <c:v>0</c:v>
                </c:pt>
                <c:pt idx="8">
                  <c:v>0</c:v>
                </c:pt>
                <c:pt idx="9">
                  <c:v>0</c:v>
                </c:pt>
                <c:pt idx="10">
                  <c:v>0</c:v>
                </c:pt>
                <c:pt idx="11">
                  <c:v>2.4940000000000002</c:v>
                </c:pt>
                <c:pt idx="12">
                  <c:v>0</c:v>
                </c:pt>
                <c:pt idx="13">
                  <c:v>0</c:v>
                </c:pt>
                <c:pt idx="14">
                  <c:v>0</c:v>
                </c:pt>
                <c:pt idx="15">
                  <c:v>0</c:v>
                </c:pt>
                <c:pt idx="16">
                  <c:v>0</c:v>
                </c:pt>
                <c:pt idx="17">
                  <c:v>0</c:v>
                </c:pt>
                <c:pt idx="18">
                  <c:v>37.304000000000002</c:v>
                </c:pt>
                <c:pt idx="19">
                  <c:v>3.0190000000000001</c:v>
                </c:pt>
                <c:pt idx="20">
                  <c:v>0</c:v>
                </c:pt>
                <c:pt idx="21">
                  <c:v>0</c:v>
                </c:pt>
                <c:pt idx="22">
                  <c:v>0</c:v>
                </c:pt>
                <c:pt idx="23">
                  <c:v>4.0670000000000002</c:v>
                </c:pt>
                <c:pt idx="24">
                  <c:v>0</c:v>
                </c:pt>
                <c:pt idx="25">
                  <c:v>0</c:v>
                </c:pt>
                <c:pt idx="26">
                  <c:v>0</c:v>
                </c:pt>
                <c:pt idx="27">
                  <c:v>0</c:v>
                </c:pt>
                <c:pt idx="28">
                  <c:v>0</c:v>
                </c:pt>
                <c:pt idx="29">
                  <c:v>0</c:v>
                </c:pt>
                <c:pt idx="30">
                  <c:v>0</c:v>
                </c:pt>
                <c:pt idx="31">
                  <c:v>3.4750000000000001</c:v>
                </c:pt>
                <c:pt idx="32">
                  <c:v>0</c:v>
                </c:pt>
                <c:pt idx="33">
                  <c:v>4.7640000000000002</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155.13092714675321</c:v>
                </c:pt>
                <c:pt idx="2">
                  <c:v>5.0268008192017302</c:v>
                </c:pt>
                <c:pt idx="3">
                  <c:v>3.066140800481342</c:v>
                </c:pt>
                <c:pt idx="4">
                  <c:v>84.76182196655202</c:v>
                </c:pt>
                <c:pt idx="5">
                  <c:v>127.3736176884825</c:v>
                </c:pt>
                <c:pt idx="7">
                  <c:v>158.31472587562311</c:v>
                </c:pt>
                <c:pt idx="8">
                  <c:v>3.94360654736164</c:v>
                </c:pt>
                <c:pt idx="9">
                  <c:v>0</c:v>
                </c:pt>
                <c:pt idx="10">
                  <c:v>0.37474717336624169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163.22386876643628</c:v>
                </c:pt>
                <c:pt idx="4" formatCode="#,##0">
                  <c:v>84.76182196655202</c:v>
                </c:pt>
                <c:pt idx="5" formatCode="#,##0">
                  <c:v>127.3736176884825</c:v>
                </c:pt>
                <c:pt idx="6" formatCode="#,##0">
                  <c:v>162.25833242298475</c:v>
                </c:pt>
                <c:pt idx="10" formatCode="#,##0">
                  <c:v>0.37474717336624169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72.02</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72.02</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塩尻市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27：業務用機械器具製造業(N=1)</c:v>
                </c:pt>
                <c:pt idx="14">
                  <c:v>28：電子部品等製造業(N=1)</c:v>
                </c:pt>
                <c:pt idx="15">
                  <c:v>29：電気機械器具製造業(N=0)</c:v>
                </c:pt>
                <c:pt idx="16">
                  <c:v>30：情報通信機械器具製造業(N=0)</c:v>
                </c:pt>
                <c:pt idx="17">
                  <c:v>31：輸送用機械器具製造業(N=0)</c:v>
                </c:pt>
                <c:pt idx="18">
                  <c:v>32：その他の製造業(N=1)</c:v>
                </c:pt>
              </c:strCache>
            </c:strRef>
          </c:cat>
          <c:val>
            <c:numRef>
              <c:f>③特定事業所の現状把握!$BG$21:$BG$39</c:f>
              <c:numCache>
                <c:formatCode>[=0]#,##0;[&lt;1]0.00;#,##0</c:formatCode>
                <c:ptCount val="19"/>
                <c:pt idx="0">
                  <c:v>0</c:v>
                </c:pt>
                <c:pt idx="1">
                  <c:v>0</c:v>
                </c:pt>
                <c:pt idx="2">
                  <c:v>0</c:v>
                </c:pt>
                <c:pt idx="3">
                  <c:v>0</c:v>
                </c:pt>
                <c:pt idx="4">
                  <c:v>0</c:v>
                </c:pt>
                <c:pt idx="5">
                  <c:v>0</c:v>
                </c:pt>
                <c:pt idx="6">
                  <c:v>2.4940000000000002</c:v>
                </c:pt>
                <c:pt idx="7">
                  <c:v>0</c:v>
                </c:pt>
                <c:pt idx="8">
                  <c:v>0</c:v>
                </c:pt>
                <c:pt idx="9">
                  <c:v>0</c:v>
                </c:pt>
                <c:pt idx="10">
                  <c:v>0</c:v>
                </c:pt>
                <c:pt idx="11">
                  <c:v>0</c:v>
                </c:pt>
                <c:pt idx="12">
                  <c:v>0</c:v>
                </c:pt>
                <c:pt idx="13">
                  <c:v>37.304000000000002</c:v>
                </c:pt>
                <c:pt idx="14">
                  <c:v>3.0190000000000001</c:v>
                </c:pt>
                <c:pt idx="15">
                  <c:v>0</c:v>
                </c:pt>
                <c:pt idx="16">
                  <c:v>0</c:v>
                </c:pt>
                <c:pt idx="17">
                  <c:v>0</c:v>
                </c:pt>
                <c:pt idx="18">
                  <c:v>4.0670000000000002</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27：業務用機械器具製造業(N=1)</c:v>
                </c:pt>
                <c:pt idx="14">
                  <c:v>28：電子部品等製造業(N=1)</c:v>
                </c:pt>
                <c:pt idx="15">
                  <c:v>29：電気機械器具製造業(N=0)</c:v>
                </c:pt>
                <c:pt idx="16">
                  <c:v>30：情報通信機械器具製造業(N=0)</c:v>
                </c:pt>
                <c:pt idx="17">
                  <c:v>31：輸送用機械器具製造業(N=0)</c:v>
                </c:pt>
                <c:pt idx="18">
                  <c:v>32：その他の製造業(N=1)</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塩尻市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M：宿泊業，飲食サービス業(N=1)</c:v>
                </c:pt>
                <c:pt idx="8">
                  <c:v>N：生活関連ｻｰﾋﾞｽ業,娯楽業(N=0)</c:v>
                </c:pt>
                <c:pt idx="9">
                  <c:v>O：教育，学習支援業(N=1)</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3.4750000000000001</c:v>
                </c:pt>
                <c:pt idx="8">
                  <c:v>0</c:v>
                </c:pt>
                <c:pt idx="9">
                  <c:v>4.7640000000000002</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M：宿泊業，飲食サービス業(N=1)</c:v>
                </c:pt>
                <c:pt idx="8">
                  <c:v>N：生活関連ｻｰﾋﾞｽ業,娯楽業(N=0)</c:v>
                </c:pt>
                <c:pt idx="9">
                  <c:v>O：教育，学習支援業(N=1)</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塩尻市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塩尻市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16：化学工業(N=0)</c:v>
                </c:pt>
                <c:pt idx="2">
                  <c:v>17：石油製品・石炭製品製造業(N=0)</c:v>
                </c:pt>
                <c:pt idx="3">
                  <c:v>21：窯業・土石製品製造業(N=0)</c:v>
                </c:pt>
                <c:pt idx="4">
                  <c:v>22：鉄鋼業(N=1)</c:v>
                </c:pt>
              </c:strCache>
            </c:strRef>
          </c:cat>
          <c:val>
            <c:numRef>
              <c:f>③特定事業所の現状把握!$BG$16:$BG$20</c:f>
              <c:numCache>
                <c:formatCode>[=0]#,##0;[&lt;1]0.00;#,##0</c:formatCode>
                <c:ptCount val="5"/>
                <c:pt idx="0">
                  <c:v>6.0529999999999999</c:v>
                </c:pt>
                <c:pt idx="1">
                  <c:v>0</c:v>
                </c:pt>
                <c:pt idx="2">
                  <c:v>0</c:v>
                </c:pt>
                <c:pt idx="3">
                  <c:v>0</c:v>
                </c:pt>
                <c:pt idx="4">
                  <c:v>10.843999999999999</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16：化学工業(N=0)</c:v>
                </c:pt>
                <c:pt idx="2">
                  <c:v>17：石油製品・石炭製品製造業(N=0)</c:v>
                </c:pt>
                <c:pt idx="3">
                  <c:v>21：窯業・土石製品製造業(N=0)</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80,208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16025.299999999947</c:v>
                </c:pt>
                <c:pt idx="1">
                  <c:v>49122.300000000017</c:v>
                </c:pt>
                <c:pt idx="2">
                  <c:v>0</c:v>
                </c:pt>
                <c:pt idx="3">
                  <c:v>560</c:v>
                </c:pt>
                <c:pt idx="4">
                  <c:v>0</c:v>
                </c:pt>
                <c:pt idx="5">
                  <c:v>14500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188,769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19232.283035999932</c:v>
                </c:pt>
                <c:pt idx="1">
                  <c:v>64977.013548000017</c:v>
                </c:pt>
                <c:pt idx="2">
                  <c:v>0</c:v>
                </c:pt>
                <c:pt idx="3">
                  <c:v>2943.36</c:v>
                </c:pt>
                <c:pt idx="4">
                  <c:v>0</c:v>
                </c:pt>
                <c:pt idx="5">
                  <c:v>101616</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134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塩尻市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68.977899828000005</c:v>
                </c:pt>
                <c:pt idx="1">
                  <c:v>2.4939539280000003</c:v>
                </c:pt>
                <c:pt idx="2">
                  <c:v>3.983731163999999</c:v>
                </c:pt>
                <c:pt idx="3">
                  <c:v>0</c:v>
                </c:pt>
                <c:pt idx="4">
                  <c:v>8.9158869500000009</c:v>
                </c:pt>
                <c:pt idx="5">
                  <c:v>49.250658319999999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1,349,414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塩尻市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1295870</c:v>
                </c:pt>
                <c:pt idx="1">
                  <c:v>35100</c:v>
                </c:pt>
                <c:pt idx="2">
                  <c:v>18444</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14500</c:v>
                </c:pt>
                <c:pt idx="6">
                  <c:v>14500</c:v>
                </c:pt>
                <c:pt idx="7">
                  <c:v>14500</c:v>
                </c:pt>
                <c:pt idx="8">
                  <c:v>14500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560</c:v>
                </c:pt>
                <c:pt idx="5">
                  <c:v>560</c:v>
                </c:pt>
                <c:pt idx="6">
                  <c:v>560</c:v>
                </c:pt>
                <c:pt idx="7">
                  <c:v>560</c:v>
                </c:pt>
                <c:pt idx="8">
                  <c:v>560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22724.5</c:v>
                </c:pt>
                <c:pt idx="1">
                  <c:v>28150.2</c:v>
                </c:pt>
                <c:pt idx="2">
                  <c:v>31538.600000000009</c:v>
                </c:pt>
                <c:pt idx="3">
                  <c:v>36209.1</c:v>
                </c:pt>
                <c:pt idx="4">
                  <c:v>39094.6</c:v>
                </c:pt>
                <c:pt idx="5">
                  <c:v>40574.400000000052</c:v>
                </c:pt>
                <c:pt idx="6">
                  <c:v>44549.900000000052</c:v>
                </c:pt>
                <c:pt idx="7">
                  <c:v>47795.400000000045</c:v>
                </c:pt>
                <c:pt idx="8">
                  <c:v>49122.300000000017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9439.4</c:v>
                </c:pt>
                <c:pt idx="1">
                  <c:v>10215.700000000001</c:v>
                </c:pt>
                <c:pt idx="2">
                  <c:v>10741.9</c:v>
                </c:pt>
                <c:pt idx="3">
                  <c:v>11406.599999999999</c:v>
                </c:pt>
                <c:pt idx="4">
                  <c:v>12029.7</c:v>
                </c:pt>
                <c:pt idx="5">
                  <c:v>12837.39999999998</c:v>
                </c:pt>
                <c:pt idx="6">
                  <c:v>13783.599999999969</c:v>
                </c:pt>
                <c:pt idx="7">
                  <c:v>14952.099999999973</c:v>
                </c:pt>
                <c:pt idx="8">
                  <c:v>16025.299999999947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5.2782465873966233E-2</c:v>
                </c:pt>
                <c:pt idx="1">
                  <c:v>6.5070804273884841E-2</c:v>
                </c:pt>
                <c:pt idx="2">
                  <c:v>7.1644288289338373E-2</c:v>
                </c:pt>
                <c:pt idx="3">
                  <c:v>8.4132902704855614E-2</c:v>
                </c:pt>
                <c:pt idx="4">
                  <c:v>9.7380164594605453E-2</c:v>
                </c:pt>
                <c:pt idx="5">
                  <c:v>0.23767907336925237</c:v>
                </c:pt>
                <c:pt idx="6">
                  <c:v>0.25431047618987895</c:v>
                </c:pt>
                <c:pt idx="7">
                  <c:v>0.25987687502868129</c:v>
                </c:pt>
                <c:pt idx="8">
                  <c:v>0.26413499459825512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291.41840482857123</c:v>
                </c:pt>
                <c:pt idx="2">
                  <c:v>3.8483160471746332</c:v>
                </c:pt>
                <c:pt idx="3">
                  <c:v>7.6350409995642972</c:v>
                </c:pt>
                <c:pt idx="4">
                  <c:v>100.4355290054627</c:v>
                </c:pt>
                <c:pt idx="5">
                  <c:v>116.867415084776</c:v>
                </c:pt>
                <c:pt idx="7">
                  <c:v>147.32414087294461</c:v>
                </c:pt>
                <c:pt idx="8">
                  <c:v>5.2571159374059802</c:v>
                </c:pt>
                <c:pt idx="9">
                  <c:v>0</c:v>
                </c:pt>
                <c:pt idx="10">
                  <c:v>5.9574209095681674</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302.90176187531017</c:v>
                </c:pt>
                <c:pt idx="4" formatCode="#,##0">
                  <c:v>100.4355290054627</c:v>
                </c:pt>
                <c:pt idx="5" formatCode="#,##0">
                  <c:v>116.867415084776</c:v>
                </c:pt>
                <c:pt idx="6" formatCode="#,##0">
                  <c:v>152.5812568103506</c:v>
                </c:pt>
                <c:pt idx="10" formatCode="#,##0">
                  <c:v>5.9574209095681674</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2197</c:v>
                </c:pt>
                <c:pt idx="1">
                  <c:v>2363</c:v>
                </c:pt>
                <c:pt idx="2">
                  <c:v>2474</c:v>
                </c:pt>
                <c:pt idx="3">
                  <c:v>2609</c:v>
                </c:pt>
                <c:pt idx="4">
                  <c:v>2732</c:v>
                </c:pt>
                <c:pt idx="5">
                  <c:v>2874</c:v>
                </c:pt>
                <c:pt idx="6">
                  <c:v>3027</c:v>
                </c:pt>
                <c:pt idx="7">
                  <c:v>3219</c:v>
                </c:pt>
                <c:pt idx="8">
                  <c:v>3414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714667.34981903434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188768.65658399995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2095988.47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1916052.773</c:v>
                </c:pt>
                <c:pt idx="1">
                  <c:v>69276.498000000007</c:v>
                </c:pt>
                <c:pt idx="2">
                  <c:v>110659.19899999998</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84209.296583999952</c:v>
                </c:pt>
                <c:pt idx="1">
                  <c:v>0</c:v>
                </c:pt>
                <c:pt idx="2">
                  <c:v>2943.36</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排出量比較シート!$DN$21:$DN$50</c:f>
              <c:numCache>
                <c:formatCode>0.0%;;</c:formatCode>
                <c:ptCount val="30"/>
                <c:pt idx="0">
                  <c:v>1</c:v>
                </c:pt>
                <c:pt idx="1">
                  <c:v>0.56999999999999995</c:v>
                </c:pt>
                <c:pt idx="2">
                  <c:v>0.22</c:v>
                </c:pt>
                <c:pt idx="3">
                  <c:v>0.86</c:v>
                </c:pt>
                <c:pt idx="4">
                  <c:v>0.73</c:v>
                </c:pt>
                <c:pt idx="5">
                  <c:v>0.5</c:v>
                </c:pt>
                <c:pt idx="6">
                  <c:v>0.53</c:v>
                </c:pt>
                <c:pt idx="7">
                  <c:v>0</c:v>
                </c:pt>
                <c:pt idx="8">
                  <c:v>0.17</c:v>
                </c:pt>
                <c:pt idx="9">
                  <c:v>0.98</c:v>
                </c:pt>
                <c:pt idx="10">
                  <c:v>0.72</c:v>
                </c:pt>
                <c:pt idx="11">
                  <c:v>0.89</c:v>
                </c:pt>
                <c:pt idx="12">
                  <c:v>0</c:v>
                </c:pt>
                <c:pt idx="13">
                  <c:v>0.89</c:v>
                </c:pt>
                <c:pt idx="14">
                  <c:v>0.78</c:v>
                </c:pt>
                <c:pt idx="15">
                  <c:v>0.97</c:v>
                </c:pt>
                <c:pt idx="16">
                  <c:v>0.91</c:v>
                </c:pt>
                <c:pt idx="17">
                  <c:v>1</c:v>
                </c:pt>
                <c:pt idx="18">
                  <c:v>0.67</c:v>
                </c:pt>
                <c:pt idx="19">
                  <c:v>0.83</c:v>
                </c:pt>
                <c:pt idx="20">
                  <c:v>0</c:v>
                </c:pt>
                <c:pt idx="21">
                  <c:v>0.34</c:v>
                </c:pt>
                <c:pt idx="22">
                  <c:v>0.11</c:v>
                </c:pt>
                <c:pt idx="23">
                  <c:v>0.84</c:v>
                </c:pt>
                <c:pt idx="24">
                  <c:v>0.6</c:v>
                </c:pt>
                <c:pt idx="25">
                  <c:v>0</c:v>
                </c:pt>
                <c:pt idx="26">
                  <c:v>0.94</c:v>
                </c:pt>
                <c:pt idx="27">
                  <c:v>0.92</c:v>
                </c:pt>
                <c:pt idx="28">
                  <c:v>0.61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排出量比較シート!$DP$21:$DP$50</c:f>
              <c:numCache>
                <c:formatCode>0.0%;;</c:formatCode>
                <c:ptCount val="30"/>
                <c:pt idx="0">
                  <c:v>0</c:v>
                </c:pt>
                <c:pt idx="1">
                  <c:v>0</c:v>
                </c:pt>
                <c:pt idx="2">
                  <c:v>0</c:v>
                </c:pt>
                <c:pt idx="3">
                  <c:v>0</c:v>
                </c:pt>
                <c:pt idx="4">
                  <c:v>0</c:v>
                </c:pt>
                <c:pt idx="5">
                  <c:v>0.01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排出量比較シート!$DQ$21:$DQ$50</c:f>
              <c:numCache>
                <c:formatCode>0.0%;;</c:formatCode>
                <c:ptCount val="30"/>
                <c:pt idx="0">
                  <c:v>0</c:v>
                </c:pt>
                <c:pt idx="1">
                  <c:v>0.43</c:v>
                </c:pt>
                <c:pt idx="2">
                  <c:v>0.78</c:v>
                </c:pt>
                <c:pt idx="3">
                  <c:v>0.14000000000000001</c:v>
                </c:pt>
                <c:pt idx="4">
                  <c:v>0.27</c:v>
                </c:pt>
                <c:pt idx="5">
                  <c:v>0.49</c:v>
                </c:pt>
                <c:pt idx="6">
                  <c:v>0.47</c:v>
                </c:pt>
                <c:pt idx="7">
                  <c:v>1</c:v>
                </c:pt>
                <c:pt idx="8">
                  <c:v>0.19</c:v>
                </c:pt>
                <c:pt idx="9">
                  <c:v>0.01</c:v>
                </c:pt>
                <c:pt idx="10">
                  <c:v>0.28000000000000003</c:v>
                </c:pt>
                <c:pt idx="11">
                  <c:v>0.11</c:v>
                </c:pt>
                <c:pt idx="12">
                  <c:v>1</c:v>
                </c:pt>
                <c:pt idx="13">
                  <c:v>0.11</c:v>
                </c:pt>
                <c:pt idx="14">
                  <c:v>0.22</c:v>
                </c:pt>
                <c:pt idx="15">
                  <c:v>0.03</c:v>
                </c:pt>
                <c:pt idx="16">
                  <c:v>0.09</c:v>
                </c:pt>
                <c:pt idx="17">
                  <c:v>0</c:v>
                </c:pt>
                <c:pt idx="18">
                  <c:v>0.04</c:v>
                </c:pt>
                <c:pt idx="19">
                  <c:v>0.17</c:v>
                </c:pt>
                <c:pt idx="20">
                  <c:v>1</c:v>
                </c:pt>
                <c:pt idx="21">
                  <c:v>0.66</c:v>
                </c:pt>
                <c:pt idx="22">
                  <c:v>0.89</c:v>
                </c:pt>
                <c:pt idx="23">
                  <c:v>0.16</c:v>
                </c:pt>
                <c:pt idx="24">
                  <c:v>0.4</c:v>
                </c:pt>
                <c:pt idx="25">
                  <c:v>0</c:v>
                </c:pt>
                <c:pt idx="26">
                  <c:v>0.06</c:v>
                </c:pt>
                <c:pt idx="27">
                  <c:v>0.08</c:v>
                </c:pt>
                <c:pt idx="28">
                  <c:v>0.39</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0.64</c:v>
                </c:pt>
                <c:pt idx="9">
                  <c:v>0.01</c:v>
                </c:pt>
                <c:pt idx="10">
                  <c:v>0</c:v>
                </c:pt>
                <c:pt idx="11">
                  <c:v>0</c:v>
                </c:pt>
                <c:pt idx="12">
                  <c:v>0</c:v>
                </c:pt>
                <c:pt idx="13">
                  <c:v>0</c:v>
                </c:pt>
                <c:pt idx="14">
                  <c:v>0</c:v>
                </c:pt>
                <c:pt idx="15">
                  <c:v>0</c:v>
                </c:pt>
                <c:pt idx="16">
                  <c:v>0</c:v>
                </c:pt>
                <c:pt idx="17">
                  <c:v>0</c:v>
                </c:pt>
                <c:pt idx="18">
                  <c:v>0.28999999999999998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排出量比較シート!$DF$21:$DF$50</c:f>
              <c:numCache>
                <c:formatCode>#,##0;;</c:formatCode>
                <c:ptCount val="30"/>
                <c:pt idx="0">
                  <c:v>9</c:v>
                </c:pt>
                <c:pt idx="1">
                  <c:v>6</c:v>
                </c:pt>
                <c:pt idx="2">
                  <c:v>4</c:v>
                </c:pt>
                <c:pt idx="3">
                  <c:v>3</c:v>
                </c:pt>
                <c:pt idx="4">
                  <c:v>9</c:v>
                </c:pt>
                <c:pt idx="5">
                  <c:v>4</c:v>
                </c:pt>
                <c:pt idx="6">
                  <c:v>3</c:v>
                </c:pt>
                <c:pt idx="7">
                  <c:v>0</c:v>
                </c:pt>
                <c:pt idx="8">
                  <c:v>25</c:v>
                </c:pt>
                <c:pt idx="9">
                  <c:v>8</c:v>
                </c:pt>
                <c:pt idx="10">
                  <c:v>5</c:v>
                </c:pt>
                <c:pt idx="11">
                  <c:v>6</c:v>
                </c:pt>
                <c:pt idx="12">
                  <c:v>0</c:v>
                </c:pt>
                <c:pt idx="13">
                  <c:v>3</c:v>
                </c:pt>
                <c:pt idx="14">
                  <c:v>9</c:v>
                </c:pt>
                <c:pt idx="15">
                  <c:v>9</c:v>
                </c:pt>
                <c:pt idx="16">
                  <c:v>5</c:v>
                </c:pt>
                <c:pt idx="17">
                  <c:v>3</c:v>
                </c:pt>
                <c:pt idx="18">
                  <c:v>9</c:v>
                </c:pt>
                <c:pt idx="19">
                  <c:v>8</c:v>
                </c:pt>
                <c:pt idx="20">
                  <c:v>0</c:v>
                </c:pt>
                <c:pt idx="21">
                  <c:v>2</c:v>
                </c:pt>
                <c:pt idx="22">
                  <c:v>1</c:v>
                </c:pt>
                <c:pt idx="23">
                  <c:v>10</c:v>
                </c:pt>
                <c:pt idx="24">
                  <c:v>1</c:v>
                </c:pt>
                <c:pt idx="25">
                  <c:v>0</c:v>
                </c:pt>
                <c:pt idx="26">
                  <c:v>15</c:v>
                </c:pt>
                <c:pt idx="27">
                  <c:v>3</c:v>
                </c:pt>
                <c:pt idx="28">
                  <c:v>7</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排出量比較シート!$DI$21:$DI$50</c:f>
              <c:numCache>
                <c:formatCode>#,##0;;</c:formatCode>
                <c:ptCount val="30"/>
                <c:pt idx="0">
                  <c:v>0</c:v>
                </c:pt>
                <c:pt idx="1">
                  <c:v>2</c:v>
                </c:pt>
                <c:pt idx="2">
                  <c:v>4</c:v>
                </c:pt>
                <c:pt idx="3">
                  <c:v>1</c:v>
                </c:pt>
                <c:pt idx="4">
                  <c:v>2</c:v>
                </c:pt>
                <c:pt idx="5">
                  <c:v>4</c:v>
                </c:pt>
                <c:pt idx="6">
                  <c:v>3</c:v>
                </c:pt>
                <c:pt idx="7">
                  <c:v>2</c:v>
                </c:pt>
                <c:pt idx="8">
                  <c:v>4</c:v>
                </c:pt>
                <c:pt idx="9">
                  <c:v>5</c:v>
                </c:pt>
                <c:pt idx="10">
                  <c:v>1</c:v>
                </c:pt>
                <c:pt idx="11">
                  <c:v>2</c:v>
                </c:pt>
                <c:pt idx="12">
                  <c:v>2</c:v>
                </c:pt>
                <c:pt idx="13">
                  <c:v>1</c:v>
                </c:pt>
                <c:pt idx="14">
                  <c:v>2</c:v>
                </c:pt>
                <c:pt idx="15">
                  <c:v>2</c:v>
                </c:pt>
                <c:pt idx="16">
                  <c:v>7</c:v>
                </c:pt>
                <c:pt idx="17">
                  <c:v>0</c:v>
                </c:pt>
                <c:pt idx="18">
                  <c:v>5</c:v>
                </c:pt>
                <c:pt idx="19">
                  <c:v>1</c:v>
                </c:pt>
                <c:pt idx="20">
                  <c:v>3</c:v>
                </c:pt>
                <c:pt idx="21">
                  <c:v>4</c:v>
                </c:pt>
                <c:pt idx="22">
                  <c:v>3</c:v>
                </c:pt>
                <c:pt idx="23">
                  <c:v>4</c:v>
                </c:pt>
                <c:pt idx="24">
                  <c:v>1</c:v>
                </c:pt>
                <c:pt idx="25">
                  <c:v>0</c:v>
                </c:pt>
                <c:pt idx="26">
                  <c:v>1</c:v>
                </c:pt>
                <c:pt idx="27">
                  <c:v>1</c:v>
                </c:pt>
                <c:pt idx="28">
                  <c:v>4</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7</c:v>
                </c:pt>
                <c:pt idx="9">
                  <c:v>2</c:v>
                </c:pt>
                <c:pt idx="10">
                  <c:v>0</c:v>
                </c:pt>
                <c:pt idx="11">
                  <c:v>0</c:v>
                </c:pt>
                <c:pt idx="12">
                  <c:v>0</c:v>
                </c:pt>
                <c:pt idx="13">
                  <c:v>0</c:v>
                </c:pt>
                <c:pt idx="14">
                  <c:v>0</c:v>
                </c:pt>
                <c:pt idx="15">
                  <c:v>0</c:v>
                </c:pt>
                <c:pt idx="16">
                  <c:v>0</c:v>
                </c:pt>
                <c:pt idx="17">
                  <c:v>0</c:v>
                </c:pt>
                <c:pt idx="18">
                  <c:v>2</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排出量比較シート!$DL$21:$DL$50</c:f>
              <c:numCache>
                <c:formatCode>#,##0;;</c:formatCode>
                <c:ptCount val="30"/>
                <c:pt idx="0">
                  <c:v>9</c:v>
                </c:pt>
                <c:pt idx="1">
                  <c:v>8</c:v>
                </c:pt>
                <c:pt idx="2">
                  <c:v>8</c:v>
                </c:pt>
                <c:pt idx="3">
                  <c:v>4</c:v>
                </c:pt>
                <c:pt idx="4">
                  <c:v>11</c:v>
                </c:pt>
                <c:pt idx="5">
                  <c:v>9</c:v>
                </c:pt>
                <c:pt idx="6">
                  <c:v>6</c:v>
                </c:pt>
                <c:pt idx="7">
                  <c:v>2</c:v>
                </c:pt>
                <c:pt idx="8">
                  <c:v>36</c:v>
                </c:pt>
                <c:pt idx="9">
                  <c:v>15</c:v>
                </c:pt>
                <c:pt idx="10">
                  <c:v>6</c:v>
                </c:pt>
                <c:pt idx="11">
                  <c:v>8</c:v>
                </c:pt>
                <c:pt idx="12">
                  <c:v>2</c:v>
                </c:pt>
                <c:pt idx="13">
                  <c:v>4</c:v>
                </c:pt>
                <c:pt idx="14">
                  <c:v>11</c:v>
                </c:pt>
                <c:pt idx="15">
                  <c:v>11</c:v>
                </c:pt>
                <c:pt idx="16">
                  <c:v>12</c:v>
                </c:pt>
                <c:pt idx="17">
                  <c:v>3</c:v>
                </c:pt>
                <c:pt idx="18">
                  <c:v>16</c:v>
                </c:pt>
                <c:pt idx="19">
                  <c:v>9</c:v>
                </c:pt>
                <c:pt idx="20">
                  <c:v>3</c:v>
                </c:pt>
                <c:pt idx="21">
                  <c:v>6</c:v>
                </c:pt>
                <c:pt idx="22">
                  <c:v>4</c:v>
                </c:pt>
                <c:pt idx="23">
                  <c:v>14</c:v>
                </c:pt>
                <c:pt idx="24">
                  <c:v>2</c:v>
                </c:pt>
                <c:pt idx="25">
                  <c:v>0</c:v>
                </c:pt>
                <c:pt idx="26">
                  <c:v>16</c:v>
                </c:pt>
                <c:pt idx="27">
                  <c:v>4</c:v>
                </c:pt>
                <c:pt idx="28">
                  <c:v>11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排出量比較シート!$CX$21:$CX$50</c:f>
              <c:numCache>
                <c:formatCode>[=0]#;[&lt;1]0.00;#,##0</c:formatCode>
                <c:ptCount val="30"/>
                <c:pt idx="0">
                  <c:v>116.807</c:v>
                </c:pt>
                <c:pt idx="1">
                  <c:v>38.884</c:v>
                </c:pt>
                <c:pt idx="2">
                  <c:v>14.247999999999999</c:v>
                </c:pt>
                <c:pt idx="3">
                  <c:v>12.731999999999999</c:v>
                </c:pt>
                <c:pt idx="4">
                  <c:v>79.78</c:v>
                </c:pt>
                <c:pt idx="5">
                  <c:v>158.053</c:v>
                </c:pt>
                <c:pt idx="6">
                  <c:v>13.558</c:v>
                </c:pt>
                <c:pt idx="7">
                  <c:v>0</c:v>
                </c:pt>
                <c:pt idx="8">
                  <c:v>452.95299999999997</c:v>
                </c:pt>
                <c:pt idx="9">
                  <c:v>15011.571</c:v>
                </c:pt>
                <c:pt idx="10">
                  <c:v>54.948999999999998</c:v>
                </c:pt>
                <c:pt idx="11">
                  <c:v>63.780999999999999</c:v>
                </c:pt>
                <c:pt idx="12">
                  <c:v>0</c:v>
                </c:pt>
                <c:pt idx="13">
                  <c:v>42.344000000000001</c:v>
                </c:pt>
                <c:pt idx="14">
                  <c:v>41.856000000000002</c:v>
                </c:pt>
                <c:pt idx="15">
                  <c:v>155.74100000000001</c:v>
                </c:pt>
                <c:pt idx="16">
                  <c:v>451.03699999999998</c:v>
                </c:pt>
                <c:pt idx="17">
                  <c:v>39.249000000000002</c:v>
                </c:pt>
                <c:pt idx="18">
                  <c:v>980.31600000000003</c:v>
                </c:pt>
                <c:pt idx="19">
                  <c:v>59.718000000000004</c:v>
                </c:pt>
                <c:pt idx="20">
                  <c:v>0</c:v>
                </c:pt>
                <c:pt idx="21">
                  <c:v>10.284000000000001</c:v>
                </c:pt>
                <c:pt idx="22">
                  <c:v>2.8439999999999999</c:v>
                </c:pt>
                <c:pt idx="23">
                  <c:v>88.724999999999994</c:v>
                </c:pt>
                <c:pt idx="24">
                  <c:v>3.8340000000000001</c:v>
                </c:pt>
                <c:pt idx="25">
                  <c:v>0</c:v>
                </c:pt>
                <c:pt idx="26">
                  <c:v>100.804</c:v>
                </c:pt>
                <c:pt idx="27">
                  <c:v>46.814</c:v>
                </c:pt>
                <c:pt idx="28">
                  <c:v>79.215000000000003</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排出量比較シート!$CZ$21:$CZ$50</c:f>
              <c:numCache>
                <c:formatCode>[=0]#;[&lt;1]0.00;#,##0</c:formatCode>
                <c:ptCount val="30"/>
                <c:pt idx="0">
                  <c:v>0</c:v>
                </c:pt>
                <c:pt idx="1">
                  <c:v>0</c:v>
                </c:pt>
                <c:pt idx="2">
                  <c:v>0</c:v>
                </c:pt>
                <c:pt idx="3">
                  <c:v>0</c:v>
                </c:pt>
                <c:pt idx="4">
                  <c:v>0</c:v>
                </c:pt>
                <c:pt idx="5">
                  <c:v>2.6669999999999998</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排出量比較シート!$DA$21:$DA$50</c:f>
              <c:numCache>
                <c:formatCode>[=0]#;[&lt;1]0.00;#,##0</c:formatCode>
                <c:ptCount val="30"/>
                <c:pt idx="0">
                  <c:v>0</c:v>
                </c:pt>
                <c:pt idx="1">
                  <c:v>29.82</c:v>
                </c:pt>
                <c:pt idx="2">
                  <c:v>50.754000000000005</c:v>
                </c:pt>
                <c:pt idx="3">
                  <c:v>2.1120000000000001</c:v>
                </c:pt>
                <c:pt idx="4">
                  <c:v>29.241</c:v>
                </c:pt>
                <c:pt idx="5">
                  <c:v>153.41399999999999</c:v>
                </c:pt>
                <c:pt idx="6">
                  <c:v>12.181000000000001</c:v>
                </c:pt>
                <c:pt idx="7">
                  <c:v>13.163</c:v>
                </c:pt>
                <c:pt idx="8">
                  <c:v>489.09800000000001</c:v>
                </c:pt>
                <c:pt idx="9">
                  <c:v>108.90899999999999</c:v>
                </c:pt>
                <c:pt idx="10">
                  <c:v>21.632000000000001</c:v>
                </c:pt>
                <c:pt idx="11">
                  <c:v>8.2390000000000008</c:v>
                </c:pt>
                <c:pt idx="12">
                  <c:v>7.4640000000000004</c:v>
                </c:pt>
                <c:pt idx="13">
                  <c:v>5.1050000000000004</c:v>
                </c:pt>
                <c:pt idx="14">
                  <c:v>12.009</c:v>
                </c:pt>
                <c:pt idx="15">
                  <c:v>5.0990000000000002</c:v>
                </c:pt>
                <c:pt idx="16">
                  <c:v>44.683999999999997</c:v>
                </c:pt>
                <c:pt idx="17">
                  <c:v>0</c:v>
                </c:pt>
                <c:pt idx="18">
                  <c:v>59.673000000000002</c:v>
                </c:pt>
                <c:pt idx="19">
                  <c:v>12.276999999999999</c:v>
                </c:pt>
                <c:pt idx="20">
                  <c:v>14.192</c:v>
                </c:pt>
                <c:pt idx="21">
                  <c:v>19.668999999999997</c:v>
                </c:pt>
                <c:pt idx="22">
                  <c:v>23.039000000000001</c:v>
                </c:pt>
                <c:pt idx="23">
                  <c:v>16.591999999999999</c:v>
                </c:pt>
                <c:pt idx="24">
                  <c:v>2.6019999999999999</c:v>
                </c:pt>
                <c:pt idx="25">
                  <c:v>0</c:v>
                </c:pt>
                <c:pt idx="26">
                  <c:v>6.2240000000000002</c:v>
                </c:pt>
                <c:pt idx="27">
                  <c:v>4.2030000000000003</c:v>
                </c:pt>
                <c:pt idx="28">
                  <c:v>49.793999999999997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1680.4590000000001</c:v>
                </c:pt>
                <c:pt idx="9">
                  <c:v>124.80500000000001</c:v>
                </c:pt>
                <c:pt idx="10">
                  <c:v>0</c:v>
                </c:pt>
                <c:pt idx="11">
                  <c:v>0</c:v>
                </c:pt>
                <c:pt idx="12">
                  <c:v>0</c:v>
                </c:pt>
                <c:pt idx="13">
                  <c:v>0</c:v>
                </c:pt>
                <c:pt idx="14">
                  <c:v>0</c:v>
                </c:pt>
                <c:pt idx="15">
                  <c:v>0</c:v>
                </c:pt>
                <c:pt idx="16">
                  <c:v>0</c:v>
                </c:pt>
                <c:pt idx="17">
                  <c:v>0</c:v>
                </c:pt>
                <c:pt idx="18">
                  <c:v>422.28399999999999</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排出量比較シート!$DD$21:$DD$50</c:f>
              <c:numCache>
                <c:formatCode>[=0]#;[&lt;1]0.00;#,##0</c:formatCode>
                <c:ptCount val="30"/>
                <c:pt idx="0">
                  <c:v>116.807</c:v>
                </c:pt>
                <c:pt idx="1">
                  <c:v>68.704000000000008</c:v>
                </c:pt>
                <c:pt idx="2">
                  <c:v>65.00200000000001</c:v>
                </c:pt>
                <c:pt idx="3">
                  <c:v>14.843999999999999</c:v>
                </c:pt>
                <c:pt idx="4">
                  <c:v>109.021</c:v>
                </c:pt>
                <c:pt idx="5">
                  <c:v>314.13400000000001</c:v>
                </c:pt>
                <c:pt idx="6">
                  <c:v>25.739000000000001</c:v>
                </c:pt>
                <c:pt idx="7">
                  <c:v>13.163</c:v>
                </c:pt>
                <c:pt idx="8">
                  <c:v>2622.51</c:v>
                </c:pt>
                <c:pt idx="9">
                  <c:v>15245.285</c:v>
                </c:pt>
                <c:pt idx="10">
                  <c:v>76.581000000000003</c:v>
                </c:pt>
                <c:pt idx="11">
                  <c:v>72.02</c:v>
                </c:pt>
                <c:pt idx="12">
                  <c:v>7.4640000000000004</c:v>
                </c:pt>
                <c:pt idx="13">
                  <c:v>47.448999999999998</c:v>
                </c:pt>
                <c:pt idx="14">
                  <c:v>53.865000000000002</c:v>
                </c:pt>
                <c:pt idx="15">
                  <c:v>160.84</c:v>
                </c:pt>
                <c:pt idx="16">
                  <c:v>495.721</c:v>
                </c:pt>
                <c:pt idx="17">
                  <c:v>39.249000000000002</c:v>
                </c:pt>
                <c:pt idx="18">
                  <c:v>1462.2730000000001</c:v>
                </c:pt>
                <c:pt idx="19">
                  <c:v>71.995000000000005</c:v>
                </c:pt>
                <c:pt idx="20">
                  <c:v>14.192</c:v>
                </c:pt>
                <c:pt idx="21">
                  <c:v>29.952999999999996</c:v>
                </c:pt>
                <c:pt idx="22">
                  <c:v>25.883000000000003</c:v>
                </c:pt>
                <c:pt idx="23">
                  <c:v>105.31699999999999</c:v>
                </c:pt>
                <c:pt idx="24">
                  <c:v>6.4359999999999999</c:v>
                </c:pt>
                <c:pt idx="25">
                  <c:v>0</c:v>
                </c:pt>
                <c:pt idx="26">
                  <c:v>107.02800000000001</c:v>
                </c:pt>
                <c:pt idx="27">
                  <c:v>51.017000000000003</c:v>
                </c:pt>
                <c:pt idx="28">
                  <c:v>129.00900000000001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排出量比較シート!$CU$21:$CU$50</c:f>
              <c:numCache>
                <c:formatCode>\(0%\);;</c:formatCode>
                <c:ptCount val="30"/>
                <c:pt idx="0">
                  <c:v>0</c:v>
                </c:pt>
                <c:pt idx="1">
                  <c:v>0.36315788088442053</c:v>
                </c:pt>
                <c:pt idx="2">
                  <c:v>0.53124213739256421</c:v>
                </c:pt>
                <c:pt idx="3">
                  <c:v>2.8088642947306241E-2</c:v>
                </c:pt>
                <c:pt idx="4">
                  <c:v>0.71544933626058616</c:v>
                </c:pt>
                <c:pt idx="5">
                  <c:v>1</c:v>
                </c:pt>
                <c:pt idx="6">
                  <c:v>0.15901518986232832</c:v>
                </c:pt>
                <c:pt idx="7">
                  <c:v>0.10163738380796956</c:v>
                </c:pt>
                <c:pt idx="8">
                  <c:v>1</c:v>
                </c:pt>
                <c:pt idx="9">
                  <c:v>1</c:v>
                </c:pt>
                <c:pt idx="10">
                  <c:v>0.29139237731782619</c:v>
                </c:pt>
                <c:pt idx="11">
                  <c:v>0.10939185586295883</c:v>
                </c:pt>
                <c:pt idx="12">
                  <c:v>7.9454108814595067E-2</c:v>
                </c:pt>
                <c:pt idx="13">
                  <c:v>8.4686412919815962E-2</c:v>
                </c:pt>
                <c:pt idx="14">
                  <c:v>0.13936165181030408</c:v>
                </c:pt>
                <c:pt idx="15">
                  <c:v>0.11672585377899349</c:v>
                </c:pt>
                <c:pt idx="16">
                  <c:v>0.3105265387384295</c:v>
                </c:pt>
                <c:pt idx="17">
                  <c:v>0</c:v>
                </c:pt>
                <c:pt idx="18">
                  <c:v>0.56075629280082429</c:v>
                </c:pt>
                <c:pt idx="19">
                  <c:v>0.14152850367979999</c:v>
                </c:pt>
                <c:pt idx="20">
                  <c:v>0.26115654815700651</c:v>
                </c:pt>
                <c:pt idx="21">
                  <c:v>0.19026666701220032</c:v>
                </c:pt>
                <c:pt idx="22">
                  <c:v>0.32411678893244322</c:v>
                </c:pt>
                <c:pt idx="23">
                  <c:v>0.20600622713915359</c:v>
                </c:pt>
                <c:pt idx="24">
                  <c:v>5.1668807000954407E-2</c:v>
                </c:pt>
                <c:pt idx="25">
                  <c:v>0</c:v>
                </c:pt>
                <c:pt idx="26">
                  <c:v>9.4849759792410629E-2</c:v>
                </c:pt>
                <c:pt idx="27">
                  <c:v>5.8473165500572591E-2</c:v>
                </c:pt>
                <c:pt idx="28">
                  <c:v>0.65514392528119048</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排出量比較シート!$CM$21:$CM$50</c:f>
              <c:numCache>
                <c:formatCode>\(0%\);;</c:formatCode>
                <c:ptCount val="30"/>
                <c:pt idx="0">
                  <c:v>0.52136488090574606</c:v>
                </c:pt>
                <c:pt idx="1">
                  <c:v>0.29320394526147259</c:v>
                </c:pt>
                <c:pt idx="2">
                  <c:v>0.23561917376374863</c:v>
                </c:pt>
                <c:pt idx="3">
                  <c:v>7.1952439022592032E-2</c:v>
                </c:pt>
                <c:pt idx="4">
                  <c:v>0.55310545341154338</c:v>
                </c:pt>
                <c:pt idx="5">
                  <c:v>0.70737256591653863</c:v>
                </c:pt>
                <c:pt idx="6">
                  <c:v>0.21381931197724613</c:v>
                </c:pt>
                <c:pt idx="7">
                  <c:v>0</c:v>
                </c:pt>
                <c:pt idx="8">
                  <c:v>0.15382544681044302</c:v>
                </c:pt>
                <c:pt idx="9">
                  <c:v>1</c:v>
                </c:pt>
                <c:pt idx="10">
                  <c:v>0.10761266732833485</c:v>
                </c:pt>
                <c:pt idx="11">
                  <c:v>0.21903249760367019</c:v>
                </c:pt>
                <c:pt idx="12">
                  <c:v>0</c:v>
                </c:pt>
                <c:pt idx="13">
                  <c:v>1</c:v>
                </c:pt>
                <c:pt idx="14">
                  <c:v>0.37402086262406786</c:v>
                </c:pt>
                <c:pt idx="15">
                  <c:v>0.42695475931707094</c:v>
                </c:pt>
                <c:pt idx="16">
                  <c:v>1</c:v>
                </c:pt>
                <c:pt idx="17">
                  <c:v>0.62184491452145207</c:v>
                </c:pt>
                <c:pt idx="18">
                  <c:v>1</c:v>
                </c:pt>
                <c:pt idx="19">
                  <c:v>0.11353782489769508</c:v>
                </c:pt>
                <c:pt idx="20">
                  <c:v>0</c:v>
                </c:pt>
                <c:pt idx="21">
                  <c:v>0.12512247703248605</c:v>
                </c:pt>
                <c:pt idx="22">
                  <c:v>7.2694430440288175E-3</c:v>
                </c:pt>
                <c:pt idx="23">
                  <c:v>0.40852126307859199</c:v>
                </c:pt>
                <c:pt idx="24">
                  <c:v>0.21493852507338229</c:v>
                </c:pt>
                <c:pt idx="25">
                  <c:v>0</c:v>
                </c:pt>
                <c:pt idx="26">
                  <c:v>0.77568324960631929</c:v>
                </c:pt>
                <c:pt idx="27">
                  <c:v>0.67547163829835921</c:v>
                </c:pt>
                <c:pt idx="28">
                  <c:v>0.47748746867975306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排出量比較シート!$BV$21:$BV$50</c:f>
              <c:numCache>
                <c:formatCode>0%</c:formatCode>
                <c:ptCount val="30"/>
                <c:pt idx="0">
                  <c:v>0.41806065621402566</c:v>
                </c:pt>
                <c:pt idx="1">
                  <c:v>0.34235228795969547</c:v>
                </c:pt>
                <c:pt idx="2">
                  <c:v>0.14941776357526643</c:v>
                </c:pt>
                <c:pt idx="3">
                  <c:v>0.36148298577688631</c:v>
                </c:pt>
                <c:pt idx="4">
                  <c:v>0.4490562541311785</c:v>
                </c:pt>
                <c:pt idx="5">
                  <c:v>0.38418203293343983</c:v>
                </c:pt>
                <c:pt idx="6">
                  <c:v>0.18814106048003842</c:v>
                </c:pt>
                <c:pt idx="7">
                  <c:v>7.3830679014512124E-2</c:v>
                </c:pt>
                <c:pt idx="8">
                  <c:v>0.90303082515657496</c:v>
                </c:pt>
                <c:pt idx="9">
                  <c:v>0.80182085741872666</c:v>
                </c:pt>
                <c:pt idx="10">
                  <c:v>0.64366146063219953</c:v>
                </c:pt>
                <c:pt idx="11">
                  <c:v>0.47730544013819431</c:v>
                </c:pt>
                <c:pt idx="12">
                  <c:v>4.4141353803889539E-2</c:v>
                </c:pt>
                <c:pt idx="13">
                  <c:v>0.14478436755030302</c:v>
                </c:pt>
                <c:pt idx="14">
                  <c:v>0.24516599565617866</c:v>
                </c:pt>
                <c:pt idx="15">
                  <c:v>0.66216619487425565</c:v>
                </c:pt>
                <c:pt idx="16">
                  <c:v>0.14292235820062393</c:v>
                </c:pt>
                <c:pt idx="17">
                  <c:v>0.20922054024908904</c:v>
                </c:pt>
                <c:pt idx="18">
                  <c:v>0.2534354985567851</c:v>
                </c:pt>
                <c:pt idx="19">
                  <c:v>0.63095822688527603</c:v>
                </c:pt>
                <c:pt idx="20">
                  <c:v>0.10074706017709295</c:v>
                </c:pt>
                <c:pt idx="21">
                  <c:v>0.21011846610921309</c:v>
                </c:pt>
                <c:pt idx="22">
                  <c:v>0.63294252476000401</c:v>
                </c:pt>
                <c:pt idx="23">
                  <c:v>0.41077975096278535</c:v>
                </c:pt>
                <c:pt idx="24">
                  <c:v>7.9119263738912912E-2</c:v>
                </c:pt>
                <c:pt idx="25">
                  <c:v>0.29689814384981744</c:v>
                </c:pt>
                <c:pt idx="26">
                  <c:v>0.31607733462558646</c:v>
                </c:pt>
                <c:pt idx="27">
                  <c:v>0.22424997941876701</c:v>
                </c:pt>
                <c:pt idx="28">
                  <c:v>0.35823119655958735</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排出量比較シート!$BZ$21:$BZ$50</c:f>
              <c:numCache>
                <c:formatCode>0%</c:formatCode>
                <c:ptCount val="30"/>
                <c:pt idx="0">
                  <c:v>0.14188491205808854</c:v>
                </c:pt>
                <c:pt idx="1">
                  <c:v>0.2119748203199707</c:v>
                </c:pt>
                <c:pt idx="2">
                  <c:v>0.23606777898096701</c:v>
                </c:pt>
                <c:pt idx="3">
                  <c:v>0.15360307404671047</c:v>
                </c:pt>
                <c:pt idx="4">
                  <c:v>0.12724126950527678</c:v>
                </c:pt>
                <c:pt idx="5">
                  <c:v>0.16377179042101234</c:v>
                </c:pt>
                <c:pt idx="6">
                  <c:v>0.22728941817293727</c:v>
                </c:pt>
                <c:pt idx="7">
                  <c:v>0.35535271448450395</c:v>
                </c:pt>
                <c:pt idx="8">
                  <c:v>2.5516295197272901E-2</c:v>
                </c:pt>
                <c:pt idx="9">
                  <c:v>4.8896021680520492E-2</c:v>
                </c:pt>
                <c:pt idx="10">
                  <c:v>9.3579257917634301E-2</c:v>
                </c:pt>
                <c:pt idx="11">
                  <c:v>0.12345342072448638</c:v>
                </c:pt>
                <c:pt idx="12">
                  <c:v>0.29876352118265981</c:v>
                </c:pt>
                <c:pt idx="13">
                  <c:v>0.24224557145756043</c:v>
                </c:pt>
                <c:pt idx="14">
                  <c:v>0.18878257191336992</c:v>
                </c:pt>
                <c:pt idx="15">
                  <c:v>7.9298296550731451E-2</c:v>
                </c:pt>
                <c:pt idx="16">
                  <c:v>0.3332422506482241</c:v>
                </c:pt>
                <c:pt idx="17">
                  <c:v>0.18336890803676792</c:v>
                </c:pt>
                <c:pt idx="18">
                  <c:v>0.17970074562158736</c:v>
                </c:pt>
                <c:pt idx="19">
                  <c:v>0.1040601059256364</c:v>
                </c:pt>
                <c:pt idx="20">
                  <c:v>0.26839252395360952</c:v>
                </c:pt>
                <c:pt idx="21">
                  <c:v>0.26427559364241004</c:v>
                </c:pt>
                <c:pt idx="22">
                  <c:v>0.11500002065210936</c:v>
                </c:pt>
                <c:pt idx="23">
                  <c:v>0.15233372989304264</c:v>
                </c:pt>
                <c:pt idx="24">
                  <c:v>0.22336918065794378</c:v>
                </c:pt>
                <c:pt idx="25">
                  <c:v>0.17418526817526267</c:v>
                </c:pt>
                <c:pt idx="26">
                  <c:v>0.15960017036071805</c:v>
                </c:pt>
                <c:pt idx="27">
                  <c:v>0.23257689287024577</c:v>
                </c:pt>
                <c:pt idx="28">
                  <c:v>0.16411876944485354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排出量比較シート!$CA$21:$CA$50</c:f>
              <c:numCache>
                <c:formatCode>0%</c:formatCode>
                <c:ptCount val="30"/>
                <c:pt idx="0">
                  <c:v>0.22455294124128605</c:v>
                </c:pt>
                <c:pt idx="1">
                  <c:v>0.2000277747695953</c:v>
                </c:pt>
                <c:pt idx="2">
                  <c:v>0.20894283317894422</c:v>
                </c:pt>
                <c:pt idx="3">
                  <c:v>0.16055949771430306</c:v>
                </c:pt>
                <c:pt idx="4">
                  <c:v>0.19428202212487433</c:v>
                </c:pt>
                <c:pt idx="5">
                  <c:v>0.2351813154506891</c:v>
                </c:pt>
                <c:pt idx="6">
                  <c:v>0.25012938901916593</c:v>
                </c:pt>
                <c:pt idx="7">
                  <c:v>0.25159635877613495</c:v>
                </c:pt>
                <c:pt idx="8">
                  <c:v>2.1161875557804043E-2</c:v>
                </c:pt>
                <c:pt idx="9">
                  <c:v>5.5734774803417736E-2</c:v>
                </c:pt>
                <c:pt idx="10">
                  <c:v>8.6094440748949813E-2</c:v>
                </c:pt>
                <c:pt idx="11">
                  <c:v>0.17715650242522296</c:v>
                </c:pt>
                <c:pt idx="12">
                  <c:v>0.30626116624764982</c:v>
                </c:pt>
                <c:pt idx="13">
                  <c:v>0.29942843221718396</c:v>
                </c:pt>
                <c:pt idx="14">
                  <c:v>0.2347166200858008</c:v>
                </c:pt>
                <c:pt idx="15">
                  <c:v>8.4701695900413293E-2</c:v>
                </c:pt>
                <c:pt idx="16">
                  <c:v>0.24006416532684643</c:v>
                </c:pt>
                <c:pt idx="17">
                  <c:v>0.17074084248731974</c:v>
                </c:pt>
                <c:pt idx="18">
                  <c:v>0.23288393899507021</c:v>
                </c:pt>
                <c:pt idx="19">
                  <c:v>7.7046244374740572E-2</c:v>
                </c:pt>
                <c:pt idx="20">
                  <c:v>0.28444085311596357</c:v>
                </c:pt>
                <c:pt idx="21">
                  <c:v>0.23358397808454237</c:v>
                </c:pt>
                <c:pt idx="22">
                  <c:v>0.10251134359673329</c:v>
                </c:pt>
                <c:pt idx="23">
                  <c:v>0.20616769577625979</c:v>
                </c:pt>
                <c:pt idx="24">
                  <c:v>0.31950687349101231</c:v>
                </c:pt>
                <c:pt idx="25">
                  <c:v>0.14279486363285135</c:v>
                </c:pt>
                <c:pt idx="26">
                  <c:v>0.19221051041921208</c:v>
                </c:pt>
                <c:pt idx="27">
                  <c:v>0.25837140667503478</c:v>
                </c:pt>
                <c:pt idx="28">
                  <c:v>0.15531102344551556</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排出量比較シート!$CB$21:$CB$50</c:f>
              <c:numCache>
                <c:formatCode>0%</c:formatCode>
                <c:ptCount val="30"/>
                <c:pt idx="0">
                  <c:v>0.19947128411884379</c:v>
                </c:pt>
                <c:pt idx="1">
                  <c:v>0.23114967854672666</c:v>
                </c:pt>
                <c:pt idx="2">
                  <c:v>0.38144648525987962</c:v>
                </c:pt>
                <c:pt idx="3">
                  <c:v>0.29523455673542287</c:v>
                </c:pt>
                <c:pt idx="4">
                  <c:v>0.19047889517178107</c:v>
                </c:pt>
                <c:pt idx="5">
                  <c:v>0.20951379680499393</c:v>
                </c:pt>
                <c:pt idx="6">
                  <c:v>0.3344401323278583</c:v>
                </c:pt>
                <c:pt idx="7">
                  <c:v>0.29292685573736887</c:v>
                </c:pt>
                <c:pt idx="8">
                  <c:v>5.0291004088348003E-2</c:v>
                </c:pt>
                <c:pt idx="9">
                  <c:v>9.3548346097335103E-2</c:v>
                </c:pt>
                <c:pt idx="10">
                  <c:v>0.15901892220052549</c:v>
                </c:pt>
                <c:pt idx="11">
                  <c:v>0.20816601286696981</c:v>
                </c:pt>
                <c:pt idx="12">
                  <c:v>0.31821012862783637</c:v>
                </c:pt>
                <c:pt idx="13">
                  <c:v>0.29942753632446956</c:v>
                </c:pt>
                <c:pt idx="14">
                  <c:v>0.32050067169166452</c:v>
                </c:pt>
                <c:pt idx="15">
                  <c:v>0.16394953670364526</c:v>
                </c:pt>
                <c:pt idx="16">
                  <c:v>0.26661646696013808</c:v>
                </c:pt>
                <c:pt idx="17">
                  <c:v>0.41213022601995253</c:v>
                </c:pt>
                <c:pt idx="18">
                  <c:v>0.31945660518370267</c:v>
                </c:pt>
                <c:pt idx="19">
                  <c:v>0.17678296354471154</c:v>
                </c:pt>
                <c:pt idx="20">
                  <c:v>0.28365612216694125</c:v>
                </c:pt>
                <c:pt idx="21">
                  <c:v>0.26560611869343742</c:v>
                </c:pt>
                <c:pt idx="22">
                  <c:v>0.13329644564722548</c:v>
                </c:pt>
                <c:pt idx="23">
                  <c:v>0.21316528885083716</c:v>
                </c:pt>
                <c:pt idx="24">
                  <c:v>0.3370916306403714</c:v>
                </c:pt>
                <c:pt idx="25">
                  <c:v>0.36315224709617172</c:v>
                </c:pt>
                <c:pt idx="26">
                  <c:v>0.30446465360842523</c:v>
                </c:pt>
                <c:pt idx="27">
                  <c:v>0.263076460871559</c:v>
                </c:pt>
                <c:pt idx="28">
                  <c:v>0.3100079674300954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排出量比較シート!$CH$21:$CH$50</c:f>
              <c:numCache>
                <c:formatCode>0%</c:formatCode>
                <c:ptCount val="30"/>
                <c:pt idx="0">
                  <c:v>1.6030206367755841E-2</c:v>
                </c:pt>
                <c:pt idx="1">
                  <c:v>1.4495438404011917E-2</c:v>
                </c:pt>
                <c:pt idx="2">
                  <c:v>2.4125139004942904E-2</c:v>
                </c:pt>
                <c:pt idx="3">
                  <c:v>2.911988572667723E-2</c:v>
                </c:pt>
                <c:pt idx="4">
                  <c:v>3.8941559066889245E-2</c:v>
                </c:pt>
                <c:pt idx="5">
                  <c:v>7.3510643898648696E-3</c:v>
                </c:pt>
                <c:pt idx="6">
                  <c:v>0</c:v>
                </c:pt>
                <c:pt idx="7">
                  <c:v>2.6293391987480062E-2</c:v>
                </c:pt>
                <c:pt idx="8">
                  <c:v>0</c:v>
                </c:pt>
                <c:pt idx="9">
                  <c:v>0</c:v>
                </c:pt>
                <c:pt idx="10">
                  <c:v>1.7645918500690777E-2</c:v>
                </c:pt>
                <c:pt idx="11">
                  <c:v>1.3918623845126401E-2</c:v>
                </c:pt>
                <c:pt idx="12">
                  <c:v>3.2623830137964438E-2</c:v>
                </c:pt>
                <c:pt idx="13">
                  <c:v>1.4114092450483062E-2</c:v>
                </c:pt>
                <c:pt idx="14">
                  <c:v>1.083414065298609E-2</c:v>
                </c:pt>
                <c:pt idx="15">
                  <c:v>9.8842759709543912E-3</c:v>
                </c:pt>
                <c:pt idx="16">
                  <c:v>1.7154758864167483E-2</c:v>
                </c:pt>
                <c:pt idx="17">
                  <c:v>2.4539483206870764E-2</c:v>
                </c:pt>
                <c:pt idx="18">
                  <c:v>1.4523211642854474E-2</c:v>
                </c:pt>
                <c:pt idx="19">
                  <c:v>1.1152459269635498E-2</c:v>
                </c:pt>
                <c:pt idx="20">
                  <c:v>6.276344058639266E-2</c:v>
                </c:pt>
                <c:pt idx="21">
                  <c:v>2.6415843470397136E-2</c:v>
                </c:pt>
                <c:pt idx="22">
                  <c:v>1.6249665343927699E-2</c:v>
                </c:pt>
                <c:pt idx="23">
                  <c:v>1.7553534517074997E-2</c:v>
                </c:pt>
                <c:pt idx="24">
                  <c:v>4.0913051471759491E-2</c:v>
                </c:pt>
                <c:pt idx="25">
                  <c:v>2.2969477245896909E-2</c:v>
                </c:pt>
                <c:pt idx="26">
                  <c:v>2.7647330986058122E-2</c:v>
                </c:pt>
                <c:pt idx="27">
                  <c:v>2.1725260164393325E-2</c:v>
                </c:pt>
                <c:pt idx="28">
                  <c:v>1.2331043119948202E-2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c:ext uri="{02D57815-91ED-43cb-92C2-25804820EDAC}">
                        <c15:formulaRef>
                          <c15:sqref>排出量比較シート!$BW$21:$BW$50</c15:sqref>
                        </c15:formulaRef>
                      </c:ext>
                    </c:extLst>
                    <c:numCache>
                      <c:formatCode>0%</c:formatCode>
                      <c:ptCount val="30"/>
                      <c:pt idx="0">
                        <c:v>0.40057222535176462</c:v>
                      </c:pt>
                      <c:pt idx="1">
                        <c:v>0.32813555269330241</c:v>
                      </c:pt>
                      <c:pt idx="2">
                        <c:v>0.12095268951885169</c:v>
                      </c:pt>
                      <c:pt idx="3">
                        <c:v>0.33310802519367438</c:v>
                      </c:pt>
                      <c:pt idx="4">
                        <c:v>0.43726237224476711</c:v>
                      </c:pt>
                      <c:pt idx="5">
                        <c:v>0.32511616749624322</c:v>
                      </c:pt>
                      <c:pt idx="6">
                        <c:v>0.16616806314459825</c:v>
                      </c:pt>
                      <c:pt idx="7">
                        <c:v>5.251471653875095E-2</c:v>
                      </c:pt>
                      <c:pt idx="8">
                        <c:v>0.89663620239596131</c:v>
                      </c:pt>
                      <c:pt idx="9">
                        <c:v>0.79090663621416657</c:v>
                      </c:pt>
                      <c:pt idx="10">
                        <c:v>0.5838788877695188</c:v>
                      </c:pt>
                      <c:pt idx="11">
                        <c:v>0.45010204645447865</c:v>
                      </c:pt>
                      <c:pt idx="12">
                        <c:v>1.2515289434890714E-2</c:v>
                      </c:pt>
                      <c:pt idx="13">
                        <c:v>0.12689360405985844</c:v>
                      </c:pt>
                      <c:pt idx="14">
                        <c:v>0.15673612099187229</c:v>
                      </c:pt>
                      <c:pt idx="15">
                        <c:v>0.63791465051997698</c:v>
                      </c:pt>
                      <c:pt idx="16">
                        <c:v>0.10981783322930695</c:v>
                      </c:pt>
                      <c:pt idx="17">
                        <c:v>0.11824961739811536</c:v>
                      </c:pt>
                      <c:pt idx="18">
                        <c:v>0.22951612115499392</c:v>
                      </c:pt>
                      <c:pt idx="19">
                        <c:v>0.54250635812939274</c:v>
                      </c:pt>
                      <c:pt idx="20">
                        <c:v>9.18521127883479E-2</c:v>
                      </c:pt>
                      <c:pt idx="21">
                        <c:v>0.17106501901925861</c:v>
                      </c:pt>
                      <c:pt idx="22">
                        <c:v>0.62461122643174372</c:v>
                      </c:pt>
                      <c:pt idx="23">
                        <c:v>0.38698525272474471</c:v>
                      </c:pt>
                      <c:pt idx="24">
                        <c:v>6.7429565136684591E-2</c:v>
                      </c:pt>
                      <c:pt idx="25">
                        <c:v>0.25904395369223371</c:v>
                      </c:pt>
                      <c:pt idx="26">
                        <c:v>0.29716359265424908</c:v>
                      </c:pt>
                      <c:pt idx="27">
                        <c:v>0.20825516028171454</c:v>
                      </c:pt>
                      <c:pt idx="28">
                        <c:v>0.26332675021571578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6.3324349734567176E-3</c:v>
                      </c:pt>
                      <c:pt idx="1">
                        <c:v>7.6670864879594333E-3</c:v>
                      </c:pt>
                      <c:pt idx="2">
                        <c:v>1.1418908789662938E-2</c:v>
                      </c:pt>
                      <c:pt idx="3">
                        <c:v>9.2326621589493927E-3</c:v>
                      </c:pt>
                      <c:pt idx="4">
                        <c:v>3.9731783891308959E-3</c:v>
                      </c:pt>
                      <c:pt idx="5">
                        <c:v>1.4728154908856471E-2</c:v>
                      </c:pt>
                      <c:pt idx="6">
                        <c:v>1.5029348476607198E-2</c:v>
                      </c:pt>
                      <c:pt idx="7">
                        <c:v>1.2980695794742911E-2</c:v>
                      </c:pt>
                      <c:pt idx="8">
                        <c:v>1.8162537469495301E-3</c:v>
                      </c:pt>
                      <c:pt idx="9">
                        <c:v>5.4140986541371247E-3</c:v>
                      </c:pt>
                      <c:pt idx="10">
                        <c:v>1.1357907053089025E-2</c:v>
                      </c:pt>
                      <c:pt idx="11">
                        <c:v>5.4906096570954263E-3</c:v>
                      </c:pt>
                      <c:pt idx="12">
                        <c:v>1.6915938182131315E-2</c:v>
                      </c:pt>
                      <c:pt idx="13">
                        <c:v>1.0591568413395192E-2</c:v>
                      </c:pt>
                      <c:pt idx="14">
                        <c:v>9.0398423300942134E-3</c:v>
                      </c:pt>
                      <c:pt idx="15">
                        <c:v>4.2687946907819987E-3</c:v>
                      </c:pt>
                      <c:pt idx="16">
                        <c:v>1.0116712785598274E-2</c:v>
                      </c:pt>
                      <c:pt idx="17">
                        <c:v>9.6279732583613008E-3</c:v>
                      </c:pt>
                      <c:pt idx="18">
                        <c:v>1.4463096197680474E-2</c:v>
                      </c:pt>
                      <c:pt idx="19">
                        <c:v>5.5120341478070234E-3</c:v>
                      </c:pt>
                      <c:pt idx="20">
                        <c:v>7.9154651777200193E-3</c:v>
                      </c:pt>
                      <c:pt idx="21">
                        <c:v>1.116138747978386E-2</c:v>
                      </c:pt>
                      <c:pt idx="22">
                        <c:v>4.9053573419585465E-3</c:v>
                      </c:pt>
                      <c:pt idx="23">
                        <c:v>5.9421180391124153E-3</c:v>
                      </c:pt>
                      <c:pt idx="24">
                        <c:v>1.0922761751134363E-2</c:v>
                      </c:pt>
                      <c:pt idx="25">
                        <c:v>1.1666743502019771E-2</c:v>
                      </c:pt>
                      <c:pt idx="26">
                        <c:v>9.4661935621962595E-3</c:v>
                      </c:pt>
                      <c:pt idx="27">
                        <c:v>1.3370371387215044E-2</c:v>
                      </c:pt>
                      <c:pt idx="28">
                        <c:v>1.3813363896351396E-2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1.1155995888804291E-2</c:v>
                      </c:pt>
                      <c:pt idx="1">
                        <c:v>6.5496487784335901E-3</c:v>
                      </c:pt>
                      <c:pt idx="2">
                        <c:v>1.7046165266751789E-2</c:v>
                      </c:pt>
                      <c:pt idx="3">
                        <c:v>1.9142298424262485E-2</c:v>
                      </c:pt>
                      <c:pt idx="4">
                        <c:v>7.8207034972804842E-3</c:v>
                      </c:pt>
                      <c:pt idx="5">
                        <c:v>4.4337710528340193E-2</c:v>
                      </c:pt>
                      <c:pt idx="6">
                        <c:v>6.9436488588329754E-3</c:v>
                      </c:pt>
                      <c:pt idx="7">
                        <c:v>8.335266681018267E-3</c:v>
                      </c:pt>
                      <c:pt idx="8">
                        <c:v>4.5783690136640713E-3</c:v>
                      </c:pt>
                      <c:pt idx="9">
                        <c:v>5.5001225504229057E-3</c:v>
                      </c:pt>
                      <c:pt idx="10">
                        <c:v>4.8424665809591802E-2</c:v>
                      </c:pt>
                      <c:pt idx="11">
                        <c:v>2.1712784026620281E-2</c:v>
                      </c:pt>
                      <c:pt idx="12">
                        <c:v>1.4710126186867506E-2</c:v>
                      </c:pt>
                      <c:pt idx="13">
                        <c:v>7.2991950770493943E-3</c:v>
                      </c:pt>
                      <c:pt idx="14">
                        <c:v>7.9390032334212157E-2</c:v>
                      </c:pt>
                      <c:pt idx="15">
                        <c:v>1.9982749663496616E-2</c:v>
                      </c:pt>
                      <c:pt idx="16">
                        <c:v>2.2987812185718711E-2</c:v>
                      </c:pt>
                      <c:pt idx="17">
                        <c:v>8.134294959261236E-2</c:v>
                      </c:pt>
                      <c:pt idx="18">
                        <c:v>9.4562812041106819E-3</c:v>
                      </c:pt>
                      <c:pt idx="19">
                        <c:v>8.293983460807626E-2</c:v>
                      </c:pt>
                      <c:pt idx="20">
                        <c:v>9.7948221102504124E-4</c:v>
                      </c:pt>
                      <c:pt idx="21">
                        <c:v>2.7892059610170591E-2</c:v>
                      </c:pt>
                      <c:pt idx="22">
                        <c:v>3.4259409863017427E-3</c:v>
                      </c:pt>
                      <c:pt idx="23">
                        <c:v>1.7852380198928253E-2</c:v>
                      </c:pt>
                      <c:pt idx="24">
                        <c:v>7.6693685109395862E-4</c:v>
                      </c:pt>
                      <c:pt idx="25">
                        <c:v>2.6187446655563936E-2</c:v>
                      </c:pt>
                      <c:pt idx="26">
                        <c:v>9.4475484091411047E-3</c:v>
                      </c:pt>
                      <c:pt idx="27">
                        <c:v>2.6244477498374155E-3</c:v>
                      </c:pt>
                      <c:pt idx="28">
                        <c:v>8.1091082447520127E-2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0.19191012056510917</c:v>
                      </c:pt>
                      <c:pt idx="1">
                        <c:v>0.22082326825462648</c:v>
                      </c:pt>
                      <c:pt idx="2">
                        <c:v>0.37159804064860552</c:v>
                      </c:pt>
                      <c:pt idx="3">
                        <c:v>0.28715490777763952</c:v>
                      </c:pt>
                      <c:pt idx="4">
                        <c:v>0.17816207485395891</c:v>
                      </c:pt>
                      <c:pt idx="5">
                        <c:v>0.20267276415095611</c:v>
                      </c:pt>
                      <c:pt idx="6">
                        <c:v>0.32281459062479906</c:v>
                      </c:pt>
                      <c:pt idx="7">
                        <c:v>0.28236295926404642</c:v>
                      </c:pt>
                      <c:pt idx="8">
                        <c:v>3.5633290772358737E-2</c:v>
                      </c:pt>
                      <c:pt idx="9">
                        <c:v>7.2628612679757357E-2</c:v>
                      </c:pt>
                      <c:pt idx="10">
                        <c:v>0.14979107498776137</c:v>
                      </c:pt>
                      <c:pt idx="11">
                        <c:v>0.20181805514833157</c:v>
                      </c:pt>
                      <c:pt idx="12">
                        <c:v>0.30000735829127895</c:v>
                      </c:pt>
                      <c:pt idx="13">
                        <c:v>0.28398463556287162</c:v>
                      </c:pt>
                      <c:pt idx="14">
                        <c:v>0.31199086359255129</c:v>
                      </c:pt>
                      <c:pt idx="15">
                        <c:v>0.15719789922199778</c:v>
                      </c:pt>
                      <c:pt idx="16">
                        <c:v>0.2503027505625065</c:v>
                      </c:pt>
                      <c:pt idx="17">
                        <c:v>0.3995978140083532</c:v>
                      </c:pt>
                      <c:pt idx="18">
                        <c:v>0.1893229733786703</c:v>
                      </c:pt>
                      <c:pt idx="19">
                        <c:v>0.17229970355062293</c:v>
                      </c:pt>
                      <c:pt idx="20">
                        <c:v>0.2653356265239184</c:v>
                      </c:pt>
                      <c:pt idx="21">
                        <c:v>0.25629579016586812</c:v>
                      </c:pt>
                      <c:pt idx="22">
                        <c:v>0.12737128165389922</c:v>
                      </c:pt>
                      <c:pt idx="23">
                        <c:v>0.20584155079869712</c:v>
                      </c:pt>
                      <c:pt idx="24">
                        <c:v>0.32069889855294131</c:v>
                      </c:pt>
                      <c:pt idx="25">
                        <c:v>0.35185234299631524</c:v>
                      </c:pt>
                      <c:pt idx="26">
                        <c:v>0.29543797081858136</c:v>
                      </c:pt>
                      <c:pt idx="27">
                        <c:v>0.25133765199344277</c:v>
                      </c:pt>
                      <c:pt idx="28">
                        <c:v>0.3018607634483117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0.11827083957868094</c:v>
                      </c:pt>
                      <c:pt idx="1">
                        <c:v>0.14401785587740765</c:v>
                      </c:pt>
                      <c:pt idx="2">
                        <c:v>0.1647489858256681</c:v>
                      </c:pt>
                      <c:pt idx="3">
                        <c:v>0.1380398489426034</c:v>
                      </c:pt>
                      <c:pt idx="4">
                        <c:v>0.10813178014661907</c:v>
                      </c:pt>
                      <c:pt idx="5">
                        <c:v>9.7940208286339092E-2</c:v>
                      </c:pt>
                      <c:pt idx="6">
                        <c:v>0.18425481827965964</c:v>
                      </c:pt>
                      <c:pt idx="7">
                        <c:v>0.16771911371724721</c:v>
                      </c:pt>
                      <c:pt idx="8">
                        <c:v>1.6997185000297548E-2</c:v>
                      </c:pt>
                      <c:pt idx="9">
                        <c:v>3.7961636251141108E-2</c:v>
                      </c:pt>
                      <c:pt idx="10">
                        <c:v>7.3353335596627878E-2</c:v>
                      </c:pt>
                      <c:pt idx="11">
                        <c:v>0.10283530142551425</c:v>
                      </c:pt>
                      <c:pt idx="12">
                        <c:v>0.16560366083794881</c:v>
                      </c:pt>
                      <c:pt idx="13">
                        <c:v>0.18823038363194394</c:v>
                      </c:pt>
                      <c:pt idx="14">
                        <c:v>0.14250920488808674</c:v>
                      </c:pt>
                      <c:pt idx="15">
                        <c:v>9.5336031996248891E-2</c:v>
                      </c:pt>
                      <c:pt idx="16">
                        <c:v>0.12309980469256725</c:v>
                      </c:pt>
                      <c:pt idx="17">
                        <c:v>0.19107742167626809</c:v>
                      </c:pt>
                      <c:pt idx="18">
                        <c:v>9.9377218940875825E-2</c:v>
                      </c:pt>
                      <c:pt idx="19">
                        <c:v>7.6492650583840041E-2</c:v>
                      </c:pt>
                      <c:pt idx="20">
                        <c:v>0.16105532749324383</c:v>
                      </c:pt>
                      <c:pt idx="21">
                        <c:v>0.12748174766024239</c:v>
                      </c:pt>
                      <c:pt idx="22">
                        <c:v>6.9178502013079263E-2</c:v>
                      </c:pt>
                      <c:pt idx="23">
                        <c:v>0.11570687292482905</c:v>
                      </c:pt>
                      <c:pt idx="24">
                        <c:v>0.19046352443603071</c:v>
                      </c:pt>
                      <c:pt idx="25">
                        <c:v>0.17026477625522984</c:v>
                      </c:pt>
                      <c:pt idx="26">
                        <c:v>0.15534453612370228</c:v>
                      </c:pt>
                      <c:pt idx="27">
                        <c:v>0.1565276928124405</c:v>
                      </c:pt>
                      <c:pt idx="28">
                        <c:v>0.13142102628798485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7.3639280986428218E-2</c:v>
                      </c:pt>
                      <c:pt idx="1">
                        <c:v>7.6805412377218829E-2</c:v>
                      </c:pt>
                      <c:pt idx="2">
                        <c:v>0.20684905482293744</c:v>
                      </c:pt>
                      <c:pt idx="3">
                        <c:v>0.14911505883503615</c:v>
                      </c:pt>
                      <c:pt idx="4">
                        <c:v>7.0030294707339819E-2</c:v>
                      </c:pt>
                      <c:pt idx="5">
                        <c:v>0.10473255586461702</c:v>
                      </c:pt>
                      <c:pt idx="6">
                        <c:v>0.13855977234513941</c:v>
                      </c:pt>
                      <c:pt idx="7">
                        <c:v>0.1146438455467992</c:v>
                      </c:pt>
                      <c:pt idx="8">
                        <c:v>1.8636105772061193E-2</c:v>
                      </c:pt>
                      <c:pt idx="9">
                        <c:v>3.4666976428616256E-2</c:v>
                      </c:pt>
                      <c:pt idx="10">
                        <c:v>7.6437739391133477E-2</c:v>
                      </c:pt>
                      <c:pt idx="11">
                        <c:v>9.8982753722817327E-2</c:v>
                      </c:pt>
                      <c:pt idx="12">
                        <c:v>0.13440369745333014</c:v>
                      </c:pt>
                      <c:pt idx="13">
                        <c:v>9.5754251930927695E-2</c:v>
                      </c:pt>
                      <c:pt idx="14">
                        <c:v>0.16948165870446449</c:v>
                      </c:pt>
                      <c:pt idx="15">
                        <c:v>6.1861867225748893E-2</c:v>
                      </c:pt>
                      <c:pt idx="16">
                        <c:v>0.12720294586993922</c:v>
                      </c:pt>
                      <c:pt idx="17">
                        <c:v>0.20852039233208511</c:v>
                      </c:pt>
                      <c:pt idx="18">
                        <c:v>8.9945754437794456E-2</c:v>
                      </c:pt>
                      <c:pt idx="19">
                        <c:v>9.5807052966782894E-2</c:v>
                      </c:pt>
                      <c:pt idx="20">
                        <c:v>0.10428029903067454</c:v>
                      </c:pt>
                      <c:pt idx="21">
                        <c:v>0.12881404250562573</c:v>
                      </c:pt>
                      <c:pt idx="22">
                        <c:v>5.819277964081996E-2</c:v>
                      </c:pt>
                      <c:pt idx="23">
                        <c:v>9.0134677873868085E-2</c:v>
                      </c:pt>
                      <c:pt idx="24">
                        <c:v>0.13023537411691061</c:v>
                      </c:pt>
                      <c:pt idx="25">
                        <c:v>0.18158756674108539</c:v>
                      </c:pt>
                      <c:pt idx="26">
                        <c:v>0.14009343469487906</c:v>
                      </c:pt>
                      <c:pt idx="27">
                        <c:v>9.4809959181002296E-2</c:v>
                      </c:pt>
                      <c:pt idx="28">
                        <c:v>0.17043973716032687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7.5611635537346528E-3</c:v>
                      </c:pt>
                      <c:pt idx="1">
                        <c:v>1.0326410292100201E-2</c:v>
                      </c:pt>
                      <c:pt idx="2">
                        <c:v>9.8484446112741247E-3</c:v>
                      </c:pt>
                      <c:pt idx="3">
                        <c:v>8.0796489577833197E-3</c:v>
                      </c:pt>
                      <c:pt idx="4">
                        <c:v>1.2316820317822169E-2</c:v>
                      </c:pt>
                      <c:pt idx="5">
                        <c:v>6.8410326540378217E-3</c:v>
                      </c:pt>
                      <c:pt idx="6">
                        <c:v>1.162554170305922E-2</c:v>
                      </c:pt>
                      <c:pt idx="7">
                        <c:v>1.0563896473322501E-2</c:v>
                      </c:pt>
                      <c:pt idx="8">
                        <c:v>1.170325380896256E-3</c:v>
                      </c:pt>
                      <c:pt idx="9">
                        <c:v>2.1990735036757289E-3</c:v>
                      </c:pt>
                      <c:pt idx="10">
                        <c:v>5.0315933546313772E-3</c:v>
                      </c:pt>
                      <c:pt idx="11">
                        <c:v>6.3479577186382353E-3</c:v>
                      </c:pt>
                      <c:pt idx="12">
                        <c:v>1.2454992375007528E-2</c:v>
                      </c:pt>
                      <c:pt idx="13">
                        <c:v>1.5442900761597966E-2</c:v>
                      </c:pt>
                      <c:pt idx="14">
                        <c:v>8.5098080991132287E-3</c:v>
                      </c:pt>
                      <c:pt idx="15">
                        <c:v>6.7516374816474888E-3</c:v>
                      </c:pt>
                      <c:pt idx="16">
                        <c:v>8.6586043309699479E-3</c:v>
                      </c:pt>
                      <c:pt idx="17">
                        <c:v>1.2532412011599294E-2</c:v>
                      </c:pt>
                      <c:pt idx="18">
                        <c:v>6.3430323600351555E-3</c:v>
                      </c:pt>
                      <c:pt idx="19">
                        <c:v>4.4832599940885908E-3</c:v>
                      </c:pt>
                      <c:pt idx="20">
                        <c:v>1.8320495643022881E-2</c:v>
                      </c:pt>
                      <c:pt idx="21">
                        <c:v>9.3103285275693212E-3</c:v>
                      </c:pt>
                      <c:pt idx="22">
                        <c:v>5.925163993326257E-3</c:v>
                      </c:pt>
                      <c:pt idx="23">
                        <c:v>7.0981224546617086E-3</c:v>
                      </c:pt>
                      <c:pt idx="24">
                        <c:v>1.6392732087430084E-2</c:v>
                      </c:pt>
                      <c:pt idx="25">
                        <c:v>1.1299904099856478E-2</c:v>
                      </c:pt>
                      <c:pt idx="26">
                        <c:v>9.026682789843905E-3</c:v>
                      </c:pt>
                      <c:pt idx="27">
                        <c:v>1.1738808878116238E-2</c:v>
                      </c:pt>
                      <c:pt idx="28">
                        <c:v>8.1472039817836808E-3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1.3487387935093006E-2</c:v>
                      </c:pt>
                      <c:pt idx="9">
                        <c:v>1.8720659913902014E-2</c:v>
                      </c:pt>
                      <c:pt idx="10">
                        <c:v>4.1962538581327485E-3</c:v>
                      </c:pt>
                      <c:pt idx="11">
                        <c:v>0</c:v>
                      </c:pt>
                      <c:pt idx="12">
                        <c:v>5.7477779615498987E-3</c:v>
                      </c:pt>
                      <c:pt idx="13">
                        <c:v>0</c:v>
                      </c:pt>
                      <c:pt idx="14">
                        <c:v>0</c:v>
                      </c:pt>
                      <c:pt idx="15">
                        <c:v>0</c:v>
                      </c:pt>
                      <c:pt idx="16">
                        <c:v>7.655112066661641E-3</c:v>
                      </c:pt>
                      <c:pt idx="17">
                        <c:v>0</c:v>
                      </c:pt>
                      <c:pt idx="18">
                        <c:v>0.12379059944499725</c:v>
                      </c:pt>
                      <c:pt idx="19">
                        <c:v>0</c:v>
                      </c:pt>
                      <c:pt idx="20">
                        <c:v>0</c:v>
                      </c:pt>
                      <c:pt idx="21">
                        <c:v>0</c:v>
                      </c:pt>
                      <c:pt idx="22">
                        <c:v>0</c:v>
                      </c:pt>
                      <c:pt idx="23">
                        <c:v>2.2561559747831991E-4</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排出量比較シート!$BE$21:$BE$50</c:f>
              <c:numCache>
                <c:formatCode>#,##0_);[Red]\(#,##0\)</c:formatCode>
                <c:ptCount val="30"/>
                <c:pt idx="0">
                  <c:v>224.04079039055324</c:v>
                </c:pt>
                <c:pt idx="1">
                  <c:v>132.61758795682007</c:v>
                </c:pt>
                <c:pt idx="2">
                  <c:v>60.470460754124488</c:v>
                </c:pt>
                <c:pt idx="3">
                  <c:v>176.9502211871141</c:v>
                </c:pt>
                <c:pt idx="4">
                  <c:v>144.24012547321411</c:v>
                </c:pt>
                <c:pt idx="5">
                  <c:v>227.20700200149267</c:v>
                </c:pt>
                <c:pt idx="6">
                  <c:v>63.408678452032397</c:v>
                </c:pt>
                <c:pt idx="7">
                  <c:v>26.907827138459286</c:v>
                </c:pt>
                <c:pt idx="8">
                  <c:v>2944.5908293584721</c:v>
                </c:pt>
                <c:pt idx="9">
                  <c:v>1427.02066361884</c:v>
                </c:pt>
                <c:pt idx="10">
                  <c:v>510.61832555777289</c:v>
                </c:pt>
                <c:pt idx="11">
                  <c:v>291.19423235272126</c:v>
                </c:pt>
                <c:pt idx="12">
                  <c:v>13.879484918655997</c:v>
                </c:pt>
                <c:pt idx="13">
                  <c:v>36.028637252574157</c:v>
                </c:pt>
                <c:pt idx="14">
                  <c:v>111.90819599298632</c:v>
                </c:pt>
                <c:pt idx="15">
                  <c:v>364.77166866370851</c:v>
                </c:pt>
                <c:pt idx="16">
                  <c:v>61.715383932693882</c:v>
                </c:pt>
                <c:pt idx="17">
                  <c:v>63.117023366194964</c:v>
                </c:pt>
                <c:pt idx="18">
                  <c:v>150.07946858517704</c:v>
                </c:pt>
                <c:pt idx="19">
                  <c:v>525.97449399624998</c:v>
                </c:pt>
                <c:pt idx="20">
                  <c:v>20.398801438260957</c:v>
                </c:pt>
                <c:pt idx="21">
                  <c:v>82.191467463754933</c:v>
                </c:pt>
                <c:pt idx="22">
                  <c:v>391.22667070568571</c:v>
                </c:pt>
                <c:pt idx="23">
                  <c:v>217.18575755732678</c:v>
                </c:pt>
                <c:pt idx="24">
                  <c:v>17.837658459278213</c:v>
                </c:pt>
                <c:pt idx="25">
                  <c:v>98.133942409626016</c:v>
                </c:pt>
                <c:pt idx="26">
                  <c:v>129.95510738585733</c:v>
                </c:pt>
                <c:pt idx="27">
                  <c:v>69.305648595303452</c:v>
                </c:pt>
                <c:pt idx="28">
                  <c:v>165.89964176238698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排出量比較シート!$BI$21:$BI$50</c:f>
              <c:numCache>
                <c:formatCode>#,##0_);[Red]\(#,##0\)</c:formatCode>
                <c:ptCount val="30"/>
                <c:pt idx="0">
                  <c:v>76.036831903441453</c:v>
                </c:pt>
                <c:pt idx="1">
                  <c:v>82.113046610409597</c:v>
                </c:pt>
                <c:pt idx="2">
                  <c:v>95.538355163447946</c:v>
                </c:pt>
                <c:pt idx="3">
                  <c:v>75.190531773360206</c:v>
                </c:pt>
                <c:pt idx="4">
                  <c:v>40.870818544375069</c:v>
                </c:pt>
                <c:pt idx="5">
                  <c:v>96.85538188721516</c:v>
                </c:pt>
                <c:pt idx="6">
                  <c:v>76.602744747505128</c:v>
                </c:pt>
                <c:pt idx="7">
                  <c:v>129.50943350597998</c:v>
                </c:pt>
                <c:pt idx="8">
                  <c:v>83.203193893260362</c:v>
                </c:pt>
                <c:pt idx="9">
                  <c:v>87.021474511755343</c:v>
                </c:pt>
                <c:pt idx="10">
                  <c:v>74.236670839215691</c:v>
                </c:pt>
                <c:pt idx="11">
                  <c:v>75.316392934419611</c:v>
                </c:pt>
                <c:pt idx="12">
                  <c:v>93.94101968240723</c:v>
                </c:pt>
                <c:pt idx="13">
                  <c:v>60.28121659649927</c:v>
                </c:pt>
                <c:pt idx="14">
                  <c:v>86.171481494395451</c:v>
                </c:pt>
                <c:pt idx="15">
                  <c:v>43.683552828444931</c:v>
                </c:pt>
                <c:pt idx="16">
                  <c:v>143.89752380436425</c:v>
                </c:pt>
                <c:pt idx="17">
                  <c:v>55.318180707358771</c:v>
                </c:pt>
                <c:pt idx="18">
                  <c:v>106.41521239458534</c:v>
                </c:pt>
                <c:pt idx="19">
                  <c:v>86.745776863267054</c:v>
                </c:pt>
                <c:pt idx="20">
                  <c:v>54.342883991052808</c:v>
                </c:pt>
                <c:pt idx="21">
                  <c:v>103.37596337218004</c:v>
                </c:pt>
                <c:pt idx="22">
                  <c:v>71.082402352203047</c:v>
                </c:pt>
                <c:pt idx="23">
                  <c:v>80.541254652425593</c:v>
                </c:pt>
                <c:pt idx="24">
                  <c:v>50.359204151006168</c:v>
                </c:pt>
                <c:pt idx="25">
                  <c:v>57.573573394797101</c:v>
                </c:pt>
                <c:pt idx="26">
                  <c:v>65.619565232657678</c:v>
                </c:pt>
                <c:pt idx="27">
                  <c:v>71.879125476092838</c:v>
                </c:pt>
                <c:pt idx="28">
                  <c:v>76.004673291640771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排出量比較シート!$BJ$21:$BJ$50</c:f>
              <c:numCache>
                <c:formatCode>#,##0_);[Red]\(#,##0\)</c:formatCode>
                <c:ptCount val="30"/>
                <c:pt idx="0">
                  <c:v>120.33904097989442</c:v>
                </c:pt>
                <c:pt idx="1">
                  <c:v>77.485099259616447</c:v>
                </c:pt>
                <c:pt idx="2">
                  <c:v>84.560691388198606</c:v>
                </c:pt>
                <c:pt idx="3">
                  <c:v>78.595783901634761</c:v>
                </c:pt>
                <c:pt idx="4">
                  <c:v>62.404794478812597</c:v>
                </c:pt>
                <c:pt idx="5">
                  <c:v>139.08729984667468</c:v>
                </c:pt>
                <c:pt idx="6">
                  <c:v>84.300439038943253</c:v>
                </c:pt>
                <c:pt idx="7">
                  <c:v>91.695097769361325</c:v>
                </c:pt>
                <c:pt idx="8">
                  <c:v>69.004360608322116</c:v>
                </c:pt>
                <c:pt idx="9">
                  <c:v>99.192574738780095</c:v>
                </c:pt>
                <c:pt idx="10">
                  <c:v>68.298945740643035</c:v>
                </c:pt>
                <c:pt idx="11">
                  <c:v>108.0795385761156</c:v>
                </c:pt>
                <c:pt idx="12">
                  <c:v>96.298524440129341</c:v>
                </c:pt>
                <c:pt idx="13">
                  <c:v>74.510795260488266</c:v>
                </c:pt>
                <c:pt idx="14">
                  <c:v>107.13848571483626</c:v>
                </c:pt>
                <c:pt idx="15">
                  <c:v>46.660157512430857</c:v>
                </c:pt>
                <c:pt idx="16">
                  <c:v>103.66224234021453</c:v>
                </c:pt>
                <c:pt idx="17">
                  <c:v>51.508583870425682</c:v>
                </c:pt>
                <c:pt idx="18">
                  <c:v>137.90924320166513</c:v>
                </c:pt>
                <c:pt idx="19">
                  <c:v>64.226691518650938</c:v>
                </c:pt>
                <c:pt idx="20">
                  <c:v>57.592275878252977</c:v>
                </c:pt>
                <c:pt idx="21">
                  <c:v>91.370407800384697</c:v>
                </c:pt>
                <c:pt idx="22">
                  <c:v>63.363054457627818</c:v>
                </c:pt>
                <c:pt idx="23">
                  <c:v>109.00412468255284</c:v>
                </c:pt>
                <c:pt idx="24">
                  <c:v>72.033714867867872</c:v>
                </c:pt>
                <c:pt idx="25">
                  <c:v>47.198081949697077</c:v>
                </c:pt>
                <c:pt idx="26">
                  <c:v>79.027297391659062</c:v>
                </c:pt>
                <c:pt idx="27">
                  <c:v>79.851057130557024</c:v>
                </c:pt>
                <c:pt idx="28">
                  <c:v>71.925737900034761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排出量比較シート!$BK$21:$BK$50</c:f>
              <c:numCache>
                <c:formatCode>#,##0_);[Red]\(#,##0\)</c:formatCode>
                <c:ptCount val="30"/>
                <c:pt idx="0">
                  <c:v>106.89765585433501</c:v>
                </c:pt>
                <c:pt idx="1">
                  <c:v>89.540844048543676</c:v>
                </c:pt>
                <c:pt idx="2">
                  <c:v>154.3741799152755</c:v>
                </c:pt>
                <c:pt idx="3">
                  <c:v>144.52082718121963</c:v>
                </c:pt>
                <c:pt idx="4">
                  <c:v>61.183202520437398</c:v>
                </c:pt>
                <c:pt idx="5">
                  <c:v>123.90741255268406</c:v>
                </c:pt>
                <c:pt idx="6">
                  <c:v>112.71546337691824</c:v>
                </c:pt>
                <c:pt idx="7">
                  <c:v>106.75812959602112</c:v>
                </c:pt>
                <c:pt idx="8">
                  <c:v>163.988233083962</c:v>
                </c:pt>
                <c:pt idx="9">
                  <c:v>166.49033470895372</c:v>
                </c:pt>
                <c:pt idx="10">
                  <c:v>126.15012821535413</c:v>
                </c:pt>
                <c:pt idx="11">
                  <c:v>126.99780312827274</c:v>
                </c:pt>
                <c:pt idx="12">
                  <c:v>100.05566890575226</c:v>
                </c:pt>
                <c:pt idx="13">
                  <c:v>74.510572323480844</c:v>
                </c:pt>
                <c:pt idx="14">
                  <c:v>146.29537790327998</c:v>
                </c:pt>
                <c:pt idx="15">
                  <c:v>90.315915464979781</c:v>
                </c:pt>
                <c:pt idx="16">
                  <c:v>115.1278066523778</c:v>
                </c:pt>
                <c:pt idx="17">
                  <c:v>124.33020713285256</c:v>
                </c:pt>
                <c:pt idx="18">
                  <c:v>189.17585663814356</c:v>
                </c:pt>
                <c:pt idx="19">
                  <c:v>147.36844031117428</c:v>
                </c:pt>
                <c:pt idx="20">
                  <c:v>57.433387164444099</c:v>
                </c:pt>
                <c:pt idx="21">
                  <c:v>103.89642122848471</c:v>
                </c:pt>
                <c:pt idx="22">
                  <c:v>82.39156417439176</c:v>
                </c:pt>
                <c:pt idx="23">
                  <c:v>112.70386292285787</c:v>
                </c:pt>
                <c:pt idx="24">
                  <c:v>75.99824736345208</c:v>
                </c:pt>
                <c:pt idx="25">
                  <c:v>120.03295554615811</c:v>
                </c:pt>
                <c:pt idx="26">
                  <c:v>125.18055684615936</c:v>
                </c:pt>
                <c:pt idx="27">
                  <c:v>81.305179149258436</c:v>
                </c:pt>
                <c:pt idx="28">
                  <c:v>143.56709084543331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排出量比較シート!$BQ$21:$BQ$50</c:f>
              <c:numCache>
                <c:formatCode>#,##0_);[Red]\(#,##0\)</c:formatCode>
                <c:ptCount val="30"/>
                <c:pt idx="0">
                  <c:v>8.5906675296349224</c:v>
                </c:pt>
                <c:pt idx="1">
                  <c:v>5.6151226240469372</c:v>
                </c:pt>
                <c:pt idx="2">
                  <c:v>9.7636200440874958</c:v>
                </c:pt>
                <c:pt idx="3">
                  <c:v>14.254530428880001</c:v>
                </c:pt>
                <c:pt idx="4">
                  <c:v>12.508311184304009</c:v>
                </c:pt>
                <c:pt idx="5">
                  <c:v>4.3474529217000004</c:v>
                </c:pt>
                <c:pt idx="6">
                  <c:v>0</c:v>
                </c:pt>
                <c:pt idx="7">
                  <c:v>9.5827108178674401</c:v>
                </c:pt>
                <c:pt idx="8">
                  <c:v>0</c:v>
                </c:pt>
                <c:pt idx="9">
                  <c:v>0</c:v>
                </c:pt>
                <c:pt idx="10">
                  <c:v>13.998553445940001</c:v>
                </c:pt>
                <c:pt idx="11">
                  <c:v>8.4914661454820024</c:v>
                </c:pt>
                <c:pt idx="12">
                  <c:v>10.257998891478801</c:v>
                </c:pt>
                <c:pt idx="13">
                  <c:v>3.5121990422831768</c:v>
                </c:pt>
                <c:pt idx="14">
                  <c:v>4.9453397171370437</c:v>
                </c:pt>
                <c:pt idx="15">
                  <c:v>5.4450134533707359</c:v>
                </c:pt>
                <c:pt idx="16">
                  <c:v>7.4076060799999999</c:v>
                </c:pt>
                <c:pt idx="17">
                  <c:v>7.4029974930683453</c:v>
                </c:pt>
                <c:pt idx="18">
                  <c:v>8.600357479208002</c:v>
                </c:pt>
                <c:pt idx="19">
                  <c:v>9.2968264319452132</c:v>
                </c:pt>
                <c:pt idx="20">
                  <c:v>12.70805281914337</c:v>
                </c:pt>
                <c:pt idx="21">
                  <c:v>10.3330134629685</c:v>
                </c:pt>
                <c:pt idx="22">
                  <c:v>10.04404384900023</c:v>
                </c:pt>
                <c:pt idx="23">
                  <c:v>9.2808315964070012</c:v>
                </c:pt>
                <c:pt idx="24">
                  <c:v>9.2239614500000009</c:v>
                </c:pt>
                <c:pt idx="25">
                  <c:v>7.5921167037280846</c:v>
                </c:pt>
                <c:pt idx="26">
                  <c:v>11.36719237234</c:v>
                </c:pt>
                <c:pt idx="27">
                  <c:v>6.7143071785226702</c:v>
                </c:pt>
                <c:pt idx="28">
                  <c:v>5.7106015774248009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排出量比較シート!$BR$21:$BR$50</c:f>
              <c:numCache>
                <c:formatCode>#,##0_);[Red]\(#,##0\)</c:formatCode>
                <c:ptCount val="30"/>
                <c:pt idx="0">
                  <c:v>535.90498665785913</c:v>
                </c:pt>
                <c:pt idx="1">
                  <c:v>387.37170049943671</c:v>
                </c:pt>
                <c:pt idx="2">
                  <c:v>404.70730726513398</c:v>
                </c:pt>
                <c:pt idx="3">
                  <c:v>489.51189447220872</c:v>
                </c:pt>
                <c:pt idx="4">
                  <c:v>321.20725220114321</c:v>
                </c:pt>
                <c:pt idx="5">
                  <c:v>591.40454920976651</c:v>
                </c:pt>
                <c:pt idx="6">
                  <c:v>337.02732561539904</c:v>
                </c:pt>
                <c:pt idx="7">
                  <c:v>364.45319882768916</c:v>
                </c:pt>
                <c:pt idx="8">
                  <c:v>3260.7866169440167</c:v>
                </c:pt>
                <c:pt idx="9">
                  <c:v>1779.7250475783292</c:v>
                </c:pt>
                <c:pt idx="10">
                  <c:v>793.30262379892577</c:v>
                </c:pt>
                <c:pt idx="11">
                  <c:v>610.07943313701128</c:v>
                </c:pt>
                <c:pt idx="12">
                  <c:v>314.43269683842362</c:v>
                </c:pt>
                <c:pt idx="13">
                  <c:v>248.8434204753257</c:v>
                </c:pt>
                <c:pt idx="14">
                  <c:v>456.45888082263508</c:v>
                </c:pt>
                <c:pt idx="15">
                  <c:v>550.87630792293476</c:v>
                </c:pt>
                <c:pt idx="16">
                  <c:v>431.81056280965043</c:v>
                </c:pt>
                <c:pt idx="17">
                  <c:v>301.67699256990034</c:v>
                </c:pt>
                <c:pt idx="18">
                  <c:v>592.18013829877918</c:v>
                </c:pt>
                <c:pt idx="19">
                  <c:v>833.61222912128744</c:v>
                </c:pt>
                <c:pt idx="20">
                  <c:v>202.47540129115421</c:v>
                </c:pt>
                <c:pt idx="21">
                  <c:v>391.16727332777288</c:v>
                </c:pt>
                <c:pt idx="22">
                  <c:v>618.10773553890863</c:v>
                </c:pt>
                <c:pt idx="23">
                  <c:v>528.71583141157009</c:v>
                </c:pt>
                <c:pt idx="24">
                  <c:v>225.45278629160435</c:v>
                </c:pt>
                <c:pt idx="25">
                  <c:v>330.53067000400637</c:v>
                </c:pt>
                <c:pt idx="26">
                  <c:v>411.14971922867346</c:v>
                </c:pt>
                <c:pt idx="27">
                  <c:v>309.05531752973445</c:v>
                </c:pt>
                <c:pt idx="28">
                  <c:v>463.1077453769206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c:ext uri="{02D57815-91ED-43cb-92C2-25804820EDAC}">
                        <c15:formulaRef>
                          <c15:sqref>排出量比較シート!$BF$21:$BF$68</c15:sqref>
                        </c15:formulaRef>
                      </c:ext>
                    </c:extLst>
                    <c:numCache>
                      <c:formatCode>#,##0_);[Red]\(#,##0\)</c:formatCode>
                      <c:ptCount val="48"/>
                      <c:pt idx="0">
                        <c:v>214.66865308264636</c:v>
                      </c:pt>
                      <c:pt idx="1">
                        <c:v>127.11042704112708</c:v>
                      </c:pt>
                      <c:pt idx="2">
                        <c:v>48.95043728165026</c:v>
                      </c:pt>
                      <c:pt idx="3">
                        <c:v>163.06034047645178</c:v>
                      </c:pt>
                      <c:pt idx="4">
                        <c:v>140.45184507969506</c:v>
                      </c:pt>
                      <c:pt idx="5">
                        <c:v>192.27518047892266</c:v>
                      </c:pt>
                      <c:pt idx="6">
                        <c:v>56.003177924314706</c:v>
                      </c:pt>
                      <c:pt idx="7">
                        <c:v>19.139156428077136</c:v>
                      </c:pt>
                      <c:pt idx="8">
                        <c:v>2923.7393290402574</c:v>
                      </c:pt>
                      <c:pt idx="9">
                        <c:v>1407.5963507662739</c:v>
                      </c:pt>
                      <c:pt idx="10">
                        <c:v>463.19265364835775</c:v>
                      </c:pt>
                      <c:pt idx="11">
                        <c:v>274.59800135475706</c:v>
                      </c:pt>
                      <c:pt idx="12">
                        <c:v>3.9352162087261182</c:v>
                      </c:pt>
                      <c:pt idx="13">
                        <c:v>31.576638470696849</c:v>
                      </c:pt>
                      <c:pt idx="14">
                        <c:v>71.543594372431144</c:v>
                      </c:pt>
                      <c:pt idx="15">
                        <c:v>351.41206744839417</c:v>
                      </c:pt>
                      <c:pt idx="16">
                        <c:v>47.420500373283367</c:v>
                      </c:pt>
                      <c:pt idx="17">
                        <c:v>35.673188949204807</c:v>
                      </c:pt>
                      <c:pt idx="18">
                        <c:v>135.91488836736366</c:v>
                      </c:pt>
                      <c:pt idx="19">
                        <c:v>452.23993451271457</c:v>
                      </c:pt>
                      <c:pt idx="20">
                        <c:v>18.5977933962611</c:v>
                      </c:pt>
                      <c:pt idx="21">
                        <c:v>66.915037051526994</c:v>
                      </c:pt>
                      <c:pt idx="22">
                        <c:v>386.07703076190563</c:v>
                      </c:pt>
                      <c:pt idx="23">
                        <c:v>204.60522963837997</c:v>
                      </c:pt>
                      <c:pt idx="24">
                        <c:v>15.202183338496766</c:v>
                      </c:pt>
                      <c:pt idx="25">
                        <c:v>85.621971574380808</c:v>
                      </c:pt>
                      <c:pt idx="26">
                        <c:v>122.17872768477841</c:v>
                      </c:pt>
                      <c:pt idx="27">
                        <c:v>64.362364688071025</c:v>
                      </c:pt>
                      <c:pt idx="28">
                        <c:v>121.94865758983168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3.393583479962083</c:v>
                      </c:pt>
                      <c:pt idx="1">
                        <c:v>2.9700123307170996</c:v>
                      </c:pt>
                      <c:pt idx="2">
                        <c:v>4.6213158281706574</c:v>
                      </c:pt>
                      <c:pt idx="3">
                        <c:v>4.5194979444491903</c:v>
                      </c:pt>
                      <c:pt idx="4">
                        <c:v>1.2762137128776996</c:v>
                      </c:pt>
                      <c:pt idx="5">
                        <c:v>8.7102978145638712</c:v>
                      </c:pt>
                      <c:pt idx="6">
                        <c:v>5.0653011228127953</c:v>
                      </c:pt>
                      <c:pt idx="7">
                        <c:v>4.7308561054031868</c:v>
                      </c:pt>
                      <c:pt idx="8">
                        <c:v>5.9224159110274526</c:v>
                      </c:pt>
                      <c:pt idx="9">
                        <c:v>9.6356069848279624</c:v>
                      </c:pt>
                      <c:pt idx="10">
                        <c:v>9.0102574660798478</c:v>
                      </c:pt>
                      <c:pt idx="11">
                        <c:v>3.3497080271773774</c:v>
                      </c:pt>
                      <c:pt idx="12">
                        <c:v>5.3189240621596108</c:v>
                      </c:pt>
                      <c:pt idx="13">
                        <c:v>2.6356421121876781</c:v>
                      </c:pt>
                      <c:pt idx="14">
                        <c:v>4.1263163128078864</c:v>
                      </c:pt>
                      <c:pt idx="15">
                        <c:v>2.3515778585390135</c:v>
                      </c:pt>
                      <c:pt idx="16">
                        <c:v>4.368503441732777</c:v>
                      </c:pt>
                      <c:pt idx="17">
                        <c:v>2.9045380171258612</c:v>
                      </c:pt>
                      <c:pt idx="18">
                        <c:v>8.5647583065709707</c:v>
                      </c:pt>
                      <c:pt idx="19">
                        <c:v>4.5948990729460686</c:v>
                      </c:pt>
                      <c:pt idx="20">
                        <c:v>1.6026869882650181</c:v>
                      </c:pt>
                      <c:pt idx="21">
                        <c:v>4.365969507021795</c:v>
                      </c:pt>
                      <c:pt idx="22">
                        <c:v>3.0320393186471568</c:v>
                      </c:pt>
                      <c:pt idx="23">
                        <c:v>3.141691879395009</c:v>
                      </c:pt>
                      <c:pt idx="24">
                        <c:v>2.4625670707926055</c:v>
                      </c:pt>
                      <c:pt idx="25">
                        <c:v>3.8562165464874827</c:v>
                      </c:pt>
                      <c:pt idx="26">
                        <c:v>3.8920228252612685</c:v>
                      </c:pt>
                      <c:pt idx="27">
                        <c:v>4.1321843745662212</c:v>
                      </c:pt>
                      <c:pt idx="28">
                        <c:v>6.3970758101102501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5.9785538279447943</c:v>
                      </c:pt>
                      <c:pt idx="1">
                        <c:v>2.5371485849758781</c:v>
                      </c:pt>
                      <c:pt idx="2">
                        <c:v>6.8987076443035713</c:v>
                      </c:pt>
                      <c:pt idx="3">
                        <c:v>9.3703827662131047</c:v>
                      </c:pt>
                      <c:pt idx="4">
                        <c:v>2.5120666806413352</c:v>
                      </c:pt>
                      <c:pt idx="5">
                        <c:v>26.221523708006149</c:v>
                      </c:pt>
                      <c:pt idx="6">
                        <c:v>2.3401994049048951</c:v>
                      </c:pt>
                      <c:pt idx="7">
                        <c:v>3.0378146049789629</c:v>
                      </c:pt>
                      <c:pt idx="8">
                        <c:v>14.929084407186982</c:v>
                      </c:pt>
                      <c:pt idx="9">
                        <c:v>9.788705867738047</c:v>
                      </c:pt>
                      <c:pt idx="10">
                        <c:v>38.415414443335308</c:v>
                      </c:pt>
                      <c:pt idx="11">
                        <c:v>13.246522970786854</c:v>
                      </c:pt>
                      <c:pt idx="12">
                        <c:v>4.6253446477702669</c:v>
                      </c:pt>
                      <c:pt idx="13">
                        <c:v>1.8163566696896298</c:v>
                      </c:pt>
                      <c:pt idx="14">
                        <c:v>36.23828530774729</c:v>
                      </c:pt>
                      <c:pt idx="15">
                        <c:v>11.008023356775283</c:v>
                      </c:pt>
                      <c:pt idx="16">
                        <c:v>9.9263801176777378</c:v>
                      </c:pt>
                      <c:pt idx="17">
                        <c:v>24.539296399864298</c:v>
                      </c:pt>
                      <c:pt idx="18">
                        <c:v>5.5998219112424099</c:v>
                      </c:pt>
                      <c:pt idx="19">
                        <c:v>69.139660410589357</c:v>
                      </c:pt>
                      <c:pt idx="20">
                        <c:v>0.19832105373484224</c:v>
                      </c:pt>
                      <c:pt idx="21">
                        <c:v>10.910460905206135</c:v>
                      </c:pt>
                      <c:pt idx="22">
                        <c:v>2.1176006251329054</c:v>
                      </c:pt>
                      <c:pt idx="23">
                        <c:v>9.4388360395518021</c:v>
                      </c:pt>
                      <c:pt idx="24">
                        <c:v>0.17290804998884224</c:v>
                      </c:pt>
                      <c:pt idx="25">
                        <c:v>8.6557542887577235</c:v>
                      </c:pt>
                      <c:pt idx="26">
                        <c:v>3.8843568758176659</c:v>
                      </c:pt>
                      <c:pt idx="27">
                        <c:v>0.8110995326661995</c:v>
                      </c:pt>
                      <c:pt idx="28">
                        <c:v>37.553908362445029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102.84559060095296</c:v>
                      </c:pt>
                      <c:pt idx="1">
                        <c:v>85.540684933637934</c:v>
                      </c:pt>
                      <c:pt idx="2">
                        <c:v>150.38844241589695</c:v>
                      </c:pt>
                      <c:pt idx="3">
                        <c:v>140.56574291322471</c:v>
                      </c:pt>
                      <c:pt idx="4">
                        <c:v>57.226950510294529</c:v>
                      </c:pt>
                      <c:pt idx="5">
                        <c:v>119.86159471979353</c:v>
                      </c:pt>
                      <c:pt idx="6">
                        <c:v>108.79733814790589</c:v>
                      </c:pt>
                      <c:pt idx="7">
                        <c:v>102.9080837342342</c:v>
                      </c:pt>
                      <c:pt idx="8">
                        <c:v>116.1925576681821</c:v>
                      </c:pt>
                      <c:pt idx="9">
                        <c:v>129.2589611570292</c:v>
                      </c:pt>
                      <c:pt idx="10">
                        <c:v>118.82965280945274</c:v>
                      </c:pt>
                      <c:pt idx="11">
                        <c:v>123.1250446817082</c:v>
                      </c:pt>
                      <c:pt idx="12">
                        <c:v>94.33212273889805</c:v>
                      </c:pt>
                      <c:pt idx="13">
                        <c:v>70.667708075903789</c:v>
                      </c:pt>
                      <c:pt idx="14">
                        <c:v>142.41100042234336</c:v>
                      </c:pt>
                      <c:pt idx="15">
                        <c:v>86.596598336655717</c:v>
                      </c:pt>
                      <c:pt idx="16">
                        <c:v>108.08337159319947</c:v>
                      </c:pt>
                      <c:pt idx="17">
                        <c:v>120.54946676754639</c:v>
                      </c:pt>
                      <c:pt idx="18">
                        <c:v>112.11330455851706</c:v>
                      </c:pt>
                      <c:pt idx="19">
                        <c:v>143.63113995377179</c:v>
                      </c:pt>
                      <c:pt idx="20">
                        <c:v>53.723937457270196</c:v>
                      </c:pt>
                      <c:pt idx="21">
                        <c:v>100.25452540456965</c:v>
                      </c:pt>
                      <c:pt idx="22">
                        <c:v>78.729174475780184</c:v>
                      </c:pt>
                      <c:pt idx="23">
                        <c:v>108.83168666958009</c:v>
                      </c:pt>
                      <c:pt idx="24">
                        <c:v>72.302460239409186</c:v>
                      </c:pt>
                      <c:pt idx="25">
                        <c:v>116.29799067305153</c:v>
                      </c:pt>
                      <c:pt idx="26">
                        <c:v>121.46923875154874</c:v>
                      </c:pt>
                      <c:pt idx="27">
                        <c:v>77.677237844011358</c:v>
                      </c:pt>
                      <c:pt idx="28">
                        <c:v>139.79405757830361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283.46059501509893</c:v>
                </c:pt>
                <c:pt idx="2">
                  <c:v>3.0178469239785999</c:v>
                </c:pt>
                <c:pt idx="3">
                  <c:v>8.4879500596987096</c:v>
                </c:pt>
                <c:pt idx="4">
                  <c:v>74.379111577000018</c:v>
                </c:pt>
                <c:pt idx="5">
                  <c:v>107.35203782115397</c:v>
                </c:pt>
                <c:pt idx="7">
                  <c:v>126.31063197190701</c:v>
                </c:pt>
                <c:pt idx="8">
                  <c:v>3.8923562468833972</c:v>
                </c:pt>
                <c:pt idx="9">
                  <c:v>0</c:v>
                </c:pt>
                <c:pt idx="10">
                  <c:v>8.0976098609829439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294.96639199877626</c:v>
                </c:pt>
                <c:pt idx="4">
                  <c:v>74.379111577000018</c:v>
                </c:pt>
                <c:pt idx="5">
                  <c:v>107.35203782115397</c:v>
                </c:pt>
                <c:pt idx="6">
                  <c:v>130.20298821879041</c:v>
                </c:pt>
                <c:pt idx="10">
                  <c:v>8.0976098609829439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再エネ比較シート!$BM$72:$BM$161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再エネ比較シート!$BK$72:$BK$161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再エネ比較シート!$BE$72:$BE$161</c:f>
              <c:numCache>
                <c:formatCode>#,##0_);[Red]\(#,##0\)</c:formatCode>
                <c:ptCount val="90"/>
                <c:pt idx="0">
                  <c:v>179753.93100000001</c:v>
                </c:pt>
                <c:pt idx="1">
                  <c:v>93828.650999999983</c:v>
                </c:pt>
                <c:pt idx="2">
                  <c:v>285779.47899999999</c:v>
                </c:pt>
                <c:pt idx="3">
                  <c:v>221365.34399999998</c:v>
                </c:pt>
                <c:pt idx="4">
                  <c:v>3651762.23</c:v>
                </c:pt>
                <c:pt idx="5">
                  <c:v>202355.82100000003</c:v>
                </c:pt>
                <c:pt idx="6">
                  <c:v>637261.73</c:v>
                </c:pt>
                <c:pt idx="7">
                  <c:v>1741172.7540000002</c:v>
                </c:pt>
                <c:pt idx="8">
                  <c:v>740263.848</c:v>
                </c:pt>
                <c:pt idx="9">
                  <c:v>996521.33099999989</c:v>
                </c:pt>
                <c:pt idx="10">
                  <c:v>76807.025999999998</c:v>
                </c:pt>
                <c:pt idx="11">
                  <c:v>411700.98199999996</c:v>
                </c:pt>
                <c:pt idx="12">
                  <c:v>2574109.5260000001</c:v>
                </c:pt>
                <c:pt idx="13">
                  <c:v>3289555.4240000001</c:v>
                </c:pt>
                <c:pt idx="14">
                  <c:v>51276.461000000003</c:v>
                </c:pt>
                <c:pt idx="15">
                  <c:v>19651.030999999995</c:v>
                </c:pt>
                <c:pt idx="16">
                  <c:v>79025.146999999997</c:v>
                </c:pt>
                <c:pt idx="17">
                  <c:v>95139.457999999999</c:v>
                </c:pt>
                <c:pt idx="18">
                  <c:v>1421862.436</c:v>
                </c:pt>
                <c:pt idx="19">
                  <c:v>407039.02700000006</c:v>
                </c:pt>
                <c:pt idx="20">
                  <c:v>111365.88999999998</c:v>
                </c:pt>
                <c:pt idx="21">
                  <c:v>122020.71699999998</c:v>
                </c:pt>
                <c:pt idx="22">
                  <c:v>318790.82</c:v>
                </c:pt>
                <c:pt idx="23">
                  <c:v>154445.28200000004</c:v>
                </c:pt>
                <c:pt idx="24">
                  <c:v>579866.272</c:v>
                </c:pt>
                <c:pt idx="25">
                  <c:v>1133398.4989999998</c:v>
                </c:pt>
                <c:pt idx="26">
                  <c:v>281450.25900000002</c:v>
                </c:pt>
                <c:pt idx="27">
                  <c:v>453207.61099999998</c:v>
                </c:pt>
                <c:pt idx="28">
                  <c:v>106566.53200000004</c:v>
                </c:pt>
                <c:pt idx="29">
                  <c:v>82695.428</c:v>
                </c:pt>
                <c:pt idx="30">
                  <c:v>398140.92800000001</c:v>
                </c:pt>
                <c:pt idx="31">
                  <c:v>934639.64100000006</c:v>
                </c:pt>
                <c:pt idx="32">
                  <c:v>1352141.4309999999</c:v>
                </c:pt>
                <c:pt idx="33">
                  <c:v>185687.61799999999</c:v>
                </c:pt>
                <c:pt idx="34">
                  <c:v>291121.13</c:v>
                </c:pt>
                <c:pt idx="35">
                  <c:v>3699577.0439999998</c:v>
                </c:pt>
                <c:pt idx="36">
                  <c:v>573517.375</c:v>
                </c:pt>
                <c:pt idx="37">
                  <c:v>1916052.773</c:v>
                </c:pt>
                <c:pt idx="38">
                  <c:v>698601.87300000002</c:v>
                </c:pt>
                <c:pt idx="39">
                  <c:v>154689.58300000001</c:v>
                </c:pt>
                <c:pt idx="40">
                  <c:v>141635.51599999997</c:v>
                </c:pt>
                <c:pt idx="41">
                  <c:v>1045207.277</c:v>
                </c:pt>
                <c:pt idx="42">
                  <c:v>576944.326</c:v>
                </c:pt>
                <c:pt idx="43">
                  <c:v>201542.83900000001</c:v>
                </c:pt>
                <c:pt idx="44">
                  <c:v>408831.00699999998</c:v>
                </c:pt>
                <c:pt idx="45">
                  <c:v>330717.60799999995</c:v>
                </c:pt>
                <c:pt idx="46">
                  <c:v>474667.99100000004</c:v>
                </c:pt>
                <c:pt idx="47">
                  <c:v>658991.90899999999</c:v>
                </c:pt>
                <c:pt idx="48">
                  <c:v>247389.05799999999</c:v>
                </c:pt>
                <c:pt idx="49">
                  <c:v>869533.34700000007</c:v>
                </c:pt>
                <c:pt idx="50">
                  <c:v>1814282.5169999998</c:v>
                </c:pt>
                <c:pt idx="51">
                  <c:v>45080.267</c:v>
                </c:pt>
                <c:pt idx="52">
                  <c:v>984480.58199999994</c:v>
                </c:pt>
                <c:pt idx="53">
                  <c:v>247200.76200000005</c:v>
                </c:pt>
                <c:pt idx="54">
                  <c:v>298654.54000000004</c:v>
                </c:pt>
                <c:pt idx="55">
                  <c:v>1313644.1939999999</c:v>
                </c:pt>
                <c:pt idx="56">
                  <c:v>4394724.983</c:v>
                </c:pt>
                <c:pt idx="57">
                  <c:v>392990.69900000002</c:v>
                </c:pt>
                <c:pt idx="58">
                  <c:v>124413.981</c:v>
                </c:pt>
                <c:pt idx="59">
                  <c:v>44387.286999999997</c:v>
                </c:pt>
                <c:pt idx="60">
                  <c:v>95364.312000000005</c:v>
                </c:pt>
                <c:pt idx="61">
                  <c:v>382730.50400000002</c:v>
                </c:pt>
                <c:pt idx="62">
                  <c:v>674954.28299999982</c:v>
                </c:pt>
                <c:pt idx="63">
                  <c:v>17131.398999999998</c:v>
                </c:pt>
                <c:pt idx="64">
                  <c:v>889644.65099999995</c:v>
                </c:pt>
                <c:pt idx="65">
                  <c:v>437749.74400000001</c:v>
                </c:pt>
                <c:pt idx="66">
                  <c:v>561793.03499999992</c:v>
                </c:pt>
                <c:pt idx="67">
                  <c:v>4740867.7369999997</c:v>
                </c:pt>
                <c:pt idx="68">
                  <c:v>111891.037</c:v>
                </c:pt>
                <c:pt idx="69">
                  <c:v>1151863.2590000001</c:v>
                </c:pt>
                <c:pt idx="70">
                  <c:v>530902.16499999992</c:v>
                </c:pt>
                <c:pt idx="71">
                  <c:v>779076.00800000003</c:v>
                </c:pt>
                <c:pt idx="72">
                  <c:v>288133.93699999998</c:v>
                </c:pt>
                <c:pt idx="73">
                  <c:v>482562.11200000008</c:v>
                </c:pt>
                <c:pt idx="74">
                  <c:v>75407.837</c:v>
                </c:pt>
                <c:pt idx="75">
                  <c:v>421162.772</c:v>
                </c:pt>
                <c:pt idx="76">
                  <c:v>457802.337</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再エネ比較シート!$BF$72:$BF$161</c:f>
              <c:numCache>
                <c:formatCode>#,##0_);[Red]\(#,##0\)</c:formatCode>
                <c:ptCount val="90"/>
                <c:pt idx="0">
                  <c:v>69771.171000000002</c:v>
                </c:pt>
                <c:pt idx="1">
                  <c:v>17158.234</c:v>
                </c:pt>
                <c:pt idx="2">
                  <c:v>18984.185000000001</c:v>
                </c:pt>
                <c:pt idx="3">
                  <c:v>140515.41200000001</c:v>
                </c:pt>
                <c:pt idx="4">
                  <c:v>21540.919000000005</c:v>
                </c:pt>
                <c:pt idx="5">
                  <c:v>228981.00599999999</c:v>
                </c:pt>
                <c:pt idx="6">
                  <c:v>23803.088</c:v>
                </c:pt>
                <c:pt idx="7">
                  <c:v>38010.502999999997</c:v>
                </c:pt>
                <c:pt idx="8">
                  <c:v>40959.535000000003</c:v>
                </c:pt>
                <c:pt idx="9">
                  <c:v>543593.09199999995</c:v>
                </c:pt>
                <c:pt idx="10">
                  <c:v>8959.1730000000007</c:v>
                </c:pt>
                <c:pt idx="11">
                  <c:v>887.83500000000004</c:v>
                </c:pt>
                <c:pt idx="12">
                  <c:v>41070.375</c:v>
                </c:pt>
                <c:pt idx="13">
                  <c:v>342959.22100000002</c:v>
                </c:pt>
                <c:pt idx="14">
                  <c:v>288520.28700000001</c:v>
                </c:pt>
                <c:pt idx="15">
                  <c:v>5285.0680000000002</c:v>
                </c:pt>
                <c:pt idx="16">
                  <c:v>33092.442000000003</c:v>
                </c:pt>
                <c:pt idx="17">
                  <c:v>204.946</c:v>
                </c:pt>
                <c:pt idx="18">
                  <c:v>121244.734</c:v>
                </c:pt>
                <c:pt idx="19">
                  <c:v>29061.311000000002</c:v>
                </c:pt>
                <c:pt idx="20">
                  <c:v>15411.501</c:v>
                </c:pt>
                <c:pt idx="21">
                  <c:v>123375.09699999999</c:v>
                </c:pt>
                <c:pt idx="22">
                  <c:v>0</c:v>
                </c:pt>
                <c:pt idx="23">
                  <c:v>22819.098999999995</c:v>
                </c:pt>
                <c:pt idx="24">
                  <c:v>77552.880999999994</c:v>
                </c:pt>
                <c:pt idx="25">
                  <c:v>0</c:v>
                </c:pt>
                <c:pt idx="26">
                  <c:v>586.00599999999997</c:v>
                </c:pt>
                <c:pt idx="27">
                  <c:v>44204.911</c:v>
                </c:pt>
                <c:pt idx="28">
                  <c:v>10878.163</c:v>
                </c:pt>
                <c:pt idx="29">
                  <c:v>0</c:v>
                </c:pt>
                <c:pt idx="30">
                  <c:v>0</c:v>
                </c:pt>
                <c:pt idx="31">
                  <c:v>9390.1399999999976</c:v>
                </c:pt>
                <c:pt idx="32">
                  <c:v>0</c:v>
                </c:pt>
                <c:pt idx="33">
                  <c:v>175751.14600000001</c:v>
                </c:pt>
                <c:pt idx="34">
                  <c:v>43978.587</c:v>
                </c:pt>
                <c:pt idx="35">
                  <c:v>557409.11899999983</c:v>
                </c:pt>
                <c:pt idx="36">
                  <c:v>38606.230000000003</c:v>
                </c:pt>
                <c:pt idx="37">
                  <c:v>69276.498000000007</c:v>
                </c:pt>
                <c:pt idx="38">
                  <c:v>63784.15800000001</c:v>
                </c:pt>
                <c:pt idx="39">
                  <c:v>53187.059000000001</c:v>
                </c:pt>
                <c:pt idx="40">
                  <c:v>0</c:v>
                </c:pt>
                <c:pt idx="41">
                  <c:v>21634.652999999998</c:v>
                </c:pt>
                <c:pt idx="42">
                  <c:v>56370.137999999999</c:v>
                </c:pt>
                <c:pt idx="43">
                  <c:v>0</c:v>
                </c:pt>
                <c:pt idx="44">
                  <c:v>13188.794</c:v>
                </c:pt>
                <c:pt idx="45">
                  <c:v>0</c:v>
                </c:pt>
                <c:pt idx="46">
                  <c:v>44683.936000000002</c:v>
                </c:pt>
                <c:pt idx="47">
                  <c:v>38440.73799999999</c:v>
                </c:pt>
                <c:pt idx="48">
                  <c:v>133024.82999999999</c:v>
                </c:pt>
                <c:pt idx="49">
                  <c:v>152517.80100000004</c:v>
                </c:pt>
                <c:pt idx="50">
                  <c:v>10817.993</c:v>
                </c:pt>
                <c:pt idx="51">
                  <c:v>279968.47399999999</c:v>
                </c:pt>
                <c:pt idx="52">
                  <c:v>0</c:v>
                </c:pt>
                <c:pt idx="53">
                  <c:v>0</c:v>
                </c:pt>
                <c:pt idx="54">
                  <c:v>9953.2129999999997</c:v>
                </c:pt>
                <c:pt idx="55">
                  <c:v>76870.054999999993</c:v>
                </c:pt>
                <c:pt idx="56">
                  <c:v>188102.25899999999</c:v>
                </c:pt>
                <c:pt idx="57">
                  <c:v>237825.43700000001</c:v>
                </c:pt>
                <c:pt idx="58">
                  <c:v>53728.029000000002</c:v>
                </c:pt>
                <c:pt idx="59">
                  <c:v>301162.86200000002</c:v>
                </c:pt>
                <c:pt idx="60">
                  <c:v>3544.6669999999999</c:v>
                </c:pt>
                <c:pt idx="61">
                  <c:v>91049.876000000004</c:v>
                </c:pt>
                <c:pt idx="62">
                  <c:v>0</c:v>
                </c:pt>
                <c:pt idx="63">
                  <c:v>156842.81200000001</c:v>
                </c:pt>
                <c:pt idx="64">
                  <c:v>819.01099999999985</c:v>
                </c:pt>
                <c:pt idx="65">
                  <c:v>8581.2479999999996</c:v>
                </c:pt>
                <c:pt idx="66">
                  <c:v>0</c:v>
                </c:pt>
                <c:pt idx="67">
                  <c:v>27961.835999999996</c:v>
                </c:pt>
                <c:pt idx="68">
                  <c:v>323.59100000000001</c:v>
                </c:pt>
                <c:pt idx="69">
                  <c:v>0</c:v>
                </c:pt>
                <c:pt idx="70">
                  <c:v>330.73700000000002</c:v>
                </c:pt>
                <c:pt idx="71">
                  <c:v>711.85</c:v>
                </c:pt>
                <c:pt idx="72">
                  <c:v>3293.0819999999999</c:v>
                </c:pt>
                <c:pt idx="73">
                  <c:v>54736.241999999998</c:v>
                </c:pt>
                <c:pt idx="74">
                  <c:v>168.94200000000001</c:v>
                </c:pt>
                <c:pt idx="75">
                  <c:v>2272.2860000000005</c:v>
                </c:pt>
                <c:pt idx="76">
                  <c:v>4550.6809999999996</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再エネ比較シート!$BG$72:$BG$161</c:f>
              <c:numCache>
                <c:formatCode>#,##0_);[Red]\(#,##0\)</c:formatCode>
                <c:ptCount val="90"/>
                <c:pt idx="0">
                  <c:v>3974.212</c:v>
                </c:pt>
                <c:pt idx="1">
                  <c:v>91993.834000000003</c:v>
                </c:pt>
                <c:pt idx="2">
                  <c:v>46967.499000000003</c:v>
                </c:pt>
                <c:pt idx="3">
                  <c:v>8547.2630000000026</c:v>
                </c:pt>
                <c:pt idx="4">
                  <c:v>135654.62</c:v>
                </c:pt>
                <c:pt idx="5">
                  <c:v>2119.7350000000001</c:v>
                </c:pt>
                <c:pt idx="6">
                  <c:v>8206.3080000000027</c:v>
                </c:pt>
                <c:pt idx="7">
                  <c:v>43654.911</c:v>
                </c:pt>
                <c:pt idx="8">
                  <c:v>31304.623</c:v>
                </c:pt>
                <c:pt idx="9">
                  <c:v>28739.281999999999</c:v>
                </c:pt>
                <c:pt idx="10">
                  <c:v>144.38399999999996</c:v>
                </c:pt>
                <c:pt idx="11">
                  <c:v>0</c:v>
                </c:pt>
                <c:pt idx="12">
                  <c:v>218613.87899999999</c:v>
                </c:pt>
                <c:pt idx="13">
                  <c:v>153482.701</c:v>
                </c:pt>
                <c:pt idx="14">
                  <c:v>0</c:v>
                </c:pt>
                <c:pt idx="15">
                  <c:v>112730.65799999998</c:v>
                </c:pt>
                <c:pt idx="16">
                  <c:v>120134.93799999998</c:v>
                </c:pt>
                <c:pt idx="17">
                  <c:v>19257.496999999999</c:v>
                </c:pt>
                <c:pt idx="18">
                  <c:v>179466.22099999999</c:v>
                </c:pt>
                <c:pt idx="19">
                  <c:v>2718.5259999999998</c:v>
                </c:pt>
                <c:pt idx="20">
                  <c:v>6752.0780000000004</c:v>
                </c:pt>
                <c:pt idx="21">
                  <c:v>73946.118000000002</c:v>
                </c:pt>
                <c:pt idx="22">
                  <c:v>8842.8410000000003</c:v>
                </c:pt>
                <c:pt idx="23">
                  <c:v>271.15300000000008</c:v>
                </c:pt>
                <c:pt idx="24">
                  <c:v>696.14300000000014</c:v>
                </c:pt>
                <c:pt idx="25">
                  <c:v>70111.298999999999</c:v>
                </c:pt>
                <c:pt idx="26">
                  <c:v>33901.01999999999</c:v>
                </c:pt>
                <c:pt idx="27">
                  <c:v>211461.18700000001</c:v>
                </c:pt>
                <c:pt idx="28">
                  <c:v>42320.857000000004</c:v>
                </c:pt>
                <c:pt idx="29">
                  <c:v>11012.236000000003</c:v>
                </c:pt>
                <c:pt idx="30">
                  <c:v>27956.850999999999</c:v>
                </c:pt>
                <c:pt idx="31">
                  <c:v>87774.231</c:v>
                </c:pt>
                <c:pt idx="32">
                  <c:v>7906.6620000000003</c:v>
                </c:pt>
                <c:pt idx="33">
                  <c:v>165731.98300000001</c:v>
                </c:pt>
                <c:pt idx="34">
                  <c:v>3905.2069999999999</c:v>
                </c:pt>
                <c:pt idx="35">
                  <c:v>26151.634999999998</c:v>
                </c:pt>
                <c:pt idx="36">
                  <c:v>69957.279999999999</c:v>
                </c:pt>
                <c:pt idx="37">
                  <c:v>110659.19899999998</c:v>
                </c:pt>
                <c:pt idx="38">
                  <c:v>40359.383999999998</c:v>
                </c:pt>
                <c:pt idx="39">
                  <c:v>253.376</c:v>
                </c:pt>
                <c:pt idx="40">
                  <c:v>9904.5429999999997</c:v>
                </c:pt>
                <c:pt idx="41">
                  <c:v>79909.327000000005</c:v>
                </c:pt>
                <c:pt idx="42">
                  <c:v>2646.308</c:v>
                </c:pt>
                <c:pt idx="43">
                  <c:v>3370.2469999999998</c:v>
                </c:pt>
                <c:pt idx="44">
                  <c:v>1838.866</c:v>
                </c:pt>
                <c:pt idx="45">
                  <c:v>59761.038999999997</c:v>
                </c:pt>
                <c:pt idx="46">
                  <c:v>36981.985000000001</c:v>
                </c:pt>
                <c:pt idx="47">
                  <c:v>984.40700000000004</c:v>
                </c:pt>
                <c:pt idx="48">
                  <c:v>3158.81</c:v>
                </c:pt>
                <c:pt idx="49">
                  <c:v>7321.527</c:v>
                </c:pt>
                <c:pt idx="50">
                  <c:v>80238.38</c:v>
                </c:pt>
                <c:pt idx="51">
                  <c:v>5121.2809999999999</c:v>
                </c:pt>
                <c:pt idx="52">
                  <c:v>43920.538</c:v>
                </c:pt>
                <c:pt idx="53">
                  <c:v>2581.1469999999999</c:v>
                </c:pt>
                <c:pt idx="54">
                  <c:v>701.01300000000003</c:v>
                </c:pt>
                <c:pt idx="55">
                  <c:v>41849.467000000004</c:v>
                </c:pt>
                <c:pt idx="56">
                  <c:v>178369.08</c:v>
                </c:pt>
                <c:pt idx="57">
                  <c:v>51751.029000000002</c:v>
                </c:pt>
                <c:pt idx="58">
                  <c:v>81400.710000000006</c:v>
                </c:pt>
                <c:pt idx="59">
                  <c:v>43359.898000000001</c:v>
                </c:pt>
                <c:pt idx="60">
                  <c:v>12303.364</c:v>
                </c:pt>
                <c:pt idx="61">
                  <c:v>24982.098999999995</c:v>
                </c:pt>
                <c:pt idx="62">
                  <c:v>4787.9459999999999</c:v>
                </c:pt>
                <c:pt idx="63">
                  <c:v>9952.6869999999999</c:v>
                </c:pt>
                <c:pt idx="64">
                  <c:v>49340.436000000009</c:v>
                </c:pt>
                <c:pt idx="65">
                  <c:v>5842.0820000000003</c:v>
                </c:pt>
                <c:pt idx="66">
                  <c:v>21666.649000000001</c:v>
                </c:pt>
                <c:pt idx="67">
                  <c:v>407823.07900000003</c:v>
                </c:pt>
                <c:pt idx="68">
                  <c:v>8418.3130000000001</c:v>
                </c:pt>
                <c:pt idx="69">
                  <c:v>38016.972999999998</c:v>
                </c:pt>
                <c:pt idx="70">
                  <c:v>12521.759</c:v>
                </c:pt>
                <c:pt idx="71">
                  <c:v>24958.905000000006</c:v>
                </c:pt>
                <c:pt idx="72">
                  <c:v>51683.252</c:v>
                </c:pt>
                <c:pt idx="73">
                  <c:v>4784.7789999999986</c:v>
                </c:pt>
                <c:pt idx="74">
                  <c:v>1302.8279999999997</c:v>
                </c:pt>
                <c:pt idx="75">
                  <c:v>7107.0910000000013</c:v>
                </c:pt>
                <c:pt idx="76">
                  <c:v>115530.769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778.51900000000001</c:v>
                </c:pt>
                <c:pt idx="9">
                  <c:v>30455.843999999997</c:v>
                </c:pt>
                <c:pt idx="10">
                  <c:v>0</c:v>
                </c:pt>
                <c:pt idx="11">
                  <c:v>0</c:v>
                </c:pt>
                <c:pt idx="12">
                  <c:v>0</c:v>
                </c:pt>
                <c:pt idx="13">
                  <c:v>837.14099999999985</c:v>
                </c:pt>
                <c:pt idx="14">
                  <c:v>0</c:v>
                </c:pt>
                <c:pt idx="15">
                  <c:v>1150.3630000000001</c:v>
                </c:pt>
                <c:pt idx="16">
                  <c:v>0</c:v>
                </c:pt>
                <c:pt idx="17">
                  <c:v>0</c:v>
                </c:pt>
                <c:pt idx="18">
                  <c:v>0</c:v>
                </c:pt>
                <c:pt idx="19">
                  <c:v>0</c:v>
                </c:pt>
                <c:pt idx="20">
                  <c:v>0</c:v>
                </c:pt>
                <c:pt idx="21">
                  <c:v>475375.97</c:v>
                </c:pt>
                <c:pt idx="22">
                  <c:v>0</c:v>
                </c:pt>
                <c:pt idx="23">
                  <c:v>0</c:v>
                </c:pt>
                <c:pt idx="24">
                  <c:v>1734.375</c:v>
                </c:pt>
                <c:pt idx="25">
                  <c:v>192.3</c:v>
                </c:pt>
                <c:pt idx="26">
                  <c:v>6275.7340000000004</c:v>
                </c:pt>
                <c:pt idx="27">
                  <c:v>4395.1719999999996</c:v>
                </c:pt>
                <c:pt idx="28">
                  <c:v>0</c:v>
                </c:pt>
                <c:pt idx="29">
                  <c:v>0</c:v>
                </c:pt>
                <c:pt idx="30">
                  <c:v>3614.201</c:v>
                </c:pt>
                <c:pt idx="31">
                  <c:v>0</c:v>
                </c:pt>
                <c:pt idx="32">
                  <c:v>3472.9189999999999</c:v>
                </c:pt>
                <c:pt idx="33">
                  <c:v>1411630.0190000001</c:v>
                </c:pt>
                <c:pt idx="34">
                  <c:v>0</c:v>
                </c:pt>
                <c:pt idx="35">
                  <c:v>12735.183000000003</c:v>
                </c:pt>
                <c:pt idx="36">
                  <c:v>0</c:v>
                </c:pt>
                <c:pt idx="37">
                  <c:v>0</c:v>
                </c:pt>
                <c:pt idx="38">
                  <c:v>11384.671</c:v>
                </c:pt>
                <c:pt idx="39">
                  <c:v>0</c:v>
                </c:pt>
                <c:pt idx="40">
                  <c:v>86.093000000000004</c:v>
                </c:pt>
                <c:pt idx="41">
                  <c:v>428.01400000000001</c:v>
                </c:pt>
                <c:pt idx="42">
                  <c:v>17.66</c:v>
                </c:pt>
                <c:pt idx="43">
                  <c:v>0</c:v>
                </c:pt>
                <c:pt idx="44">
                  <c:v>0</c:v>
                </c:pt>
                <c:pt idx="45">
                  <c:v>14.717000000000002</c:v>
                </c:pt>
                <c:pt idx="46">
                  <c:v>0</c:v>
                </c:pt>
                <c:pt idx="47">
                  <c:v>516.06899999999996</c:v>
                </c:pt>
                <c:pt idx="48">
                  <c:v>0</c:v>
                </c:pt>
                <c:pt idx="49">
                  <c:v>2.2080000000000006</c:v>
                </c:pt>
                <c:pt idx="50">
                  <c:v>60293.866999999998</c:v>
                </c:pt>
                <c:pt idx="51">
                  <c:v>0</c:v>
                </c:pt>
                <c:pt idx="52">
                  <c:v>4345.8710000000001</c:v>
                </c:pt>
                <c:pt idx="53">
                  <c:v>0</c:v>
                </c:pt>
                <c:pt idx="54">
                  <c:v>0</c:v>
                </c:pt>
                <c:pt idx="55">
                  <c:v>651.21799999999996</c:v>
                </c:pt>
                <c:pt idx="56">
                  <c:v>13259.592000000002</c:v>
                </c:pt>
                <c:pt idx="57">
                  <c:v>393.42899999999997</c:v>
                </c:pt>
                <c:pt idx="58">
                  <c:v>0</c:v>
                </c:pt>
                <c:pt idx="59">
                  <c:v>0</c:v>
                </c:pt>
                <c:pt idx="60">
                  <c:v>981492.51100000006</c:v>
                </c:pt>
                <c:pt idx="61">
                  <c:v>360.07100000000008</c:v>
                </c:pt>
                <c:pt idx="62">
                  <c:v>404.221</c:v>
                </c:pt>
                <c:pt idx="63">
                  <c:v>0</c:v>
                </c:pt>
                <c:pt idx="64">
                  <c:v>1013.4969999999998</c:v>
                </c:pt>
                <c:pt idx="65">
                  <c:v>0</c:v>
                </c:pt>
                <c:pt idx="66">
                  <c:v>0</c:v>
                </c:pt>
                <c:pt idx="67">
                  <c:v>31030.39</c:v>
                </c:pt>
                <c:pt idx="68">
                  <c:v>0</c:v>
                </c:pt>
                <c:pt idx="69">
                  <c:v>10272.325999999999</c:v>
                </c:pt>
                <c:pt idx="70">
                  <c:v>0</c:v>
                </c:pt>
                <c:pt idx="71">
                  <c:v>0</c:v>
                </c:pt>
                <c:pt idx="72">
                  <c:v>0</c:v>
                </c:pt>
                <c:pt idx="73">
                  <c:v>387.29700000000003</c:v>
                </c:pt>
                <c:pt idx="74">
                  <c:v>0</c:v>
                </c:pt>
                <c:pt idx="75">
                  <c:v>0</c:v>
                </c:pt>
                <c:pt idx="76">
                  <c:v>1211118.8870000001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再エネ比較シート!$BI$72:$BI$161</c:f>
              <c:numCache>
                <c:formatCode>#,##0_);[Red]\(#,##0\)</c:formatCode>
                <c:ptCount val="90"/>
                <c:pt idx="0">
                  <c:v>253499.31400000001</c:v>
                </c:pt>
                <c:pt idx="1">
                  <c:v>202980.71899999998</c:v>
                </c:pt>
                <c:pt idx="2">
                  <c:v>351731.163</c:v>
                </c:pt>
                <c:pt idx="3">
                  <c:v>370428.01899999997</c:v>
                </c:pt>
                <c:pt idx="4">
                  <c:v>3808957.7690000003</c:v>
                </c:pt>
                <c:pt idx="5">
                  <c:v>433456.56200000003</c:v>
                </c:pt>
                <c:pt idx="6">
                  <c:v>669271.12599999993</c:v>
                </c:pt>
                <c:pt idx="7">
                  <c:v>1822838.1680000003</c:v>
                </c:pt>
                <c:pt idx="8">
                  <c:v>813306.52500000002</c:v>
                </c:pt>
                <c:pt idx="9">
                  <c:v>1599309.5489999999</c:v>
                </c:pt>
                <c:pt idx="10">
                  <c:v>85910.582999999999</c:v>
                </c:pt>
                <c:pt idx="11">
                  <c:v>412588.81699999998</c:v>
                </c:pt>
                <c:pt idx="12">
                  <c:v>2833793.7800000003</c:v>
                </c:pt>
                <c:pt idx="13">
                  <c:v>3786834.4869999997</c:v>
                </c:pt>
                <c:pt idx="14">
                  <c:v>339796.74800000002</c:v>
                </c:pt>
                <c:pt idx="15">
                  <c:v>138817.12</c:v>
                </c:pt>
                <c:pt idx="16">
                  <c:v>232252.527</c:v>
                </c:pt>
                <c:pt idx="17">
                  <c:v>114601.901</c:v>
                </c:pt>
                <c:pt idx="18">
                  <c:v>1722573.3909999998</c:v>
                </c:pt>
                <c:pt idx="19">
                  <c:v>438818.86400000006</c:v>
                </c:pt>
                <c:pt idx="20">
                  <c:v>133529.46899999998</c:v>
                </c:pt>
                <c:pt idx="21">
                  <c:v>794717.902</c:v>
                </c:pt>
                <c:pt idx="22">
                  <c:v>327633.66100000002</c:v>
                </c:pt>
                <c:pt idx="23">
                  <c:v>177535.53400000001</c:v>
                </c:pt>
                <c:pt idx="24">
                  <c:v>659849.67099999997</c:v>
                </c:pt>
                <c:pt idx="25">
                  <c:v>1203702.098</c:v>
                </c:pt>
                <c:pt idx="26">
                  <c:v>322213.01900000003</c:v>
                </c:pt>
                <c:pt idx="27">
                  <c:v>713268.88100000005</c:v>
                </c:pt>
                <c:pt idx="28">
                  <c:v>159765.55200000003</c:v>
                </c:pt>
                <c:pt idx="29">
                  <c:v>93707.664000000004</c:v>
                </c:pt>
                <c:pt idx="30">
                  <c:v>429711.98000000004</c:v>
                </c:pt>
                <c:pt idx="31">
                  <c:v>1031804.0120000001</c:v>
                </c:pt>
                <c:pt idx="32">
                  <c:v>1363521.0119999999</c:v>
                </c:pt>
                <c:pt idx="33">
                  <c:v>1938800.7660000001</c:v>
                </c:pt>
                <c:pt idx="34">
                  <c:v>339004.924</c:v>
                </c:pt>
                <c:pt idx="35">
                  <c:v>4295872.9809999997</c:v>
                </c:pt>
                <c:pt idx="36">
                  <c:v>682080.88500000001</c:v>
                </c:pt>
                <c:pt idx="37">
                  <c:v>2095988.47</c:v>
                </c:pt>
                <c:pt idx="38">
                  <c:v>814130.08600000001</c:v>
                </c:pt>
                <c:pt idx="39">
                  <c:v>208130.01800000001</c:v>
                </c:pt>
                <c:pt idx="40">
                  <c:v>151626.15199999997</c:v>
                </c:pt>
                <c:pt idx="41">
                  <c:v>1147179.2709999999</c:v>
                </c:pt>
                <c:pt idx="42">
                  <c:v>635978.43200000003</c:v>
                </c:pt>
                <c:pt idx="43">
                  <c:v>204913.08600000001</c:v>
                </c:pt>
                <c:pt idx="44">
                  <c:v>423858.66699999996</c:v>
                </c:pt>
                <c:pt idx="45">
                  <c:v>390493.36399999994</c:v>
                </c:pt>
                <c:pt idx="46">
                  <c:v>556333.91200000001</c:v>
                </c:pt>
                <c:pt idx="47">
                  <c:v>698933.12300000002</c:v>
                </c:pt>
                <c:pt idx="48">
                  <c:v>383572.69799999997</c:v>
                </c:pt>
                <c:pt idx="49">
                  <c:v>1029374.883</c:v>
                </c:pt>
                <c:pt idx="50">
                  <c:v>1965632.7569999998</c:v>
                </c:pt>
                <c:pt idx="51">
                  <c:v>330170.022</c:v>
                </c:pt>
                <c:pt idx="52">
                  <c:v>1032746.9909999999</c:v>
                </c:pt>
                <c:pt idx="53">
                  <c:v>249781.90900000004</c:v>
                </c:pt>
                <c:pt idx="54">
                  <c:v>309308.766</c:v>
                </c:pt>
                <c:pt idx="55">
                  <c:v>1433014.9339999999</c:v>
                </c:pt>
                <c:pt idx="56">
                  <c:v>4774455.9139999999</c:v>
                </c:pt>
                <c:pt idx="57">
                  <c:v>682960.59400000004</c:v>
                </c:pt>
                <c:pt idx="58">
                  <c:v>259542.72000000003</c:v>
                </c:pt>
                <c:pt idx="59">
                  <c:v>388910.04700000002</c:v>
                </c:pt>
                <c:pt idx="60">
                  <c:v>1092704.8540000001</c:v>
                </c:pt>
                <c:pt idx="61">
                  <c:v>499122.55</c:v>
                </c:pt>
                <c:pt idx="62">
                  <c:v>680146.44999999984</c:v>
                </c:pt>
                <c:pt idx="63">
                  <c:v>183926.89800000002</c:v>
                </c:pt>
                <c:pt idx="64">
                  <c:v>940817.59499999997</c:v>
                </c:pt>
                <c:pt idx="65">
                  <c:v>452173.07400000002</c:v>
                </c:pt>
                <c:pt idx="66">
                  <c:v>583459.68399999989</c:v>
                </c:pt>
                <c:pt idx="67">
                  <c:v>5207683.0419999994</c:v>
                </c:pt>
                <c:pt idx="68">
                  <c:v>120632.94099999999</c:v>
                </c:pt>
                <c:pt idx="69">
                  <c:v>1200152.558</c:v>
                </c:pt>
                <c:pt idx="70">
                  <c:v>543754.66099999985</c:v>
                </c:pt>
                <c:pt idx="71">
                  <c:v>804746.76300000004</c:v>
                </c:pt>
                <c:pt idx="72">
                  <c:v>343110.27099999995</c:v>
                </c:pt>
                <c:pt idx="73">
                  <c:v>542470.43000000005</c:v>
                </c:pt>
                <c:pt idx="74">
                  <c:v>76879.606999999989</c:v>
                </c:pt>
                <c:pt idx="75">
                  <c:v>430542.14900000003</c:v>
                </c:pt>
                <c:pt idx="76">
                  <c:v>1789002.6740000001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再エネ比較シート!$CO$13:$CO$42</c:f>
              <c:numCache>
                <c:formatCode>0.0%</c:formatCode>
                <c:ptCount val="30"/>
                <c:pt idx="0">
                  <c:v>6.1600754776318892E-2</c:v>
                </c:pt>
                <c:pt idx="1">
                  <c:v>7.9028841453478896E-2</c:v>
                </c:pt>
                <c:pt idx="2">
                  <c:v>0.11431973801726704</c:v>
                </c:pt>
                <c:pt idx="3">
                  <c:v>6.6783291900684411E-2</c:v>
                </c:pt>
                <c:pt idx="4">
                  <c:v>3.9581846946055772E-2</c:v>
                </c:pt>
                <c:pt idx="5">
                  <c:v>2.6120350387203249E-2</c:v>
                </c:pt>
                <c:pt idx="6">
                  <c:v>0.10768061386998697</c:v>
                </c:pt>
                <c:pt idx="7">
                  <c:v>4.3448792494559983E-2</c:v>
                </c:pt>
                <c:pt idx="8">
                  <c:v>0.11471295977999313</c:v>
                </c:pt>
                <c:pt idx="9">
                  <c:v>8.6752523945120369E-2</c:v>
                </c:pt>
                <c:pt idx="10">
                  <c:v>7.3941850966629349E-2</c:v>
                </c:pt>
                <c:pt idx="11">
                  <c:v>0.11896713942223926</c:v>
                </c:pt>
                <c:pt idx="12">
                  <c:v>5.1445411170362054E-2</c:v>
                </c:pt>
                <c:pt idx="13">
                  <c:v>5.7179622541903126E-2</c:v>
                </c:pt>
                <c:pt idx="14">
                  <c:v>0.11525675484509831</c:v>
                </c:pt>
                <c:pt idx="15">
                  <c:v>0.18443660351307817</c:v>
                </c:pt>
                <c:pt idx="16">
                  <c:v>4.0840765134087541E-2</c:v>
                </c:pt>
                <c:pt idx="17">
                  <c:v>0.12539218105545175</c:v>
                </c:pt>
                <c:pt idx="18">
                  <c:v>4.2847838755013197E-2</c:v>
                </c:pt>
                <c:pt idx="19">
                  <c:v>7.0030399644101723E-2</c:v>
                </c:pt>
                <c:pt idx="20">
                  <c:v>4.1928161303244761E-2</c:v>
                </c:pt>
                <c:pt idx="21">
                  <c:v>4.5337987036113685E-2</c:v>
                </c:pt>
                <c:pt idx="22">
                  <c:v>7.8217932891931324E-2</c:v>
                </c:pt>
                <c:pt idx="23">
                  <c:v>2.8265376641326882E-2</c:v>
                </c:pt>
                <c:pt idx="24">
                  <c:v>5.1048815227243298E-2</c:v>
                </c:pt>
                <c:pt idx="25">
                  <c:v>0.10726248477466505</c:v>
                </c:pt>
                <c:pt idx="26">
                  <c:v>9.8945018543189434E-2</c:v>
                </c:pt>
                <c:pt idx="27">
                  <c:v>7.0127926451199085E-2</c:v>
                </c:pt>
                <c:pt idx="28">
                  <c:v>7.9593802681223402E-2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再エネ比較シート!$CC$13:$CC$42</c:f>
              <c:numCache>
                <c:formatCode>0.0%</c:formatCode>
                <c:ptCount val="30"/>
                <c:pt idx="0">
                  <c:v>1.5848694890671818E-2</c:v>
                </c:pt>
                <c:pt idx="1">
                  <c:v>3.7483368535285277E-2</c:v>
                </c:pt>
                <c:pt idx="2">
                  <c:v>5.7745438742331595E-2</c:v>
                </c:pt>
                <c:pt idx="3">
                  <c:v>3.6187418230555483E-2</c:v>
                </c:pt>
                <c:pt idx="4">
                  <c:v>1.4899528064547684E-2</c:v>
                </c:pt>
                <c:pt idx="5">
                  <c:v>1.0264642558007929E-2</c:v>
                </c:pt>
                <c:pt idx="6">
                  <c:v>5.0408981246069108E-2</c:v>
                </c:pt>
                <c:pt idx="7">
                  <c:v>2.3246689767181573E-2</c:v>
                </c:pt>
                <c:pt idx="8">
                  <c:v>1.2757229951538943E-2</c:v>
                </c:pt>
                <c:pt idx="9">
                  <c:v>1.2699347634134391E-2</c:v>
                </c:pt>
                <c:pt idx="10">
                  <c:v>3.1184618980755981E-2</c:v>
                </c:pt>
                <c:pt idx="11">
                  <c:v>2.6910818076227857E-2</c:v>
                </c:pt>
                <c:pt idx="12">
                  <c:v>2.8673464640144152E-2</c:v>
                </c:pt>
                <c:pt idx="13">
                  <c:v>3.2228068414506338E-2</c:v>
                </c:pt>
                <c:pt idx="14">
                  <c:v>4.8419222448348669E-2</c:v>
                </c:pt>
                <c:pt idx="15">
                  <c:v>3.4170874981051952E-2</c:v>
                </c:pt>
                <c:pt idx="16">
                  <c:v>2.2814503029776483E-2</c:v>
                </c:pt>
                <c:pt idx="17">
                  <c:v>7.5765237683987255E-2</c:v>
                </c:pt>
                <c:pt idx="18">
                  <c:v>1.2465584676237469E-2</c:v>
                </c:pt>
                <c:pt idx="19">
                  <c:v>2.8864543144508471E-2</c:v>
                </c:pt>
                <c:pt idx="20">
                  <c:v>2.2260209662323834E-2</c:v>
                </c:pt>
                <c:pt idx="21">
                  <c:v>2.5990653819640459E-2</c:v>
                </c:pt>
                <c:pt idx="22">
                  <c:v>3.0427690500411882E-2</c:v>
                </c:pt>
                <c:pt idx="23">
                  <c:v>8.2711497110168272E-3</c:v>
                </c:pt>
                <c:pt idx="24">
                  <c:v>2.8866788170559918E-2</c:v>
                </c:pt>
                <c:pt idx="25">
                  <c:v>6.1547761239534537E-2</c:v>
                </c:pt>
                <c:pt idx="26">
                  <c:v>3.8694354750548811E-2</c:v>
                </c:pt>
                <c:pt idx="27">
                  <c:v>3.968143292848067E-2</c:v>
                </c:pt>
                <c:pt idx="28">
                  <c:v>3.8915727580884504E-2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再エネ比較シート!$CD$13:$CD$42</c:f>
              <c:numCache>
                <c:formatCode>0.0%</c:formatCode>
                <c:ptCount val="30"/>
                <c:pt idx="0">
                  <c:v>2.5285851186770462E-2</c:v>
                </c:pt>
                <c:pt idx="1">
                  <c:v>4.9717352800463667E-2</c:v>
                </c:pt>
                <c:pt idx="2">
                  <c:v>0.11096107119895707</c:v>
                </c:pt>
                <c:pt idx="3">
                  <c:v>0.40552015273426451</c:v>
                </c:pt>
                <c:pt idx="4">
                  <c:v>2.5426531295730703E-2</c:v>
                </c:pt>
                <c:pt idx="5">
                  <c:v>4.0289203546545069E-2</c:v>
                </c:pt>
                <c:pt idx="6">
                  <c:v>0.10733678519813694</c:v>
                </c:pt>
                <c:pt idx="7">
                  <c:v>2.6413970436989453E-2</c:v>
                </c:pt>
                <c:pt idx="8">
                  <c:v>5.5650774503465984E-2</c:v>
                </c:pt>
                <c:pt idx="9">
                  <c:v>8.7939050652105791E-2</c:v>
                </c:pt>
                <c:pt idx="10">
                  <c:v>0.15617064477768855</c:v>
                </c:pt>
                <c:pt idx="11">
                  <c:v>9.0919241748560725E-2</c:v>
                </c:pt>
                <c:pt idx="12">
                  <c:v>5.7183891021177331E-2</c:v>
                </c:pt>
                <c:pt idx="13">
                  <c:v>2.6315982068235089E-2</c:v>
                </c:pt>
                <c:pt idx="14">
                  <c:v>0.18722572565030454</c:v>
                </c:pt>
                <c:pt idx="15">
                  <c:v>4.6513736706138273E-2</c:v>
                </c:pt>
                <c:pt idx="16">
                  <c:v>0.1100719669762435</c:v>
                </c:pt>
                <c:pt idx="17">
                  <c:v>0.22721198884038571</c:v>
                </c:pt>
                <c:pt idx="18">
                  <c:v>2.1319480432084731E-2</c:v>
                </c:pt>
                <c:pt idx="19">
                  <c:v>0.28502350103888047</c:v>
                </c:pt>
                <c:pt idx="20">
                  <c:v>2.3412343397606943E-2</c:v>
                </c:pt>
                <c:pt idx="21">
                  <c:v>0.1086648468685249</c:v>
                </c:pt>
                <c:pt idx="22">
                  <c:v>7.1891597319408293E-2</c:v>
                </c:pt>
                <c:pt idx="23">
                  <c:v>8.681224966772616E-2</c:v>
                </c:pt>
                <c:pt idx="24">
                  <c:v>4.4663701008916187E-2</c:v>
                </c:pt>
                <c:pt idx="25">
                  <c:v>9.8325327358835937E-2</c:v>
                </c:pt>
                <c:pt idx="26">
                  <c:v>0.47300181854303602</c:v>
                </c:pt>
                <c:pt idx="27">
                  <c:v>3.8594747416683124E-2</c:v>
                </c:pt>
                <c:pt idx="28">
                  <c:v>0.53641015410615245</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5.2136944324708478E-3</c:v>
                </c:pt>
                <c:pt idx="9">
                  <c:v>3.4603927381256956E-2</c:v>
                </c:pt>
                <c:pt idx="10">
                  <c:v>3.6293784262371752E-4</c:v>
                </c:pt>
                <c:pt idx="11">
                  <c:v>0</c:v>
                </c:pt>
                <c:pt idx="12">
                  <c:v>0</c:v>
                </c:pt>
                <c:pt idx="13">
                  <c:v>0</c:v>
                </c:pt>
                <c:pt idx="14">
                  <c:v>0</c:v>
                </c:pt>
                <c:pt idx="15">
                  <c:v>0</c:v>
                </c:pt>
                <c:pt idx="16">
                  <c:v>0</c:v>
                </c:pt>
                <c:pt idx="17">
                  <c:v>0</c:v>
                </c:pt>
                <c:pt idx="18">
                  <c:v>0</c:v>
                </c:pt>
                <c:pt idx="19">
                  <c:v>8.3250965193773698E-3</c:v>
                </c:pt>
                <c:pt idx="20">
                  <c:v>0</c:v>
                </c:pt>
                <c:pt idx="21">
                  <c:v>1.3024462954084695E-4</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再エネ比較シート!$CF$13:$CF$42</c:f>
              <c:numCache>
                <c:formatCode>0.0%</c:formatCode>
                <c:ptCount val="30"/>
                <c:pt idx="0">
                  <c:v>0</c:v>
                </c:pt>
                <c:pt idx="1">
                  <c:v>0</c:v>
                </c:pt>
                <c:pt idx="2">
                  <c:v>2.9225700891938534E-4</c:v>
                </c:pt>
                <c:pt idx="3">
                  <c:v>0</c:v>
                </c:pt>
                <c:pt idx="4">
                  <c:v>0</c:v>
                </c:pt>
                <c:pt idx="5">
                  <c:v>7.7027851090331917E-2</c:v>
                </c:pt>
                <c:pt idx="6">
                  <c:v>0</c:v>
                </c:pt>
                <c:pt idx="7">
                  <c:v>0</c:v>
                </c:pt>
                <c:pt idx="8">
                  <c:v>0</c:v>
                </c:pt>
                <c:pt idx="9">
                  <c:v>0</c:v>
                </c:pt>
                <c:pt idx="10">
                  <c:v>0</c:v>
                </c:pt>
                <c:pt idx="11">
                  <c:v>4.1185035257946326E-3</c:v>
                </c:pt>
                <c:pt idx="12">
                  <c:v>4.5191316725711706E-3</c:v>
                </c:pt>
                <c:pt idx="13">
                  <c:v>0</c:v>
                </c:pt>
                <c:pt idx="14">
                  <c:v>0.49660443573708302</c:v>
                </c:pt>
                <c:pt idx="15">
                  <c:v>0</c:v>
                </c:pt>
                <c:pt idx="16">
                  <c:v>0</c:v>
                </c:pt>
                <c:pt idx="17">
                  <c:v>0</c:v>
                </c:pt>
                <c:pt idx="18">
                  <c:v>5.532322775531332E-3</c:v>
                </c:pt>
                <c:pt idx="19">
                  <c:v>0</c:v>
                </c:pt>
                <c:pt idx="20">
                  <c:v>0</c:v>
                </c:pt>
                <c:pt idx="21">
                  <c:v>0</c:v>
                </c:pt>
                <c:pt idx="22">
                  <c:v>0</c:v>
                </c:pt>
                <c:pt idx="23">
                  <c:v>0</c:v>
                </c:pt>
                <c:pt idx="24">
                  <c:v>0</c:v>
                </c:pt>
                <c:pt idx="25">
                  <c:v>0</c:v>
                </c:pt>
                <c:pt idx="26">
                  <c:v>1.0771059492824706E-2</c:v>
                </c:pt>
                <c:pt idx="27">
                  <c:v>0</c:v>
                </c:pt>
                <c:pt idx="28">
                  <c:v>1.6941733938363068E-2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再エネ比較シート!$CH$13:$CH$42</c:f>
              <c:numCache>
                <c:formatCode>0.0%</c:formatCode>
                <c:ptCount val="30"/>
                <c:pt idx="0">
                  <c:v>0</c:v>
                </c:pt>
                <c:pt idx="1">
                  <c:v>0</c:v>
                </c:pt>
                <c:pt idx="2">
                  <c:v>9.5618899632037263E-2</c:v>
                </c:pt>
                <c:pt idx="3">
                  <c:v>1.0827405512061207E-3</c:v>
                </c:pt>
                <c:pt idx="4">
                  <c:v>0</c:v>
                </c:pt>
                <c:pt idx="5">
                  <c:v>3.0416125815156701E-2</c:v>
                </c:pt>
                <c:pt idx="6">
                  <c:v>0</c:v>
                </c:pt>
                <c:pt idx="7">
                  <c:v>0</c:v>
                </c:pt>
                <c:pt idx="8">
                  <c:v>0</c:v>
                </c:pt>
                <c:pt idx="9">
                  <c:v>0</c:v>
                </c:pt>
                <c:pt idx="10">
                  <c:v>0.78034717130505249</c:v>
                </c:pt>
                <c:pt idx="11">
                  <c:v>0.14218643124767183</c:v>
                </c:pt>
                <c:pt idx="12">
                  <c:v>0</c:v>
                </c:pt>
                <c:pt idx="13">
                  <c:v>0</c:v>
                </c:pt>
                <c:pt idx="14">
                  <c:v>2.6692474355451107E-2</c:v>
                </c:pt>
                <c:pt idx="15">
                  <c:v>1.4898390472064999E-2</c:v>
                </c:pt>
                <c:pt idx="16">
                  <c:v>0</c:v>
                </c:pt>
                <c:pt idx="17">
                  <c:v>0</c:v>
                </c:pt>
                <c:pt idx="18">
                  <c:v>0.46063784572637817</c:v>
                </c:pt>
                <c:pt idx="19">
                  <c:v>0</c:v>
                </c:pt>
                <c:pt idx="20">
                  <c:v>0</c:v>
                </c:pt>
                <c:pt idx="21">
                  <c:v>2.7641050411894514E-3</c:v>
                </c:pt>
                <c:pt idx="22">
                  <c:v>4.8914126707667274E-2</c:v>
                </c:pt>
                <c:pt idx="23">
                  <c:v>0</c:v>
                </c:pt>
                <c:pt idx="24">
                  <c:v>0</c:v>
                </c:pt>
                <c:pt idx="25">
                  <c:v>0</c:v>
                </c:pt>
                <c:pt idx="26">
                  <c:v>4.9586970717453108E-3</c:v>
                </c:pt>
                <c:pt idx="27">
                  <c:v>9.0107927238713224E-3</c:v>
                </c:pt>
                <c:pt idx="28">
                  <c:v>1.1068599506397203E-3</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再エネ比較シート!$CI$13:$CI$42</c:f>
              <c:numCache>
                <c:formatCode>0.0%</c:formatCode>
                <c:ptCount val="30"/>
                <c:pt idx="0">
                  <c:v>4.1134546077442276E-2</c:v>
                </c:pt>
                <c:pt idx="1">
                  <c:v>8.7200721335748937E-2</c:v>
                </c:pt>
                <c:pt idx="2">
                  <c:v>0.26461766658224528</c:v>
                </c:pt>
                <c:pt idx="3">
                  <c:v>0.44279031151602605</c:v>
                </c:pt>
                <c:pt idx="4">
                  <c:v>4.0326059360278388E-2</c:v>
                </c:pt>
                <c:pt idx="5">
                  <c:v>0.15799782301004162</c:v>
                </c:pt>
                <c:pt idx="6">
                  <c:v>0.15774576644420604</c:v>
                </c:pt>
                <c:pt idx="7">
                  <c:v>4.966066020417103E-2</c:v>
                </c:pt>
                <c:pt idx="8">
                  <c:v>7.3621698887475773E-2</c:v>
                </c:pt>
                <c:pt idx="9">
                  <c:v>0.13524232566749714</c:v>
                </c:pt>
                <c:pt idx="10">
                  <c:v>0.96806537290612071</c:v>
                </c:pt>
                <c:pt idx="11">
                  <c:v>0.26413499459825507</c:v>
                </c:pt>
                <c:pt idx="12">
                  <c:v>9.0376487333892655E-2</c:v>
                </c:pt>
                <c:pt idx="13">
                  <c:v>5.854405048274143E-2</c:v>
                </c:pt>
                <c:pt idx="14">
                  <c:v>0.75894185819118742</c:v>
                </c:pt>
                <c:pt idx="15">
                  <c:v>9.5583002159255234E-2</c:v>
                </c:pt>
                <c:pt idx="16">
                  <c:v>0.13288647000601997</c:v>
                </c:pt>
                <c:pt idx="17">
                  <c:v>0.30297722652437292</c:v>
                </c:pt>
                <c:pt idx="18">
                  <c:v>0.4999552336102317</c:v>
                </c:pt>
                <c:pt idx="19">
                  <c:v>0.3222131407027663</c:v>
                </c:pt>
                <c:pt idx="20">
                  <c:v>4.567255305993078E-2</c:v>
                </c:pt>
                <c:pt idx="21">
                  <c:v>0.13754985035889564</c:v>
                </c:pt>
                <c:pt idx="22">
                  <c:v>0.15123341452748745</c:v>
                </c:pt>
                <c:pt idx="23">
                  <c:v>9.5083399378742994E-2</c:v>
                </c:pt>
                <c:pt idx="24">
                  <c:v>7.3530489179476105E-2</c:v>
                </c:pt>
                <c:pt idx="25">
                  <c:v>0.15987308859837046</c:v>
                </c:pt>
                <c:pt idx="26">
                  <c:v>0.52742592985815495</c:v>
                </c:pt>
                <c:pt idx="27">
                  <c:v>8.7286973069035115E-2</c:v>
                </c:pt>
                <c:pt idx="28">
                  <c:v>0.59337447557603962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再エネ比較シート!$BE$13:$BE$42</c:f>
              <c:numCache>
                <c:formatCode>#,##0_);[Red]\(#,##0\)</c:formatCode>
                <c:ptCount val="30"/>
                <c:pt idx="0">
                  <c:v>7438.3259999999846</c:v>
                </c:pt>
                <c:pt idx="1">
                  <c:v>11102.299999999988</c:v>
                </c:pt>
                <c:pt idx="2">
                  <c:v>16873.999999999945</c:v>
                </c:pt>
                <c:pt idx="3">
                  <c:v>9563.0999999999822</c:v>
                </c:pt>
                <c:pt idx="4">
                  <c:v>5305.2000000000071</c:v>
                </c:pt>
                <c:pt idx="5">
                  <c:v>4552.2000000000089</c:v>
                </c:pt>
                <c:pt idx="6">
                  <c:v>14448.999999999947</c:v>
                </c:pt>
                <c:pt idx="7">
                  <c:v>5968.8670000000075</c:v>
                </c:pt>
                <c:pt idx="8">
                  <c:v>15458.499999999938</c:v>
                </c:pt>
                <c:pt idx="9">
                  <c:v>13286.69999999993</c:v>
                </c:pt>
                <c:pt idx="10">
                  <c:v>11820.963999999967</c:v>
                </c:pt>
                <c:pt idx="11">
                  <c:v>16025.299999999947</c:v>
                </c:pt>
                <c:pt idx="12">
                  <c:v>8503.0999999999949</c:v>
                </c:pt>
                <c:pt idx="13">
                  <c:v>7342.3999999999942</c:v>
                </c:pt>
                <c:pt idx="14">
                  <c:v>16332.699999999919</c:v>
                </c:pt>
                <c:pt idx="15">
                  <c:v>23108.187999999878</c:v>
                </c:pt>
                <c:pt idx="16">
                  <c:v>6992.3960000000079</c:v>
                </c:pt>
                <c:pt idx="17">
                  <c:v>18793.967999999903</c:v>
                </c:pt>
                <c:pt idx="18">
                  <c:v>5846.8800000000092</c:v>
                </c:pt>
                <c:pt idx="19">
                  <c:v>9536.8999999999469</c:v>
                </c:pt>
                <c:pt idx="20">
                  <c:v>5345.7000000000044</c:v>
                </c:pt>
                <c:pt idx="21">
                  <c:v>6863.4440000000041</c:v>
                </c:pt>
                <c:pt idx="22">
                  <c:v>8944.9999999999909</c:v>
                </c:pt>
                <c:pt idx="23">
                  <c:v>3803.8070000000039</c:v>
                </c:pt>
                <c:pt idx="24">
                  <c:v>7264.7999999999956</c:v>
                </c:pt>
                <c:pt idx="25">
                  <c:v>14729.792999999954</c:v>
                </c:pt>
                <c:pt idx="26">
                  <c:v>13214.399999999951</c:v>
                </c:pt>
                <c:pt idx="27">
                  <c:v>9000.3999999999851</c:v>
                </c:pt>
                <c:pt idx="28">
                  <c:v>10059.999999999982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再エネ比較シート!$BF$13:$BF$42</c:f>
              <c:numCache>
                <c:formatCode>#,##0_);[Red]\(#,##0\)</c:formatCode>
                <c:ptCount val="30"/>
                <c:pt idx="0">
                  <c:v>10767.203000000003</c:v>
                </c:pt>
                <c:pt idx="1">
                  <c:v>13360.600000000008</c:v>
                </c:pt>
                <c:pt idx="2">
                  <c:v>29418.100000000028</c:v>
                </c:pt>
                <c:pt idx="3">
                  <c:v>97229.299999999945</c:v>
                </c:pt>
                <c:pt idx="4">
                  <c:v>8214.0999999999985</c:v>
                </c:pt>
                <c:pt idx="5">
                  <c:v>16210.999999999996</c:v>
                </c:pt>
                <c:pt idx="6">
                  <c:v>27914.000000000022</c:v>
                </c:pt>
                <c:pt idx="7">
                  <c:v>6153.2999999999929</c:v>
                </c:pt>
                <c:pt idx="8">
                  <c:v>61182.299999999937</c:v>
                </c:pt>
                <c:pt idx="9">
                  <c:v>83475.899999999907</c:v>
                </c:pt>
                <c:pt idx="10">
                  <c:v>53710.040000000074</c:v>
                </c:pt>
                <c:pt idx="11">
                  <c:v>49122.300000000017</c:v>
                </c:pt>
                <c:pt idx="12">
                  <c:v>15385.599999999995</c:v>
                </c:pt>
                <c:pt idx="13">
                  <c:v>5439.6</c:v>
                </c:pt>
                <c:pt idx="14">
                  <c:v>57299.299999999916</c:v>
                </c:pt>
                <c:pt idx="15">
                  <c:v>28538.73000000001</c:v>
                </c:pt>
                <c:pt idx="16">
                  <c:v>30608.02800000002</c:v>
                </c:pt>
                <c:pt idx="17">
                  <c:v>51135.600000000028</c:v>
                </c:pt>
                <c:pt idx="18">
                  <c:v>9072.6000000000022</c:v>
                </c:pt>
                <c:pt idx="19">
                  <c:v>85441.099999999788</c:v>
                </c:pt>
                <c:pt idx="20">
                  <c:v>5101.0999999999985</c:v>
                </c:pt>
                <c:pt idx="21">
                  <c:v>26035.00000000004</c:v>
                </c:pt>
                <c:pt idx="22">
                  <c:v>19174.900000000016</c:v>
                </c:pt>
                <c:pt idx="23">
                  <c:v>36222.400000000001</c:v>
                </c:pt>
                <c:pt idx="24">
                  <c:v>10198.200000000004</c:v>
                </c:pt>
                <c:pt idx="25">
                  <c:v>21349.780000000024</c:v>
                </c:pt>
                <c:pt idx="26">
                  <c:v>146556.89999999964</c:v>
                </c:pt>
                <c:pt idx="27">
                  <c:v>7942.2999999999938</c:v>
                </c:pt>
                <c:pt idx="28">
                  <c:v>125809.49999999991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3490</c:v>
                </c:pt>
                <c:pt idx="9">
                  <c:v>20000</c:v>
                </c:pt>
                <c:pt idx="10">
                  <c:v>76</c:v>
                </c:pt>
                <c:pt idx="11">
                  <c:v>0</c:v>
                </c:pt>
                <c:pt idx="12">
                  <c:v>0</c:v>
                </c:pt>
                <c:pt idx="13">
                  <c:v>0</c:v>
                </c:pt>
                <c:pt idx="14">
                  <c:v>0</c:v>
                </c:pt>
                <c:pt idx="15">
                  <c:v>0</c:v>
                </c:pt>
                <c:pt idx="16">
                  <c:v>0</c:v>
                </c:pt>
                <c:pt idx="17">
                  <c:v>0</c:v>
                </c:pt>
                <c:pt idx="18">
                  <c:v>0</c:v>
                </c:pt>
                <c:pt idx="19">
                  <c:v>1519.5</c:v>
                </c:pt>
                <c:pt idx="20">
                  <c:v>0</c:v>
                </c:pt>
                <c:pt idx="21">
                  <c:v>19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再エネ比較シート!$BH$13:$BH$42</c:f>
              <c:numCache>
                <c:formatCode>#,##0_);[Red]\(#,##0\)</c:formatCode>
                <c:ptCount val="30"/>
                <c:pt idx="0">
                  <c:v>0</c:v>
                </c:pt>
                <c:pt idx="1">
                  <c:v>0</c:v>
                </c:pt>
                <c:pt idx="2">
                  <c:v>19.5</c:v>
                </c:pt>
                <c:pt idx="3">
                  <c:v>0</c:v>
                </c:pt>
                <c:pt idx="4">
                  <c:v>0</c:v>
                </c:pt>
                <c:pt idx="5">
                  <c:v>7800</c:v>
                </c:pt>
                <c:pt idx="6">
                  <c:v>0</c:v>
                </c:pt>
                <c:pt idx="7">
                  <c:v>0</c:v>
                </c:pt>
                <c:pt idx="8">
                  <c:v>0</c:v>
                </c:pt>
                <c:pt idx="9">
                  <c:v>0</c:v>
                </c:pt>
                <c:pt idx="10">
                  <c:v>0</c:v>
                </c:pt>
                <c:pt idx="11">
                  <c:v>560</c:v>
                </c:pt>
                <c:pt idx="12">
                  <c:v>306</c:v>
                </c:pt>
                <c:pt idx="13">
                  <c:v>0</c:v>
                </c:pt>
                <c:pt idx="14">
                  <c:v>38249</c:v>
                </c:pt>
                <c:pt idx="15">
                  <c:v>0</c:v>
                </c:pt>
                <c:pt idx="16">
                  <c:v>0</c:v>
                </c:pt>
                <c:pt idx="17">
                  <c:v>0</c:v>
                </c:pt>
                <c:pt idx="18">
                  <c:v>592.5</c:v>
                </c:pt>
                <c:pt idx="19">
                  <c:v>0</c:v>
                </c:pt>
                <c:pt idx="20">
                  <c:v>0</c:v>
                </c:pt>
                <c:pt idx="21">
                  <c:v>0</c:v>
                </c:pt>
                <c:pt idx="22">
                  <c:v>0</c:v>
                </c:pt>
                <c:pt idx="23">
                  <c:v>0</c:v>
                </c:pt>
                <c:pt idx="24">
                  <c:v>0</c:v>
                </c:pt>
                <c:pt idx="25">
                  <c:v>0</c:v>
                </c:pt>
                <c:pt idx="26">
                  <c:v>839.9</c:v>
                </c:pt>
                <c:pt idx="27">
                  <c:v>0</c:v>
                </c:pt>
                <c:pt idx="28">
                  <c:v>1000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再エネ比較シート!$BJ$13:$BJ$42</c:f>
              <c:numCache>
                <c:formatCode>#,##0_);[Red]\(#,##0\)</c:formatCode>
                <c:ptCount val="30"/>
                <c:pt idx="0">
                  <c:v>0</c:v>
                </c:pt>
                <c:pt idx="1">
                  <c:v>0</c:v>
                </c:pt>
                <c:pt idx="2">
                  <c:v>4784.92</c:v>
                </c:pt>
                <c:pt idx="3">
                  <c:v>49</c:v>
                </c:pt>
                <c:pt idx="4">
                  <c:v>0</c:v>
                </c:pt>
                <c:pt idx="5">
                  <c:v>2310</c:v>
                </c:pt>
                <c:pt idx="6">
                  <c:v>0</c:v>
                </c:pt>
                <c:pt idx="7">
                  <c:v>0</c:v>
                </c:pt>
                <c:pt idx="8">
                  <c:v>0</c:v>
                </c:pt>
                <c:pt idx="9">
                  <c:v>0</c:v>
                </c:pt>
                <c:pt idx="10">
                  <c:v>50656</c:v>
                </c:pt>
                <c:pt idx="11">
                  <c:v>14500</c:v>
                </c:pt>
                <c:pt idx="12">
                  <c:v>0</c:v>
                </c:pt>
                <c:pt idx="13">
                  <c:v>0</c:v>
                </c:pt>
                <c:pt idx="14">
                  <c:v>1541.912</c:v>
                </c:pt>
                <c:pt idx="15">
                  <c:v>1725.36</c:v>
                </c:pt>
                <c:pt idx="16">
                  <c:v>0</c:v>
                </c:pt>
                <c:pt idx="17">
                  <c:v>0</c:v>
                </c:pt>
                <c:pt idx="18">
                  <c:v>37000</c:v>
                </c:pt>
                <c:pt idx="19">
                  <c:v>0</c:v>
                </c:pt>
                <c:pt idx="20">
                  <c:v>0</c:v>
                </c:pt>
                <c:pt idx="21">
                  <c:v>125</c:v>
                </c:pt>
                <c:pt idx="22">
                  <c:v>2462.5</c:v>
                </c:pt>
                <c:pt idx="23">
                  <c:v>0</c:v>
                </c:pt>
                <c:pt idx="24">
                  <c:v>0</c:v>
                </c:pt>
                <c:pt idx="25">
                  <c:v>0</c:v>
                </c:pt>
                <c:pt idx="26">
                  <c:v>290</c:v>
                </c:pt>
                <c:pt idx="27">
                  <c:v>350</c:v>
                </c:pt>
                <c:pt idx="28">
                  <c:v>49</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再エネ比較シート!$BK$13:$BK$42</c:f>
              <c:numCache>
                <c:formatCode>#,##0_);[Red]\(#,##0\)</c:formatCode>
                <c:ptCount val="30"/>
                <c:pt idx="0">
                  <c:v>18205.528999999988</c:v>
                </c:pt>
                <c:pt idx="1">
                  <c:v>24462.899999999994</c:v>
                </c:pt>
                <c:pt idx="2">
                  <c:v>51096.519999999975</c:v>
                </c:pt>
                <c:pt idx="3">
                  <c:v>106841.39999999992</c:v>
                </c:pt>
                <c:pt idx="4">
                  <c:v>13519.300000000007</c:v>
                </c:pt>
                <c:pt idx="5">
                  <c:v>30873.200000000004</c:v>
                </c:pt>
                <c:pt idx="6">
                  <c:v>42362.999999999971</c:v>
                </c:pt>
                <c:pt idx="7">
                  <c:v>12122.167000000001</c:v>
                </c:pt>
                <c:pt idx="8">
                  <c:v>80130.799999999872</c:v>
                </c:pt>
                <c:pt idx="9">
                  <c:v>116762.59999999983</c:v>
                </c:pt>
                <c:pt idx="10">
                  <c:v>116263.00400000004</c:v>
                </c:pt>
                <c:pt idx="11">
                  <c:v>80207.599999999962</c:v>
                </c:pt>
                <c:pt idx="12">
                  <c:v>24194.69999999999</c:v>
                </c:pt>
                <c:pt idx="13">
                  <c:v>12781.999999999995</c:v>
                </c:pt>
                <c:pt idx="14">
                  <c:v>113422.91199999984</c:v>
                </c:pt>
                <c:pt idx="15">
                  <c:v>53372.277999999889</c:v>
                </c:pt>
                <c:pt idx="16">
                  <c:v>37600.424000000028</c:v>
                </c:pt>
                <c:pt idx="17">
                  <c:v>69929.567999999927</c:v>
                </c:pt>
                <c:pt idx="18">
                  <c:v>52511.98000000001</c:v>
                </c:pt>
                <c:pt idx="19">
                  <c:v>96497.499999999738</c:v>
                </c:pt>
                <c:pt idx="20">
                  <c:v>10446.800000000003</c:v>
                </c:pt>
                <c:pt idx="21">
                  <c:v>33042.444000000047</c:v>
                </c:pt>
                <c:pt idx="22">
                  <c:v>30582.400000000009</c:v>
                </c:pt>
                <c:pt idx="23">
                  <c:v>40026.207000000002</c:v>
                </c:pt>
                <c:pt idx="24">
                  <c:v>17463</c:v>
                </c:pt>
                <c:pt idx="25">
                  <c:v>36079.572999999975</c:v>
                </c:pt>
                <c:pt idx="26">
                  <c:v>160901.19999999958</c:v>
                </c:pt>
                <c:pt idx="27">
                  <c:v>17292.699999999979</c:v>
                </c:pt>
                <c:pt idx="28">
                  <c:v>136918.49999999988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再エネ比較シート!$BO$13:$BO$42</c:f>
              <c:numCache>
                <c:formatCode>#,##0_);[Red]\(#,##0\)</c:formatCode>
                <c:ptCount val="30"/>
                <c:pt idx="0">
                  <c:v>8926.8837991199816</c:v>
                </c:pt>
                <c:pt idx="1">
                  <c:v>13324.092275999985</c:v>
                </c:pt>
                <c:pt idx="2">
                  <c:v>20250.824879999931</c:v>
                </c:pt>
                <c:pt idx="3">
                  <c:v>11476.867571999977</c:v>
                </c:pt>
                <c:pt idx="4">
                  <c:v>6366.8766240000086</c:v>
                </c:pt>
                <c:pt idx="5">
                  <c:v>5463.1862640000099</c:v>
                </c:pt>
                <c:pt idx="6">
                  <c:v>17340.533879999937</c:v>
                </c:pt>
                <c:pt idx="7">
                  <c:v>7163.3566640400086</c:v>
                </c:pt>
                <c:pt idx="8">
                  <c:v>18552.055019999923</c:v>
                </c:pt>
                <c:pt idx="9">
                  <c:v>15945.634403999915</c:v>
                </c:pt>
                <c:pt idx="10">
                  <c:v>14186.57531567996</c:v>
                </c:pt>
                <c:pt idx="11">
                  <c:v>19232.283035999932</c:v>
                </c:pt>
                <c:pt idx="12">
                  <c:v>10204.740371999995</c:v>
                </c:pt>
                <c:pt idx="13">
                  <c:v>8811.761087999992</c:v>
                </c:pt>
                <c:pt idx="14">
                  <c:v>19601.199923999902</c:v>
                </c:pt>
                <c:pt idx="15">
                  <c:v>27732.598582559855</c:v>
                </c:pt>
                <c:pt idx="16">
                  <c:v>8391.7142875200097</c:v>
                </c:pt>
                <c:pt idx="17">
                  <c:v>22555.016876159883</c:v>
                </c:pt>
                <c:pt idx="18">
                  <c:v>7016.9576256000109</c:v>
                </c:pt>
                <c:pt idx="19">
                  <c:v>11445.424427999937</c:v>
                </c:pt>
                <c:pt idx="20">
                  <c:v>6415.4814840000045</c:v>
                </c:pt>
                <c:pt idx="21">
                  <c:v>8236.9564132800042</c:v>
                </c:pt>
                <c:pt idx="22">
                  <c:v>10735.073399999988</c:v>
                </c:pt>
                <c:pt idx="23">
                  <c:v>4565.0248568400038</c:v>
                </c:pt>
                <c:pt idx="24">
                  <c:v>8718.6317759999947</c:v>
                </c:pt>
                <c:pt idx="25">
                  <c:v>17677.519175159941</c:v>
                </c:pt>
                <c:pt idx="26">
                  <c:v>15858.865727999939</c:v>
                </c:pt>
                <c:pt idx="27">
                  <c:v>10801.560047999981</c:v>
                </c:pt>
                <c:pt idx="28">
                  <c:v>12073.207199999977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再エネ比較シート!$BP$13:$BP$42</c:f>
              <c:numCache>
                <c:formatCode>#,##0_);[Red]\(#,##0\)</c:formatCode>
                <c:ptCount val="30"/>
                <c:pt idx="0">
                  <c:v>14242.425440280003</c:v>
                </c:pt>
                <c:pt idx="1">
                  <c:v>17672.867256000009</c:v>
                </c:pt>
                <c:pt idx="2">
                  <c:v>38913.085956000032</c:v>
                </c:pt>
                <c:pt idx="3">
                  <c:v>128611.02886799992</c:v>
                </c:pt>
                <c:pt idx="4">
                  <c:v>10865.282915999998</c:v>
                </c:pt>
                <c:pt idx="5">
                  <c:v>21443.262359999997</c:v>
                </c:pt>
                <c:pt idx="6">
                  <c:v>36923.522640000025</c:v>
                </c:pt>
                <c:pt idx="7">
                  <c:v>8139.3391079999901</c:v>
                </c:pt>
                <c:pt idx="8">
                  <c:v>80929.499147999915</c:v>
                </c:pt>
                <c:pt idx="9">
                  <c:v>110418.58148399986</c:v>
                </c:pt>
                <c:pt idx="10">
                  <c:v>71045.492510400101</c:v>
                </c:pt>
                <c:pt idx="11">
                  <c:v>64977.013548000017</c:v>
                </c:pt>
                <c:pt idx="12">
                  <c:v>20351.456255999994</c:v>
                </c:pt>
                <c:pt idx="13">
                  <c:v>7195.2852960000009</c:v>
                </c:pt>
                <c:pt idx="14">
                  <c:v>75793.222067999886</c:v>
                </c:pt>
                <c:pt idx="15">
                  <c:v>37749.890494800005</c:v>
                </c:pt>
                <c:pt idx="16">
                  <c:v>40487.075117280023</c:v>
                </c:pt>
                <c:pt idx="17">
                  <c:v>67640.126256000047</c:v>
                </c:pt>
                <c:pt idx="18">
                  <c:v>12000.872376000001</c:v>
                </c:pt>
                <c:pt idx="19">
                  <c:v>113018.06943599971</c:v>
                </c:pt>
                <c:pt idx="20">
                  <c:v>6747.5310359999976</c:v>
                </c:pt>
                <c:pt idx="21">
                  <c:v>34438.056600000054</c:v>
                </c:pt>
                <c:pt idx="22">
                  <c:v>25363.79072400002</c:v>
                </c:pt>
                <c:pt idx="23">
                  <c:v>47913.541824</c:v>
                </c:pt>
                <c:pt idx="24">
                  <c:v>13489.771032000008</c:v>
                </c:pt>
                <c:pt idx="25">
                  <c:v>28240.634992800035</c:v>
                </c:pt>
                <c:pt idx="26">
                  <c:v>193859.60504399953</c:v>
                </c:pt>
                <c:pt idx="27">
                  <c:v>10505.756747999993</c:v>
                </c:pt>
                <c:pt idx="28">
                  <c:v>166415.77421999985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7581.9552000000003</c:v>
                </c:pt>
                <c:pt idx="9">
                  <c:v>43449.599999999999</c:v>
                </c:pt>
                <c:pt idx="10">
                  <c:v>165.10847999999999</c:v>
                </c:pt>
                <c:pt idx="11">
                  <c:v>0</c:v>
                </c:pt>
                <c:pt idx="12">
                  <c:v>0</c:v>
                </c:pt>
                <c:pt idx="13">
                  <c:v>0</c:v>
                </c:pt>
                <c:pt idx="14">
                  <c:v>0</c:v>
                </c:pt>
                <c:pt idx="15">
                  <c:v>0</c:v>
                </c:pt>
                <c:pt idx="16">
                  <c:v>0</c:v>
                </c:pt>
                <c:pt idx="17">
                  <c:v>0</c:v>
                </c:pt>
                <c:pt idx="18">
                  <c:v>0</c:v>
                </c:pt>
                <c:pt idx="19">
                  <c:v>3301.0833600000005</c:v>
                </c:pt>
                <c:pt idx="20">
                  <c:v>0</c:v>
                </c:pt>
                <c:pt idx="21">
                  <c:v>41.277119999999996</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再エネ比較シート!$BR$13:$BR$42</c:f>
              <c:numCache>
                <c:formatCode>#,##0_);[Red]\(#,##0\)</c:formatCode>
                <c:ptCount val="30"/>
                <c:pt idx="0">
                  <c:v>0</c:v>
                </c:pt>
                <c:pt idx="1">
                  <c:v>0</c:v>
                </c:pt>
                <c:pt idx="2">
                  <c:v>102.492</c:v>
                </c:pt>
                <c:pt idx="3">
                  <c:v>0</c:v>
                </c:pt>
                <c:pt idx="4">
                  <c:v>0</c:v>
                </c:pt>
                <c:pt idx="5">
                  <c:v>40996.800000000003</c:v>
                </c:pt>
                <c:pt idx="6">
                  <c:v>0</c:v>
                </c:pt>
                <c:pt idx="7">
                  <c:v>0</c:v>
                </c:pt>
                <c:pt idx="8">
                  <c:v>0</c:v>
                </c:pt>
                <c:pt idx="9">
                  <c:v>0</c:v>
                </c:pt>
                <c:pt idx="10">
                  <c:v>0</c:v>
                </c:pt>
                <c:pt idx="11">
                  <c:v>2943.36</c:v>
                </c:pt>
                <c:pt idx="12">
                  <c:v>1608.336</c:v>
                </c:pt>
                <c:pt idx="13">
                  <c:v>0</c:v>
                </c:pt>
                <c:pt idx="14">
                  <c:v>201036.74400000001</c:v>
                </c:pt>
                <c:pt idx="15">
                  <c:v>0</c:v>
                </c:pt>
                <c:pt idx="16">
                  <c:v>0</c:v>
                </c:pt>
                <c:pt idx="17">
                  <c:v>0</c:v>
                </c:pt>
                <c:pt idx="18">
                  <c:v>3114.18</c:v>
                </c:pt>
                <c:pt idx="19">
                  <c:v>0</c:v>
                </c:pt>
                <c:pt idx="20">
                  <c:v>0</c:v>
                </c:pt>
                <c:pt idx="21">
                  <c:v>0</c:v>
                </c:pt>
                <c:pt idx="22">
                  <c:v>0</c:v>
                </c:pt>
                <c:pt idx="23">
                  <c:v>0</c:v>
                </c:pt>
                <c:pt idx="24">
                  <c:v>0</c:v>
                </c:pt>
                <c:pt idx="25">
                  <c:v>0</c:v>
                </c:pt>
                <c:pt idx="26">
                  <c:v>4414.5144</c:v>
                </c:pt>
                <c:pt idx="27">
                  <c:v>0</c:v>
                </c:pt>
                <c:pt idx="28">
                  <c:v>5256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再エネ比較シート!$BT$13:$BT$42</c:f>
              <c:numCache>
                <c:formatCode>#,##0_);[Red]\(#,##0\)</c:formatCode>
                <c:ptCount val="30"/>
                <c:pt idx="0">
                  <c:v>0</c:v>
                </c:pt>
                <c:pt idx="1">
                  <c:v>0</c:v>
                </c:pt>
                <c:pt idx="2">
                  <c:v>33532.719359999996</c:v>
                </c:pt>
                <c:pt idx="3">
                  <c:v>343.392</c:v>
                </c:pt>
                <c:pt idx="4">
                  <c:v>0</c:v>
                </c:pt>
                <c:pt idx="5">
                  <c:v>16188.48</c:v>
                </c:pt>
                <c:pt idx="6">
                  <c:v>0</c:v>
                </c:pt>
                <c:pt idx="7">
                  <c:v>0</c:v>
                </c:pt>
                <c:pt idx="8">
                  <c:v>0</c:v>
                </c:pt>
                <c:pt idx="9">
                  <c:v>0</c:v>
                </c:pt>
                <c:pt idx="10">
                  <c:v>354997.24800000002</c:v>
                </c:pt>
                <c:pt idx="11">
                  <c:v>101616</c:v>
                </c:pt>
                <c:pt idx="12">
                  <c:v>0</c:v>
                </c:pt>
                <c:pt idx="13">
                  <c:v>0</c:v>
                </c:pt>
                <c:pt idx="14">
                  <c:v>10805.719295999999</c:v>
                </c:pt>
                <c:pt idx="15">
                  <c:v>12091.32288</c:v>
                </c:pt>
                <c:pt idx="16">
                  <c:v>0</c:v>
                </c:pt>
                <c:pt idx="17">
                  <c:v>0</c:v>
                </c:pt>
                <c:pt idx="18">
                  <c:v>259296</c:v>
                </c:pt>
                <c:pt idx="19">
                  <c:v>0</c:v>
                </c:pt>
                <c:pt idx="20">
                  <c:v>0</c:v>
                </c:pt>
                <c:pt idx="21">
                  <c:v>876</c:v>
                </c:pt>
                <c:pt idx="22">
                  <c:v>17257.2</c:v>
                </c:pt>
                <c:pt idx="23">
                  <c:v>0</c:v>
                </c:pt>
                <c:pt idx="24">
                  <c:v>0</c:v>
                </c:pt>
                <c:pt idx="25">
                  <c:v>0</c:v>
                </c:pt>
                <c:pt idx="26">
                  <c:v>2032.32</c:v>
                </c:pt>
                <c:pt idx="27">
                  <c:v>2452.8000000000002</c:v>
                </c:pt>
                <c:pt idx="28">
                  <c:v>343.392</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再エネ比較シート!$BU$13:$BU$42</c:f>
              <c:numCache>
                <c:formatCode>#,##0_);[Red]\(#,##0\)</c:formatCode>
                <c:ptCount val="30"/>
                <c:pt idx="0">
                  <c:v>23169.309239399983</c:v>
                </c:pt>
                <c:pt idx="1">
                  <c:v>30996.959531999993</c:v>
                </c:pt>
                <c:pt idx="2">
                  <c:v>92799.122195999953</c:v>
                </c:pt>
                <c:pt idx="3">
                  <c:v>140431.28843999989</c:v>
                </c:pt>
                <c:pt idx="4">
                  <c:v>17232.159540000008</c:v>
                </c:pt>
                <c:pt idx="5">
                  <c:v>84091.72862400001</c:v>
                </c:pt>
                <c:pt idx="6">
                  <c:v>54264.056519999962</c:v>
                </c:pt>
                <c:pt idx="7">
                  <c:v>15302.695772039999</c:v>
                </c:pt>
                <c:pt idx="8">
                  <c:v>107063.50936799984</c:v>
                </c:pt>
                <c:pt idx="9">
                  <c:v>169813.81588799978</c:v>
                </c:pt>
                <c:pt idx="10">
                  <c:v>440394.42430608009</c:v>
                </c:pt>
                <c:pt idx="11">
                  <c:v>188768.65658399995</c:v>
                </c:pt>
                <c:pt idx="12">
                  <c:v>32164.53262799999</c:v>
                </c:pt>
                <c:pt idx="13">
                  <c:v>16007.046383999994</c:v>
                </c:pt>
                <c:pt idx="14">
                  <c:v>307236.88528799982</c:v>
                </c:pt>
                <c:pt idx="15">
                  <c:v>77573.811957359867</c:v>
                </c:pt>
                <c:pt idx="16">
                  <c:v>48878.789404800031</c:v>
                </c:pt>
                <c:pt idx="17">
                  <c:v>90195.143132159923</c:v>
                </c:pt>
                <c:pt idx="18">
                  <c:v>281428.01000160002</c:v>
                </c:pt>
                <c:pt idx="19">
                  <c:v>127764.57722399966</c:v>
                </c:pt>
                <c:pt idx="20">
                  <c:v>13163.012520000002</c:v>
                </c:pt>
                <c:pt idx="21">
                  <c:v>43592.290133280054</c:v>
                </c:pt>
                <c:pt idx="22">
                  <c:v>53356.064124000011</c:v>
                </c:pt>
                <c:pt idx="23">
                  <c:v>52478.566680840006</c:v>
                </c:pt>
                <c:pt idx="24">
                  <c:v>22208.402808000003</c:v>
                </c:pt>
                <c:pt idx="25">
                  <c:v>45918.154167959976</c:v>
                </c:pt>
                <c:pt idx="26">
                  <c:v>216165.3051719995</c:v>
                </c:pt>
                <c:pt idx="27">
                  <c:v>23760.116795999973</c:v>
                </c:pt>
                <c:pt idx="28">
                  <c:v>184088.37341999981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塩尻市</c:v>
                </c:pt>
              </c:strCache>
            </c:strRef>
          </c:cat>
          <c:val>
            <c:numRef>
              <c:f>①CO2排出量の現状把握!$AX$43:$AX$45</c:f>
              <c:numCache>
                <c:formatCode>0%</c:formatCode>
                <c:ptCount val="3"/>
                <c:pt idx="0">
                  <c:v>0.42072759503743129</c:v>
                </c:pt>
                <c:pt idx="1">
                  <c:v>0.21770265792956017</c:v>
                </c:pt>
                <c:pt idx="2">
                  <c:v>0.47962160056250008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塩尻市</c:v>
                </c:pt>
              </c:strCache>
            </c:strRef>
          </c:cat>
          <c:val>
            <c:numRef>
              <c:f>①CO2排出量の現状把握!$AY$43:$AY$45</c:f>
              <c:numCache>
                <c:formatCode>0%</c:formatCode>
                <c:ptCount val="3"/>
                <c:pt idx="0">
                  <c:v>0.19118662390594171</c:v>
                </c:pt>
                <c:pt idx="1">
                  <c:v>0.20156618102786486</c:v>
                </c:pt>
                <c:pt idx="2">
                  <c:v>0.12094201071939589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塩尻市</c:v>
                </c:pt>
              </c:strCache>
            </c:strRef>
          </c:cat>
          <c:val>
            <c:numRef>
              <c:f>①CO2排出量の現状把握!$AZ$43:$AZ$45</c:f>
              <c:numCache>
                <c:formatCode>0%</c:formatCode>
                <c:ptCount val="3"/>
                <c:pt idx="0">
                  <c:v>0.18034974026133399</c:v>
                </c:pt>
                <c:pt idx="1">
                  <c:v>0.24962668835236601</c:v>
                </c:pt>
                <c:pt idx="2">
                  <c:v>0.17455668713485678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塩尻市</c:v>
                </c:pt>
              </c:strCache>
            </c:strRef>
          </c:cat>
          <c:val>
            <c:numRef>
              <c:f>①CO2排出量の現状把握!$BA$43:$BA$45</c:f>
              <c:numCache>
                <c:formatCode>0%</c:formatCode>
                <c:ptCount val="3"/>
                <c:pt idx="0">
                  <c:v>0.19226168778726088</c:v>
                </c:pt>
                <c:pt idx="1">
                  <c:v>0.3153851668840863</c:v>
                </c:pt>
                <c:pt idx="2">
                  <c:v>0.21171281644783344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塩尻市</c:v>
                </c:pt>
              </c:strCache>
            </c:strRef>
          </c:cat>
          <c:val>
            <c:numRef>
              <c:f>①CO2排出量の現状把握!$BB$43:$BB$45</c:f>
              <c:numCache>
                <c:formatCode>0%</c:formatCode>
                <c:ptCount val="3"/>
                <c:pt idx="0">
                  <c:v>1.5474353008032191E-2</c:v>
                </c:pt>
                <c:pt idx="1">
                  <c:v>1.5719305806122484E-2</c:v>
                </c:pt>
                <c:pt idx="2">
                  <c:v>1.3166885135413788E-2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20541</c:v>
                </c:pt>
                <c:pt idx="1">
                  <c:v>20541</c:v>
                </c:pt>
                <c:pt idx="2">
                  <c:v>20541</c:v>
                </c:pt>
                <c:pt idx="3">
                  <c:v>20541</c:v>
                </c:pt>
                <c:pt idx="4">
                  <c:v>20541</c:v>
                </c:pt>
                <c:pt idx="5">
                  <c:v>20019</c:v>
                </c:pt>
                <c:pt idx="6">
                  <c:v>20019</c:v>
                </c:pt>
                <c:pt idx="7">
                  <c:v>20019</c:v>
                </c:pt>
                <c:pt idx="8">
                  <c:v>20019</c:v>
                </c:pt>
                <c:pt idx="9">
                  <c:v>20019</c:v>
                </c:pt>
                <c:pt idx="10">
                  <c:v>20019</c:v>
                </c:pt>
                <c:pt idx="11">
                  <c:v>19920</c:v>
                </c:pt>
                <c:pt idx="12">
                  <c:v>19920</c:v>
                </c:pt>
                <c:pt idx="13">
                  <c:v>19920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1.0119752360700001</c:v>
                </c:pt>
                <c:pt idx="1">
                  <c:v>5.2935829579333484</c:v>
                </c:pt>
                <c:pt idx="2">
                  <c:v>5.3170791620830808</c:v>
                </c:pt>
                <c:pt idx="3">
                  <c:v>9.7341106496215222</c:v>
                </c:pt>
                <c:pt idx="4">
                  <c:v>5.9574209095681674</c:v>
                </c:pt>
                <c:pt idx="5">
                  <c:v>7.7125112541281382</c:v>
                </c:pt>
                <c:pt idx="6">
                  <c:v>6.4692900603529591</c:v>
                </c:pt>
                <c:pt idx="7">
                  <c:v>7.6826421976668069</c:v>
                </c:pt>
                <c:pt idx="8">
                  <c:v>7.71240971263828</c:v>
                </c:pt>
                <c:pt idx="9">
                  <c:v>8.5492628703728126</c:v>
                </c:pt>
                <c:pt idx="10">
                  <c:v>10.258105695926631</c:v>
                </c:pt>
                <c:pt idx="11">
                  <c:v>9.2477728638458849</c:v>
                </c:pt>
                <c:pt idx="12">
                  <c:v>8.4914661454820024</c:v>
                </c:pt>
                <c:pt idx="13">
                  <c:v>8.0976098609829439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67208</c:v>
                </c:pt>
                <c:pt idx="1">
                  <c:v>67131</c:v>
                </c:pt>
                <c:pt idx="2">
                  <c:v>67100</c:v>
                </c:pt>
                <c:pt idx="3">
                  <c:v>68073</c:v>
                </c:pt>
                <c:pt idx="4">
                  <c:v>67961</c:v>
                </c:pt>
                <c:pt idx="5">
                  <c:v>67666</c:v>
                </c:pt>
                <c:pt idx="6">
                  <c:v>67459</c:v>
                </c:pt>
                <c:pt idx="7">
                  <c:v>67534</c:v>
                </c:pt>
                <c:pt idx="8">
                  <c:v>67459</c:v>
                </c:pt>
                <c:pt idx="9">
                  <c:v>67379</c:v>
                </c:pt>
                <c:pt idx="10">
                  <c:v>67035</c:v>
                </c:pt>
                <c:pt idx="11">
                  <c:v>66730</c:v>
                </c:pt>
                <c:pt idx="12">
                  <c:v>66329</c:v>
                </c:pt>
                <c:pt idx="13">
                  <c:v>66118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塩尻市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1920</v>
      </c>
      <c r="B9" s="70">
        <v>1</v>
      </c>
      <c r="C9" s="70">
        <v>1</v>
      </c>
      <c r="D9" s="70">
        <v>1</v>
      </c>
      <c r="E9" s="70">
        <v>1990</v>
      </c>
      <c r="F9" s="70" t="s">
        <v>787</v>
      </c>
      <c r="G9" s="70" t="s">
        <v>1921</v>
      </c>
      <c r="H9" s="70" t="s">
        <v>1922</v>
      </c>
      <c r="I9" s="148" t="s">
        <v>793</v>
      </c>
      <c r="J9" s="71">
        <v>404.51431014821759</v>
      </c>
      <c r="K9" s="71">
        <v>5.4558663489747401</v>
      </c>
      <c r="L9" s="71">
        <v>2.5129041141685868</v>
      </c>
      <c r="M9" s="71">
        <v>40.73180445296282</v>
      </c>
      <c r="N9" s="71">
        <v>65.548636350640493</v>
      </c>
      <c r="O9" s="71">
        <v>50.800889733785091</v>
      </c>
      <c r="P9" s="71">
        <v>61.030984175872618</v>
      </c>
      <c r="Q9" s="71">
        <v>3.8359612996592101</v>
      </c>
      <c r="R9" s="71">
        <v>0</v>
      </c>
      <c r="S9" s="71">
        <v>3.8672563873067141</v>
      </c>
      <c r="T9" s="72"/>
      <c r="U9" s="71">
        <v>24376348</v>
      </c>
      <c r="V9" s="71">
        <v>1957</v>
      </c>
      <c r="W9" s="71">
        <v>24</v>
      </c>
      <c r="X9" s="71">
        <v>13405</v>
      </c>
      <c r="Y9" s="71">
        <v>16053</v>
      </c>
      <c r="Z9" s="71">
        <v>20895</v>
      </c>
      <c r="AA9" s="71">
        <v>14819</v>
      </c>
      <c r="AB9" s="71">
        <v>62283</v>
      </c>
      <c r="AC9" s="71">
        <v>0</v>
      </c>
      <c r="AD9" s="71">
        <v>3.8672563873067141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1923</v>
      </c>
      <c r="B10" s="70">
        <v>2</v>
      </c>
      <c r="C10" s="70">
        <v>2</v>
      </c>
      <c r="D10" s="70">
        <v>1</v>
      </c>
      <c r="E10" s="70">
        <v>2005</v>
      </c>
      <c r="F10" s="70" t="s">
        <v>789</v>
      </c>
      <c r="G10" s="70" t="s">
        <v>1921</v>
      </c>
      <c r="H10" s="70" t="s">
        <v>1922</v>
      </c>
      <c r="I10" s="148"/>
      <c r="J10" s="71">
        <v>217.58847732146049</v>
      </c>
      <c r="K10" s="71">
        <v>4.5510832236257297</v>
      </c>
      <c r="L10" s="71">
        <v>4.5860084216285433</v>
      </c>
      <c r="M10" s="71">
        <v>79.108630491478465</v>
      </c>
      <c r="N10" s="71">
        <v>96.872873568288924</v>
      </c>
      <c r="O10" s="71">
        <v>82.350410551041662</v>
      </c>
      <c r="P10" s="71">
        <v>49.049583857365789</v>
      </c>
      <c r="Q10" s="71">
        <v>3.9546824389464499</v>
      </c>
      <c r="R10" s="71">
        <v>0</v>
      </c>
      <c r="S10" s="71">
        <v>8.3000847310893207</v>
      </c>
      <c r="T10" s="72"/>
      <c r="U10" s="71">
        <v>15707428</v>
      </c>
      <c r="V10" s="71">
        <v>1938</v>
      </c>
      <c r="W10" s="71">
        <v>27</v>
      </c>
      <c r="X10" s="71">
        <v>14898</v>
      </c>
      <c r="Y10" s="71">
        <v>20404</v>
      </c>
      <c r="Z10" s="71">
        <v>39196</v>
      </c>
      <c r="AA10" s="71">
        <v>9754</v>
      </c>
      <c r="AB10" s="71">
        <v>67126</v>
      </c>
      <c r="AC10" s="71">
        <v>0</v>
      </c>
      <c r="AD10" s="71">
        <v>8.3000847310893207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1924</v>
      </c>
      <c r="B11" s="70">
        <v>3</v>
      </c>
      <c r="C11" s="70">
        <v>3</v>
      </c>
      <c r="D11" s="70">
        <v>1</v>
      </c>
      <c r="E11" s="70">
        <v>2006</v>
      </c>
      <c r="F11" s="70" t="s">
        <v>790</v>
      </c>
      <c r="G11" s="70" t="s">
        <v>1921</v>
      </c>
      <c r="H11" s="70" t="s">
        <v>1922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1925</v>
      </c>
      <c r="B12" s="70">
        <v>4</v>
      </c>
      <c r="C12" s="70">
        <v>4</v>
      </c>
      <c r="D12" s="70">
        <v>1</v>
      </c>
      <c r="E12" s="70">
        <v>2007</v>
      </c>
      <c r="F12" s="70" t="s">
        <v>791</v>
      </c>
      <c r="G12" s="70" t="s">
        <v>1921</v>
      </c>
      <c r="H12" s="70" t="s">
        <v>1922</v>
      </c>
      <c r="I12" s="148"/>
      <c r="J12" s="71">
        <v>288.9342850522093</v>
      </c>
      <c r="K12" s="71">
        <v>5.3837081070161634</v>
      </c>
      <c r="L12" s="71">
        <v>3.359903009443963</v>
      </c>
      <c r="M12" s="71">
        <v>106.0940090521116</v>
      </c>
      <c r="N12" s="71">
        <v>145.7557150840363</v>
      </c>
      <c r="O12" s="71">
        <v>80.81387369260959</v>
      </c>
      <c r="P12" s="71">
        <v>48.276864333806117</v>
      </c>
      <c r="Q12" s="71">
        <v>4.2042808531499896</v>
      </c>
      <c r="R12" s="71">
        <v>0</v>
      </c>
      <c r="S12" s="71">
        <v>9.6852514598410533</v>
      </c>
      <c r="T12" s="72"/>
      <c r="U12" s="71">
        <v>18097216</v>
      </c>
      <c r="V12" s="71">
        <v>1842</v>
      </c>
      <c r="W12" s="71">
        <v>47</v>
      </c>
      <c r="X12" s="71">
        <v>17456</v>
      </c>
      <c r="Y12" s="71">
        <v>20962</v>
      </c>
      <c r="Z12" s="71">
        <v>39986</v>
      </c>
      <c r="AA12" s="71">
        <v>9454</v>
      </c>
      <c r="AB12" s="71">
        <v>67589</v>
      </c>
      <c r="AC12" s="71">
        <v>0</v>
      </c>
      <c r="AD12" s="71">
        <v>9.6852514598410533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1926</v>
      </c>
      <c r="B13" s="70">
        <v>5</v>
      </c>
      <c r="C13" s="70">
        <v>5</v>
      </c>
      <c r="D13" s="70">
        <v>1</v>
      </c>
      <c r="E13" s="70">
        <v>2008</v>
      </c>
      <c r="F13" s="70" t="s">
        <v>792</v>
      </c>
      <c r="G13" s="70" t="s">
        <v>1921</v>
      </c>
      <c r="H13" s="70" t="s">
        <v>1922</v>
      </c>
      <c r="I13" s="148"/>
      <c r="J13" s="71">
        <v>216.14272993378199</v>
      </c>
      <c r="K13" s="71">
        <v>3.7373645056423168</v>
      </c>
      <c r="L13" s="71">
        <v>2.8792134028319878</v>
      </c>
      <c r="M13" s="71">
        <v>108.30408221968641</v>
      </c>
      <c r="N13" s="71">
        <v>134.125044675721</v>
      </c>
      <c r="O13" s="71">
        <v>78.852683326115425</v>
      </c>
      <c r="P13" s="71">
        <v>46.916071161094351</v>
      </c>
      <c r="Q13" s="71">
        <v>4.1476310419043996</v>
      </c>
      <c r="R13" s="71">
        <v>0</v>
      </c>
      <c r="S13" s="71">
        <v>8.8519067870742028</v>
      </c>
      <c r="T13" s="72"/>
      <c r="U13" s="71">
        <v>17844224</v>
      </c>
      <c r="V13" s="71">
        <v>1842</v>
      </c>
      <c r="W13" s="71">
        <v>47</v>
      </c>
      <c r="X13" s="71">
        <v>17456</v>
      </c>
      <c r="Y13" s="71">
        <v>21214</v>
      </c>
      <c r="Z13" s="71">
        <v>40385</v>
      </c>
      <c r="AA13" s="71">
        <v>9198</v>
      </c>
      <c r="AB13" s="71">
        <v>67775</v>
      </c>
      <c r="AC13" s="71">
        <v>0</v>
      </c>
      <c r="AD13" s="71">
        <v>8.8519067870742028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1927</v>
      </c>
      <c r="B14" s="70">
        <v>6</v>
      </c>
      <c r="C14" s="70">
        <v>6</v>
      </c>
      <c r="D14" s="70">
        <v>1</v>
      </c>
      <c r="E14" s="70">
        <v>2009</v>
      </c>
      <c r="F14" s="70" t="s">
        <v>176</v>
      </c>
      <c r="G14" s="70" t="s">
        <v>1921</v>
      </c>
      <c r="H14" s="70" t="s">
        <v>1922</v>
      </c>
      <c r="I14" s="148"/>
      <c r="J14" s="71">
        <v>188.01253093880581</v>
      </c>
      <c r="K14" s="71">
        <v>3.1501293829401389</v>
      </c>
      <c r="L14" s="71">
        <v>5.4590471712038164</v>
      </c>
      <c r="M14" s="71">
        <v>104.9078882776017</v>
      </c>
      <c r="N14" s="71">
        <v>98.300076756259855</v>
      </c>
      <c r="O14" s="71">
        <v>80.650900445730642</v>
      </c>
      <c r="P14" s="71">
        <v>44.512405173397212</v>
      </c>
      <c r="Q14" s="71">
        <v>3.9487132709255701</v>
      </c>
      <c r="R14" s="71">
        <v>0</v>
      </c>
      <c r="S14" s="71">
        <v>6.872054493503315</v>
      </c>
      <c r="T14" s="72"/>
      <c r="U14" s="71">
        <v>14171576</v>
      </c>
      <c r="V14" s="71">
        <v>1777</v>
      </c>
      <c r="W14" s="71">
        <v>120</v>
      </c>
      <c r="X14" s="71">
        <v>19143</v>
      </c>
      <c r="Y14" s="71">
        <v>21295</v>
      </c>
      <c r="Z14" s="71">
        <v>40771</v>
      </c>
      <c r="AA14" s="71">
        <v>8959</v>
      </c>
      <c r="AB14" s="71">
        <v>67734</v>
      </c>
      <c r="AC14" s="71">
        <v>0</v>
      </c>
      <c r="AD14" s="71">
        <v>6.872054493503315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196.24100000000001</v>
      </c>
      <c r="BK14" s="71">
        <v>0</v>
      </c>
      <c r="BL14" s="71">
        <v>0</v>
      </c>
      <c r="BM14" s="71">
        <v>0</v>
      </c>
      <c r="BN14" s="72"/>
      <c r="BO14" s="71">
        <v>0</v>
      </c>
      <c r="BP14" s="71">
        <v>0</v>
      </c>
      <c r="BQ14" s="71">
        <v>10</v>
      </c>
      <c r="BR14" s="71">
        <v>0</v>
      </c>
      <c r="BS14" s="71">
        <v>0</v>
      </c>
      <c r="BT14" s="71">
        <v>0</v>
      </c>
      <c r="BU14"/>
      <c r="BV14" s="70">
        <v>196.24100000000001</v>
      </c>
      <c r="BW14" s="70">
        <v>0</v>
      </c>
      <c r="BX14" s="70">
        <v>0</v>
      </c>
      <c r="BY14" s="70">
        <v>0</v>
      </c>
      <c r="BZ14" s="70">
        <v>0</v>
      </c>
      <c r="CA14" s="70">
        <v>0</v>
      </c>
      <c r="CB14" s="70">
        <v>0</v>
      </c>
      <c r="CC14" s="70">
        <v>0</v>
      </c>
      <c r="CD14" s="70">
        <v>0</v>
      </c>
    </row>
    <row r="15" spans="1:82">
      <c r="A15" s="70" t="s">
        <v>1928</v>
      </c>
      <c r="B15" s="70">
        <v>7</v>
      </c>
      <c r="C15" s="70">
        <v>7</v>
      </c>
      <c r="D15" s="70">
        <v>1</v>
      </c>
      <c r="E15" s="70">
        <v>2010</v>
      </c>
      <c r="F15" s="70" t="s">
        <v>177</v>
      </c>
      <c r="G15" s="70" t="s">
        <v>1921</v>
      </c>
      <c r="H15" s="70" t="s">
        <v>1922</v>
      </c>
      <c r="I15" s="148"/>
      <c r="J15" s="71">
        <v>187.268660406809</v>
      </c>
      <c r="K15" s="71">
        <v>3.5517188749195681</v>
      </c>
      <c r="L15" s="71">
        <v>5.132720197541186</v>
      </c>
      <c r="M15" s="71">
        <v>122.33666218099169</v>
      </c>
      <c r="N15" s="71">
        <v>112.6198236640745</v>
      </c>
      <c r="O15" s="71">
        <v>80.874470561943923</v>
      </c>
      <c r="P15" s="71">
        <v>44.944212474729071</v>
      </c>
      <c r="Q15" s="71">
        <v>4.1295665088279101</v>
      </c>
      <c r="R15" s="71">
        <v>0</v>
      </c>
      <c r="S15" s="71">
        <v>7.2817064608048341</v>
      </c>
      <c r="T15" s="72"/>
      <c r="U15" s="71">
        <v>14220995</v>
      </c>
      <c r="V15" s="71">
        <v>1777</v>
      </c>
      <c r="W15" s="71">
        <v>120</v>
      </c>
      <c r="X15" s="71">
        <v>19143</v>
      </c>
      <c r="Y15" s="71">
        <v>21509</v>
      </c>
      <c r="Z15" s="71">
        <v>41074</v>
      </c>
      <c r="AA15" s="71">
        <v>8820</v>
      </c>
      <c r="AB15" s="71">
        <v>67877</v>
      </c>
      <c r="AC15" s="71">
        <v>0</v>
      </c>
      <c r="AD15" s="71">
        <v>7.2817064608048341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160.85400000000001</v>
      </c>
      <c r="BK15" s="71">
        <v>0</v>
      </c>
      <c r="BL15" s="71">
        <v>0</v>
      </c>
      <c r="BM15" s="71">
        <v>0</v>
      </c>
      <c r="BN15" s="72"/>
      <c r="BO15" s="71">
        <v>0</v>
      </c>
      <c r="BP15" s="71">
        <v>0</v>
      </c>
      <c r="BQ15" s="71">
        <v>10</v>
      </c>
      <c r="BR15" s="71">
        <v>0</v>
      </c>
      <c r="BS15" s="71">
        <v>0</v>
      </c>
      <c r="BT15" s="71">
        <v>0</v>
      </c>
      <c r="BU15"/>
      <c r="BV15" s="70">
        <v>127.848</v>
      </c>
      <c r="BW15" s="70">
        <v>33.006</v>
      </c>
      <c r="BX15" s="70">
        <v>0</v>
      </c>
      <c r="BY15" s="70">
        <v>0</v>
      </c>
      <c r="BZ15" s="70">
        <v>0</v>
      </c>
      <c r="CA15" s="70">
        <v>0</v>
      </c>
      <c r="CB15" s="70">
        <v>0</v>
      </c>
      <c r="CC15" s="70">
        <v>0</v>
      </c>
      <c r="CD15" s="70">
        <v>0</v>
      </c>
    </row>
    <row r="16" spans="1:82">
      <c r="A16" s="70" t="s">
        <v>1929</v>
      </c>
      <c r="B16" s="70">
        <v>8</v>
      </c>
      <c r="C16" s="70">
        <v>8</v>
      </c>
      <c r="D16" s="70">
        <v>1</v>
      </c>
      <c r="E16" s="70">
        <v>2011</v>
      </c>
      <c r="F16" s="70" t="s">
        <v>178</v>
      </c>
      <c r="G16" s="70" t="s">
        <v>1921</v>
      </c>
      <c r="H16" s="70" t="s">
        <v>1922</v>
      </c>
      <c r="I16" s="148"/>
      <c r="J16" s="71">
        <v>232.2896090142479</v>
      </c>
      <c r="K16" s="71">
        <v>4.8071475334714648</v>
      </c>
      <c r="L16" s="71">
        <v>5.4968902943033546</v>
      </c>
      <c r="M16" s="71">
        <v>145.75935803499519</v>
      </c>
      <c r="N16" s="71">
        <v>152.62741239803421</v>
      </c>
      <c r="O16" s="71">
        <v>80.588614765415585</v>
      </c>
      <c r="P16" s="71">
        <v>43.130757646091837</v>
      </c>
      <c r="Q16" s="71">
        <v>4.7752669865708501</v>
      </c>
      <c r="R16" s="71">
        <v>0</v>
      </c>
      <c r="S16" s="71">
        <v>6.4556608208967932</v>
      </c>
      <c r="T16" s="72"/>
      <c r="U16" s="71">
        <v>15156695</v>
      </c>
      <c r="V16" s="71">
        <v>1777</v>
      </c>
      <c r="W16" s="71">
        <v>120</v>
      </c>
      <c r="X16" s="71">
        <v>19143</v>
      </c>
      <c r="Y16" s="71">
        <v>21755</v>
      </c>
      <c r="Z16" s="71">
        <v>41818</v>
      </c>
      <c r="AA16" s="71">
        <v>8716</v>
      </c>
      <c r="AB16" s="71">
        <v>68046</v>
      </c>
      <c r="AC16" s="71">
        <v>0</v>
      </c>
      <c r="AD16" s="71">
        <v>6.4556608208967932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165.648</v>
      </c>
      <c r="BK16" s="71">
        <v>0</v>
      </c>
      <c r="BL16" s="71">
        <v>0</v>
      </c>
      <c r="BM16" s="71">
        <v>0</v>
      </c>
      <c r="BN16" s="72"/>
      <c r="BO16" s="71">
        <v>0</v>
      </c>
      <c r="BP16" s="71">
        <v>0</v>
      </c>
      <c r="BQ16" s="71">
        <v>10</v>
      </c>
      <c r="BR16" s="71">
        <v>0</v>
      </c>
      <c r="BS16" s="71">
        <v>0</v>
      </c>
      <c r="BT16" s="71">
        <v>0</v>
      </c>
      <c r="BU16"/>
      <c r="BV16" s="70">
        <v>119.752</v>
      </c>
      <c r="BW16" s="70">
        <v>35.045999999999999</v>
      </c>
      <c r="BX16" s="70">
        <v>0</v>
      </c>
      <c r="BY16" s="70">
        <v>0</v>
      </c>
      <c r="BZ16" s="70">
        <v>10.85</v>
      </c>
      <c r="CA16" s="70">
        <v>0</v>
      </c>
      <c r="CB16" s="70">
        <v>0</v>
      </c>
      <c r="CC16" s="70">
        <v>0</v>
      </c>
      <c r="CD16" s="70">
        <v>0</v>
      </c>
    </row>
    <row r="17" spans="1:82">
      <c r="A17" s="70" t="s">
        <v>1930</v>
      </c>
      <c r="B17" s="70">
        <v>9</v>
      </c>
      <c r="C17" s="70">
        <v>9</v>
      </c>
      <c r="D17" s="70">
        <v>1</v>
      </c>
      <c r="E17" s="70">
        <v>2012</v>
      </c>
      <c r="F17" s="70" t="s">
        <v>179</v>
      </c>
      <c r="G17" s="70" t="s">
        <v>1921</v>
      </c>
      <c r="H17" s="70" t="s">
        <v>1922</v>
      </c>
      <c r="I17" s="148"/>
      <c r="J17" s="71">
        <v>211.8785675593345</v>
      </c>
      <c r="K17" s="71">
        <v>4.3662372149922346</v>
      </c>
      <c r="L17" s="71">
        <v>5.3357927941397829</v>
      </c>
      <c r="M17" s="71">
        <v>141.28466684320401</v>
      </c>
      <c r="N17" s="71">
        <v>168.33851617585319</v>
      </c>
      <c r="O17" s="71">
        <v>81.006030021787851</v>
      </c>
      <c r="P17" s="71">
        <v>42.759050387722816</v>
      </c>
      <c r="Q17" s="71">
        <v>5.25784390424168</v>
      </c>
      <c r="R17" s="71">
        <v>0</v>
      </c>
      <c r="S17" s="71">
        <v>7.8287582834061418</v>
      </c>
      <c r="T17" s="72"/>
      <c r="U17" s="71">
        <v>14248952</v>
      </c>
      <c r="V17" s="71">
        <v>1777</v>
      </c>
      <c r="W17" s="71">
        <v>120</v>
      </c>
      <c r="X17" s="71">
        <v>19143</v>
      </c>
      <c r="Y17" s="71">
        <v>22442</v>
      </c>
      <c r="Z17" s="71">
        <v>42368</v>
      </c>
      <c r="AA17" s="71">
        <v>8592</v>
      </c>
      <c r="AB17" s="71">
        <v>68959</v>
      </c>
      <c r="AC17" s="71">
        <v>0</v>
      </c>
      <c r="AD17" s="71">
        <v>7.8287582834061418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198.05799999999999</v>
      </c>
      <c r="BK17" s="71">
        <v>0</v>
      </c>
      <c r="BL17" s="71">
        <v>0</v>
      </c>
      <c r="BM17" s="71">
        <v>0</v>
      </c>
      <c r="BN17" s="72"/>
      <c r="BO17" s="71">
        <v>0</v>
      </c>
      <c r="BP17" s="71">
        <v>0</v>
      </c>
      <c r="BQ17" s="71">
        <v>10</v>
      </c>
      <c r="BR17" s="71">
        <v>0</v>
      </c>
      <c r="BS17" s="71">
        <v>0</v>
      </c>
      <c r="BT17" s="71">
        <v>0</v>
      </c>
      <c r="BU17"/>
      <c r="BV17" s="70">
        <v>151.45599999999999</v>
      </c>
      <c r="BW17" s="70">
        <v>35.442</v>
      </c>
      <c r="BX17" s="70">
        <v>0</v>
      </c>
      <c r="BY17" s="70">
        <v>0</v>
      </c>
      <c r="BZ17" s="70">
        <v>11.16</v>
      </c>
      <c r="CA17" s="70">
        <v>0</v>
      </c>
      <c r="CB17" s="70">
        <v>0</v>
      </c>
      <c r="CC17" s="70">
        <v>0</v>
      </c>
      <c r="CD17" s="70">
        <v>0</v>
      </c>
    </row>
    <row r="18" spans="1:82">
      <c r="A18" s="70" t="s">
        <v>1931</v>
      </c>
      <c r="B18" s="70">
        <v>10</v>
      </c>
      <c r="C18" s="70">
        <v>10</v>
      </c>
      <c r="D18" s="70">
        <v>1</v>
      </c>
      <c r="E18" s="70">
        <v>2013</v>
      </c>
      <c r="F18" s="70" t="s">
        <v>180</v>
      </c>
      <c r="G18" s="70" t="s">
        <v>1921</v>
      </c>
      <c r="H18" s="70" t="s">
        <v>1922</v>
      </c>
      <c r="I18" s="148"/>
      <c r="J18" s="71">
        <v>244.7361825593878</v>
      </c>
      <c r="K18" s="71">
        <v>3.660827936462006</v>
      </c>
      <c r="L18" s="71">
        <v>5.6289820541715931</v>
      </c>
      <c r="M18" s="71">
        <v>145.19116856830229</v>
      </c>
      <c r="N18" s="71">
        <v>161.54590218261691</v>
      </c>
      <c r="O18" s="71">
        <v>78.56877792894204</v>
      </c>
      <c r="P18" s="71">
        <v>42.545514505680394</v>
      </c>
      <c r="Q18" s="71">
        <v>5.3367914780179202</v>
      </c>
      <c r="R18" s="71">
        <v>0</v>
      </c>
      <c r="S18" s="71">
        <v>6.6066053233220972</v>
      </c>
      <c r="T18" s="72"/>
      <c r="U18" s="71">
        <v>15667643</v>
      </c>
      <c r="V18" s="71">
        <v>1777</v>
      </c>
      <c r="W18" s="71">
        <v>120</v>
      </c>
      <c r="X18" s="71">
        <v>19143</v>
      </c>
      <c r="Y18" s="71">
        <v>22582</v>
      </c>
      <c r="Z18" s="71">
        <v>42928</v>
      </c>
      <c r="AA18" s="71">
        <v>8517</v>
      </c>
      <c r="AB18" s="71">
        <v>68991</v>
      </c>
      <c r="AC18" s="71">
        <v>0</v>
      </c>
      <c r="AD18" s="71">
        <v>6.6066053233220972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213.84399999999999</v>
      </c>
      <c r="BK18" s="71">
        <v>0</v>
      </c>
      <c r="BL18" s="71">
        <v>0</v>
      </c>
      <c r="BM18" s="71">
        <v>0</v>
      </c>
      <c r="BN18" s="72"/>
      <c r="BO18" s="71">
        <v>0</v>
      </c>
      <c r="BP18" s="71">
        <v>0</v>
      </c>
      <c r="BQ18" s="71">
        <v>11</v>
      </c>
      <c r="BR18" s="71">
        <v>0</v>
      </c>
      <c r="BS18" s="71">
        <v>0</v>
      </c>
      <c r="BT18" s="71">
        <v>0</v>
      </c>
      <c r="BU18"/>
      <c r="BV18" s="70">
        <v>166.16200000000001</v>
      </c>
      <c r="BW18" s="70">
        <v>36.212000000000003</v>
      </c>
      <c r="BX18" s="70">
        <v>0</v>
      </c>
      <c r="BY18" s="70">
        <v>0</v>
      </c>
      <c r="BZ18" s="70">
        <v>11.47</v>
      </c>
      <c r="CA18" s="70">
        <v>0</v>
      </c>
      <c r="CB18" s="70">
        <v>0</v>
      </c>
      <c r="CC18" s="70">
        <v>0</v>
      </c>
      <c r="CD18" s="70">
        <v>0</v>
      </c>
    </row>
    <row r="19" spans="1:82">
      <c r="A19" s="70" t="s">
        <v>1932</v>
      </c>
      <c r="B19" s="70">
        <v>11</v>
      </c>
      <c r="C19" s="70">
        <v>11</v>
      </c>
      <c r="D19" s="70">
        <v>1</v>
      </c>
      <c r="E19" s="70">
        <v>2014</v>
      </c>
      <c r="F19" s="70" t="s">
        <v>181</v>
      </c>
      <c r="G19" s="70" t="s">
        <v>1921</v>
      </c>
      <c r="H19" s="70" t="s">
        <v>1922</v>
      </c>
      <c r="I19" s="148"/>
      <c r="J19" s="71">
        <v>233.3310097213872</v>
      </c>
      <c r="K19" s="71">
        <v>3.7272229387768432</v>
      </c>
      <c r="L19" s="71">
        <v>5.4546303568694148</v>
      </c>
      <c r="M19" s="71">
        <v>147.59316667838991</v>
      </c>
      <c r="N19" s="71">
        <v>166.06450223462571</v>
      </c>
      <c r="O19" s="71">
        <v>75.649801294209865</v>
      </c>
      <c r="P19" s="71">
        <v>42.314739976870328</v>
      </c>
      <c r="Q19" s="71">
        <v>5.1182554586559199</v>
      </c>
      <c r="R19" s="71">
        <v>0</v>
      </c>
      <c r="S19" s="71">
        <v>7.8533156673624722</v>
      </c>
      <c r="T19" s="72"/>
      <c r="U19" s="71">
        <v>15775680</v>
      </c>
      <c r="V19" s="71">
        <v>1582</v>
      </c>
      <c r="W19" s="71">
        <v>150</v>
      </c>
      <c r="X19" s="71">
        <v>19071</v>
      </c>
      <c r="Y19" s="71">
        <v>22869</v>
      </c>
      <c r="Z19" s="71">
        <v>43533</v>
      </c>
      <c r="AA19" s="71">
        <v>8427</v>
      </c>
      <c r="AB19" s="71">
        <v>68963</v>
      </c>
      <c r="AC19" s="71">
        <v>0</v>
      </c>
      <c r="AD19" s="71">
        <v>7.8533156673624722</v>
      </c>
      <c r="AE19" s="72"/>
      <c r="AF19" s="71"/>
      <c r="AG19" s="71"/>
      <c r="AH19" s="71"/>
      <c r="AI19" s="71"/>
      <c r="AJ19" s="71"/>
      <c r="AK19" s="71"/>
      <c r="AL19" s="71"/>
      <c r="AM19" s="71"/>
      <c r="AN19" s="71"/>
      <c r="AO19" s="71"/>
      <c r="AP19" s="71"/>
      <c r="AQ19" s="72"/>
      <c r="AR19" s="71">
        <v>843</v>
      </c>
      <c r="AS19" s="71">
        <v>108</v>
      </c>
      <c r="AT19" s="71">
        <v>0</v>
      </c>
      <c r="AU19" s="71">
        <v>0</v>
      </c>
      <c r="AV19" s="71">
        <v>0</v>
      </c>
      <c r="AW19" s="71">
        <v>0</v>
      </c>
      <c r="AX19" s="71"/>
      <c r="AY19" s="72"/>
      <c r="AZ19" s="71">
        <v>3587.8009999999999</v>
      </c>
      <c r="BA19" s="71">
        <v>6271.5030000000006</v>
      </c>
      <c r="BB19" s="71">
        <v>0</v>
      </c>
      <c r="BC19" s="71">
        <v>0</v>
      </c>
      <c r="BD19" s="71">
        <v>0</v>
      </c>
      <c r="BE19" s="71">
        <v>0</v>
      </c>
      <c r="BF19" s="71"/>
      <c r="BG19" s="72"/>
      <c r="BH19" s="71">
        <v>0</v>
      </c>
      <c r="BI19" s="71">
        <v>0</v>
      </c>
      <c r="BJ19" s="71">
        <v>207.27099999999999</v>
      </c>
      <c r="BK19" s="71">
        <v>0</v>
      </c>
      <c r="BL19" s="71">
        <v>0</v>
      </c>
      <c r="BM19" s="71">
        <v>0</v>
      </c>
      <c r="BN19" s="72"/>
      <c r="BO19" s="71">
        <v>0</v>
      </c>
      <c r="BP19" s="71">
        <v>0</v>
      </c>
      <c r="BQ19" s="71">
        <v>11</v>
      </c>
      <c r="BR19" s="71">
        <v>0</v>
      </c>
      <c r="BS19" s="71">
        <v>0</v>
      </c>
      <c r="BT19" s="71">
        <v>0</v>
      </c>
      <c r="BU19"/>
      <c r="BV19" s="70">
        <v>161.43299999999999</v>
      </c>
      <c r="BW19" s="70">
        <v>35.11</v>
      </c>
      <c r="BX19" s="70">
        <v>0</v>
      </c>
      <c r="BY19" s="70">
        <v>0</v>
      </c>
      <c r="BZ19" s="70">
        <v>10.728</v>
      </c>
      <c r="CA19" s="70">
        <v>0</v>
      </c>
      <c r="CB19" s="70">
        <v>0</v>
      </c>
      <c r="CC19" s="70">
        <v>0</v>
      </c>
      <c r="CD19" s="70">
        <v>0</v>
      </c>
    </row>
    <row r="20" spans="1:82">
      <c r="A20" s="70" t="s">
        <v>1933</v>
      </c>
      <c r="B20" s="70">
        <v>12</v>
      </c>
      <c r="C20" s="70">
        <v>12</v>
      </c>
      <c r="D20" s="70">
        <v>1</v>
      </c>
      <c r="E20" s="70">
        <v>2015</v>
      </c>
      <c r="F20" s="70" t="s">
        <v>182</v>
      </c>
      <c r="G20" s="70" t="s">
        <v>1921</v>
      </c>
      <c r="H20" s="70" t="s">
        <v>1922</v>
      </c>
      <c r="I20" s="148"/>
      <c r="J20" s="71">
        <v>215.98639985289651</v>
      </c>
      <c r="K20" s="71">
        <v>3.6236922818783381</v>
      </c>
      <c r="L20" s="71">
        <v>4.3884477509998483</v>
      </c>
      <c r="M20" s="71">
        <v>110.68802082703991</v>
      </c>
      <c r="N20" s="71">
        <v>160.18468874679331</v>
      </c>
      <c r="O20" s="71">
        <v>75.770357170299576</v>
      </c>
      <c r="P20" s="71">
        <v>42.006450952428501</v>
      </c>
      <c r="Q20" s="71">
        <v>5.0206864515221898</v>
      </c>
      <c r="R20" s="71">
        <v>0</v>
      </c>
      <c r="S20" s="71">
        <v>8.0231145375232824</v>
      </c>
      <c r="T20" s="72"/>
      <c r="U20" s="71">
        <v>16266368</v>
      </c>
      <c r="V20" s="71">
        <v>1582</v>
      </c>
      <c r="W20" s="71">
        <v>150</v>
      </c>
      <c r="X20" s="71">
        <v>19071</v>
      </c>
      <c r="Y20" s="71">
        <v>23262</v>
      </c>
      <c r="Z20" s="71">
        <v>44022</v>
      </c>
      <c r="AA20" s="71">
        <v>8359</v>
      </c>
      <c r="AB20" s="71">
        <v>69104</v>
      </c>
      <c r="AC20" s="71">
        <v>0</v>
      </c>
      <c r="AD20" s="71">
        <v>8.0231145375232824</v>
      </c>
      <c r="AE20" s="72"/>
      <c r="AF20" s="71">
        <v>184869815.25725451</v>
      </c>
      <c r="AG20" s="71">
        <v>2683733.4031893192</v>
      </c>
      <c r="AH20" s="71">
        <v>624971.32886460098</v>
      </c>
      <c r="AI20" s="71">
        <v>121215284.25137889</v>
      </c>
      <c r="AJ20" s="71">
        <v>222113125.28986549</v>
      </c>
      <c r="AK20" s="71">
        <v>0</v>
      </c>
      <c r="AL20" s="71">
        <v>0</v>
      </c>
      <c r="AM20" s="71">
        <v>9470413.3196226079</v>
      </c>
      <c r="AN20" s="71">
        <v>0</v>
      </c>
      <c r="AO20" s="71">
        <v>0</v>
      </c>
      <c r="AP20" s="71">
        <v>540977342.85017538</v>
      </c>
      <c r="AQ20" s="72"/>
      <c r="AR20" s="71">
        <v>917</v>
      </c>
      <c r="AS20" s="71">
        <v>161</v>
      </c>
      <c r="AT20" s="71">
        <v>0</v>
      </c>
      <c r="AU20" s="71">
        <v>0</v>
      </c>
      <c r="AV20" s="71">
        <v>0</v>
      </c>
      <c r="AW20" s="71">
        <v>0</v>
      </c>
      <c r="AX20" s="71"/>
      <c r="AY20" s="72"/>
      <c r="AZ20" s="71">
        <v>3974.3159999999998</v>
      </c>
      <c r="BA20" s="71">
        <v>8544.5030000000006</v>
      </c>
      <c r="BB20" s="71">
        <v>0</v>
      </c>
      <c r="BC20" s="71">
        <v>0</v>
      </c>
      <c r="BD20" s="71">
        <v>0</v>
      </c>
      <c r="BE20" s="71">
        <v>0</v>
      </c>
      <c r="BF20" s="71"/>
      <c r="BG20" s="72"/>
      <c r="BH20" s="71">
        <v>0</v>
      </c>
      <c r="BI20" s="71">
        <v>0</v>
      </c>
      <c r="BJ20" s="71">
        <v>201.071</v>
      </c>
      <c r="BK20" s="71">
        <v>0</v>
      </c>
      <c r="BL20" s="71">
        <v>0</v>
      </c>
      <c r="BM20" s="71">
        <v>0</v>
      </c>
      <c r="BN20" s="72"/>
      <c r="BO20" s="71">
        <v>0</v>
      </c>
      <c r="BP20" s="71">
        <v>0</v>
      </c>
      <c r="BQ20" s="71">
        <v>12</v>
      </c>
      <c r="BR20" s="71">
        <v>0</v>
      </c>
      <c r="BS20" s="71">
        <v>0</v>
      </c>
      <c r="BT20" s="71">
        <v>0</v>
      </c>
      <c r="BU20"/>
      <c r="BV20" s="70">
        <v>157.298</v>
      </c>
      <c r="BW20" s="70">
        <v>33.640999999999998</v>
      </c>
      <c r="BX20" s="70">
        <v>0</v>
      </c>
      <c r="BY20" s="70">
        <v>0</v>
      </c>
      <c r="BZ20" s="70">
        <v>10.132</v>
      </c>
      <c r="CA20" s="70">
        <v>0</v>
      </c>
      <c r="CB20" s="70">
        <v>0</v>
      </c>
      <c r="CC20" s="70">
        <v>0</v>
      </c>
      <c r="CD20" s="70">
        <v>0</v>
      </c>
    </row>
    <row r="21" spans="1:82">
      <c r="A21" s="70" t="s">
        <v>1934</v>
      </c>
      <c r="B21" s="70">
        <v>13</v>
      </c>
      <c r="C21" s="70">
        <v>13</v>
      </c>
      <c r="D21" s="70">
        <v>1</v>
      </c>
      <c r="E21" s="70">
        <v>2016</v>
      </c>
      <c r="F21" s="70" t="s">
        <v>155</v>
      </c>
      <c r="G21" s="70" t="s">
        <v>1921</v>
      </c>
      <c r="H21" s="70" t="s">
        <v>1922</v>
      </c>
      <c r="I21" s="148"/>
      <c r="J21" s="71">
        <v>246.14301921377299</v>
      </c>
      <c r="K21" s="71">
        <v>3.6715415860972067</v>
      </c>
      <c r="L21" s="71">
        <v>5.5534484164658098</v>
      </c>
      <c r="M21" s="71">
        <v>97.640565694548314</v>
      </c>
      <c r="N21" s="71">
        <v>156.56167425418809</v>
      </c>
      <c r="O21" s="71">
        <v>75.790502577338728</v>
      </c>
      <c r="P21" s="71">
        <v>41.303995161450167</v>
      </c>
      <c r="Q21" s="71">
        <v>4.8831452455000459</v>
      </c>
      <c r="R21" s="71">
        <v>0</v>
      </c>
      <c r="S21" s="71">
        <v>7.9378183710774914</v>
      </c>
      <c r="T21" s="72"/>
      <c r="U21" s="71">
        <v>18077508</v>
      </c>
      <c r="V21" s="71">
        <v>1582</v>
      </c>
      <c r="W21" s="71">
        <v>150</v>
      </c>
      <c r="X21" s="71">
        <v>19071</v>
      </c>
      <c r="Y21" s="71">
        <v>23567</v>
      </c>
      <c r="Z21" s="71">
        <v>44575</v>
      </c>
      <c r="AA21" s="71">
        <v>8501</v>
      </c>
      <c r="AB21" s="71">
        <v>69135</v>
      </c>
      <c r="AC21" s="71">
        <v>0</v>
      </c>
      <c r="AD21" s="71">
        <v>7.9378183710774914</v>
      </c>
      <c r="AE21" s="72"/>
      <c r="AF21" s="71">
        <v>212443011.5824821</v>
      </c>
      <c r="AG21" s="71">
        <v>2551712.7556555178</v>
      </c>
      <c r="AH21" s="71">
        <v>619519.86348361825</v>
      </c>
      <c r="AI21" s="71">
        <v>120196122.66468009</v>
      </c>
      <c r="AJ21" s="71">
        <v>203506629.00623119</v>
      </c>
      <c r="AK21" s="71">
        <v>0</v>
      </c>
      <c r="AL21" s="71">
        <v>0</v>
      </c>
      <c r="AM21" s="71">
        <v>9482022.6221086793</v>
      </c>
      <c r="AN21" s="71">
        <v>0</v>
      </c>
      <c r="AO21" s="71">
        <v>0</v>
      </c>
      <c r="AP21" s="71">
        <v>548799018.49464118</v>
      </c>
      <c r="AQ21" s="72"/>
      <c r="AR21" s="71">
        <v>996</v>
      </c>
      <c r="AS21" s="71">
        <v>183</v>
      </c>
      <c r="AT21" s="71">
        <v>0</v>
      </c>
      <c r="AU21" s="71">
        <v>0</v>
      </c>
      <c r="AV21" s="71">
        <v>0</v>
      </c>
      <c r="AW21" s="71">
        <v>0</v>
      </c>
      <c r="AX21" s="71"/>
      <c r="AY21" s="72"/>
      <c r="AZ21" s="71">
        <v>4393.9879999999994</v>
      </c>
      <c r="BA21" s="71">
        <v>9497.9030000000002</v>
      </c>
      <c r="BB21" s="71">
        <v>0</v>
      </c>
      <c r="BC21" s="71">
        <v>0</v>
      </c>
      <c r="BD21" s="71">
        <v>0</v>
      </c>
      <c r="BE21" s="71">
        <v>0</v>
      </c>
      <c r="BF21" s="71"/>
      <c r="BG21" s="72"/>
      <c r="BH21" s="71">
        <v>0</v>
      </c>
      <c r="BI21" s="71">
        <v>0</v>
      </c>
      <c r="BJ21" s="71">
        <v>185.601</v>
      </c>
      <c r="BK21" s="71">
        <v>0</v>
      </c>
      <c r="BL21" s="71">
        <v>0</v>
      </c>
      <c r="BM21" s="71">
        <v>0</v>
      </c>
      <c r="BN21" s="72"/>
      <c r="BO21" s="71">
        <v>0</v>
      </c>
      <c r="BP21" s="71">
        <v>0</v>
      </c>
      <c r="BQ21" s="71">
        <v>11</v>
      </c>
      <c r="BR21" s="71">
        <v>0</v>
      </c>
      <c r="BS21" s="71">
        <v>0</v>
      </c>
      <c r="BT21" s="71">
        <v>0</v>
      </c>
      <c r="BU21"/>
      <c r="BV21" s="70">
        <v>141.82900000000001</v>
      </c>
      <c r="BW21" s="70">
        <v>33.64</v>
      </c>
      <c r="BX21" s="70">
        <v>0</v>
      </c>
      <c r="BY21" s="70">
        <v>0</v>
      </c>
      <c r="BZ21" s="70">
        <v>10.132</v>
      </c>
      <c r="CA21" s="70">
        <v>0</v>
      </c>
      <c r="CB21" s="70">
        <v>0</v>
      </c>
      <c r="CC21" s="70">
        <v>0</v>
      </c>
      <c r="CD21" s="70">
        <v>0</v>
      </c>
    </row>
    <row r="22" spans="1:82">
      <c r="A22" s="70" t="s">
        <v>1935</v>
      </c>
      <c r="B22" s="70">
        <v>14</v>
      </c>
      <c r="C22" s="70">
        <v>14</v>
      </c>
      <c r="D22" s="70">
        <v>1</v>
      </c>
      <c r="E22" s="70">
        <v>2017</v>
      </c>
      <c r="F22" s="70" t="s">
        <v>156</v>
      </c>
      <c r="G22" s="70" t="s">
        <v>1921</v>
      </c>
      <c r="H22" s="70" t="s">
        <v>1922</v>
      </c>
      <c r="I22" s="148"/>
      <c r="J22" s="71">
        <v>212.89410048464566</v>
      </c>
      <c r="K22" s="71">
        <v>3.5491244999024487</v>
      </c>
      <c r="L22" s="71">
        <v>5.6961169863000434</v>
      </c>
      <c r="M22" s="71">
        <v>89.769251826970219</v>
      </c>
      <c r="N22" s="71">
        <v>157.43569273605897</v>
      </c>
      <c r="O22" s="71">
        <v>75.420161506440579</v>
      </c>
      <c r="P22" s="71">
        <v>41.201671242190685</v>
      </c>
      <c r="Q22" s="71">
        <v>4.7331751906951203</v>
      </c>
      <c r="R22" s="71">
        <v>0</v>
      </c>
      <c r="S22" s="71">
        <v>9.7859928798771687</v>
      </c>
      <c r="T22" s="72"/>
      <c r="U22" s="71">
        <v>17716069</v>
      </c>
      <c r="V22" s="71">
        <v>1582</v>
      </c>
      <c r="W22" s="71">
        <v>150</v>
      </c>
      <c r="X22" s="71">
        <v>19071</v>
      </c>
      <c r="Y22" s="71">
        <v>23997</v>
      </c>
      <c r="Z22" s="71">
        <v>45093</v>
      </c>
      <c r="AA22" s="71">
        <v>8534</v>
      </c>
      <c r="AB22" s="71">
        <v>69297</v>
      </c>
      <c r="AC22" s="71">
        <v>0</v>
      </c>
      <c r="AD22" s="71">
        <v>9.7859928798771687</v>
      </c>
      <c r="AE22" s="72"/>
      <c r="AF22" s="71">
        <v>200399011.2233476</v>
      </c>
      <c r="AG22" s="71">
        <v>2573606.4326544371</v>
      </c>
      <c r="AH22" s="71">
        <v>888485.1095490366</v>
      </c>
      <c r="AI22" s="71">
        <v>121215042.55924509</v>
      </c>
      <c r="AJ22" s="71">
        <v>215690880.50185531</v>
      </c>
      <c r="AK22" s="71">
        <v>0</v>
      </c>
      <c r="AL22" s="71">
        <v>0</v>
      </c>
      <c r="AM22" s="71">
        <v>9519112.8341107108</v>
      </c>
      <c r="AN22" s="71">
        <v>0</v>
      </c>
      <c r="AO22" s="71">
        <v>0</v>
      </c>
      <c r="AP22" s="71">
        <v>550286138.66076231</v>
      </c>
      <c r="AQ22" s="72"/>
      <c r="AR22" s="71">
        <v>1058</v>
      </c>
      <c r="AS22" s="71">
        <v>198</v>
      </c>
      <c r="AT22" s="71">
        <v>0</v>
      </c>
      <c r="AU22" s="71">
        <v>0</v>
      </c>
      <c r="AV22" s="71">
        <v>0</v>
      </c>
      <c r="AW22" s="71">
        <v>0</v>
      </c>
      <c r="AX22" s="71"/>
      <c r="AY22" s="72"/>
      <c r="AZ22" s="71">
        <v>4707.3880000000008</v>
      </c>
      <c r="BA22" s="71">
        <v>9807.103000000001</v>
      </c>
      <c r="BB22" s="71">
        <v>0</v>
      </c>
      <c r="BC22" s="71">
        <v>0</v>
      </c>
      <c r="BD22" s="71">
        <v>0</v>
      </c>
      <c r="BE22" s="71">
        <v>0</v>
      </c>
      <c r="BF22" s="71"/>
      <c r="BG22" s="72"/>
      <c r="BH22" s="71">
        <v>0</v>
      </c>
      <c r="BI22" s="71">
        <v>0</v>
      </c>
      <c r="BJ22" s="71">
        <v>166.29</v>
      </c>
      <c r="BK22" s="71">
        <v>0</v>
      </c>
      <c r="BL22" s="71">
        <v>0</v>
      </c>
      <c r="BM22" s="71">
        <v>0</v>
      </c>
      <c r="BN22" s="72"/>
      <c r="BO22" s="71">
        <v>0</v>
      </c>
      <c r="BP22" s="71">
        <v>0</v>
      </c>
      <c r="BQ22" s="71">
        <v>10</v>
      </c>
      <c r="BR22" s="71">
        <v>0</v>
      </c>
      <c r="BS22" s="71">
        <v>0</v>
      </c>
      <c r="BT22" s="71">
        <v>0</v>
      </c>
      <c r="BU22"/>
      <c r="BV22" s="70">
        <v>124.94199999999999</v>
      </c>
      <c r="BW22" s="70">
        <v>31.812000000000001</v>
      </c>
      <c r="BX22" s="70">
        <v>0</v>
      </c>
      <c r="BY22" s="70">
        <v>0</v>
      </c>
      <c r="BZ22" s="70">
        <v>9.5359999999999996</v>
      </c>
      <c r="CA22" s="70">
        <v>0</v>
      </c>
      <c r="CB22" s="70">
        <v>0</v>
      </c>
      <c r="CC22" s="70">
        <v>0</v>
      </c>
      <c r="CD22" s="70">
        <v>0</v>
      </c>
    </row>
    <row r="23" spans="1:82">
      <c r="A23" s="70" t="s">
        <v>1936</v>
      </c>
      <c r="B23" s="70">
        <v>15</v>
      </c>
      <c r="C23" s="70">
        <v>15</v>
      </c>
      <c r="D23" s="70">
        <v>1</v>
      </c>
      <c r="E23" s="70">
        <v>2018</v>
      </c>
      <c r="F23" s="70" t="s">
        <v>183</v>
      </c>
      <c r="G23" s="70" t="s">
        <v>1921</v>
      </c>
      <c r="H23" s="70" t="s">
        <v>1922</v>
      </c>
      <c r="I23" s="148"/>
      <c r="J23" s="71">
        <v>224.15320240060444</v>
      </c>
      <c r="K23" s="71">
        <v>3.2375677932294118</v>
      </c>
      <c r="L23" s="71">
        <v>5.0967191548061175</v>
      </c>
      <c r="M23" s="71">
        <v>81.728267479287481</v>
      </c>
      <c r="N23" s="71">
        <v>145.6175120565525</v>
      </c>
      <c r="O23" s="71">
        <v>74.744969086820973</v>
      </c>
      <c r="P23" s="71">
        <v>41.513302687573812</v>
      </c>
      <c r="Q23" s="71">
        <v>4.40300311408906</v>
      </c>
      <c r="R23" s="71">
        <v>0</v>
      </c>
      <c r="S23" s="71">
        <v>8.4297281409222897</v>
      </c>
      <c r="T23" s="72"/>
      <c r="U23" s="71">
        <v>18544882</v>
      </c>
      <c r="V23" s="71">
        <v>1582</v>
      </c>
      <c r="W23" s="71">
        <v>150</v>
      </c>
      <c r="X23" s="71">
        <v>19071</v>
      </c>
      <c r="Y23" s="71">
        <v>24385</v>
      </c>
      <c r="Z23" s="71">
        <v>45545</v>
      </c>
      <c r="AA23" s="71">
        <v>8685</v>
      </c>
      <c r="AB23" s="71">
        <v>69469</v>
      </c>
      <c r="AC23" s="71">
        <v>0</v>
      </c>
      <c r="AD23" s="71">
        <v>8.4297281409222897</v>
      </c>
      <c r="AE23" s="72"/>
      <c r="AF23" s="71">
        <v>216571941.63664761</v>
      </c>
      <c r="AG23" s="71">
        <v>2290046.2751324042</v>
      </c>
      <c r="AH23" s="71">
        <v>822145.49096061778</v>
      </c>
      <c r="AI23" s="71">
        <v>113950022.57433639</v>
      </c>
      <c r="AJ23" s="71">
        <v>215261088.11925751</v>
      </c>
      <c r="AK23" s="71">
        <v>0</v>
      </c>
      <c r="AL23" s="71">
        <v>0</v>
      </c>
      <c r="AM23" s="71">
        <v>9562485.0100275353</v>
      </c>
      <c r="AN23" s="71">
        <v>0</v>
      </c>
      <c r="AO23" s="71">
        <v>0</v>
      </c>
      <c r="AP23" s="71">
        <v>558457729.10636199</v>
      </c>
      <c r="AQ23" s="72"/>
      <c r="AR23" s="71">
        <v>1124</v>
      </c>
      <c r="AS23" s="71">
        <v>208</v>
      </c>
      <c r="AT23" s="71">
        <v>0</v>
      </c>
      <c r="AU23" s="71">
        <v>0</v>
      </c>
      <c r="AV23" s="71">
        <v>0</v>
      </c>
      <c r="AW23" s="71">
        <v>0</v>
      </c>
      <c r="AX23" s="71"/>
      <c r="AY23" s="72"/>
      <c r="AZ23" s="71">
        <v>5067.1550000000007</v>
      </c>
      <c r="BA23" s="71">
        <v>9932.4030000000002</v>
      </c>
      <c r="BB23" s="71">
        <v>0</v>
      </c>
      <c r="BC23" s="71">
        <v>0</v>
      </c>
      <c r="BD23" s="71">
        <v>0</v>
      </c>
      <c r="BE23" s="71">
        <v>0</v>
      </c>
      <c r="BF23" s="71"/>
      <c r="BG23" s="72"/>
      <c r="BH23" s="71">
        <v>0</v>
      </c>
      <c r="BI23" s="71">
        <v>0</v>
      </c>
      <c r="BJ23" s="71">
        <v>155.27000000000001</v>
      </c>
      <c r="BK23" s="71">
        <v>0</v>
      </c>
      <c r="BL23" s="71">
        <v>0</v>
      </c>
      <c r="BM23" s="71">
        <v>0</v>
      </c>
      <c r="BN23" s="72"/>
      <c r="BO23" s="71">
        <v>0</v>
      </c>
      <c r="BP23" s="71">
        <v>0</v>
      </c>
      <c r="BQ23" s="71">
        <v>9</v>
      </c>
      <c r="BR23" s="71">
        <v>0</v>
      </c>
      <c r="BS23" s="71">
        <v>0</v>
      </c>
      <c r="BT23" s="71">
        <v>0</v>
      </c>
      <c r="BU23"/>
      <c r="BV23" s="70">
        <v>114.274</v>
      </c>
      <c r="BW23" s="70">
        <v>31.46</v>
      </c>
      <c r="BX23" s="70">
        <v>0</v>
      </c>
      <c r="BY23" s="70">
        <v>0</v>
      </c>
      <c r="BZ23" s="70">
        <v>9.5359999999999996</v>
      </c>
      <c r="CA23" s="70">
        <v>0</v>
      </c>
      <c r="CB23" s="70">
        <v>0</v>
      </c>
      <c r="CC23" s="70">
        <v>0</v>
      </c>
      <c r="CD23" s="70">
        <v>0</v>
      </c>
    </row>
    <row r="24" spans="1:82">
      <c r="A24" s="70" t="s">
        <v>1937</v>
      </c>
      <c r="B24" s="70">
        <v>16</v>
      </c>
      <c r="C24" s="70">
        <v>16</v>
      </c>
      <c r="D24" s="70">
        <v>1</v>
      </c>
      <c r="E24" s="70">
        <v>2019</v>
      </c>
      <c r="F24" s="70" t="s">
        <v>158</v>
      </c>
      <c r="G24" s="70" t="s">
        <v>1921</v>
      </c>
      <c r="H24" s="70" t="s">
        <v>1922</v>
      </c>
      <c r="I24" s="148"/>
      <c r="J24" s="71">
        <v>229.66691905574319</v>
      </c>
      <c r="K24" s="71">
        <v>2.9143019369993364</v>
      </c>
      <c r="L24" s="71">
        <v>5.1247407156156539</v>
      </c>
      <c r="M24" s="71">
        <v>81.781268286677005</v>
      </c>
      <c r="N24" s="71">
        <v>121.30986464442843</v>
      </c>
      <c r="O24" s="71">
        <v>73.381920691588121</v>
      </c>
      <c r="P24" s="71">
        <v>40.501994533868228</v>
      </c>
      <c r="Q24" s="71">
        <v>4.2823806852541004</v>
      </c>
      <c r="R24" s="71">
        <v>0</v>
      </c>
      <c r="S24" s="71">
        <v>7.4574197437897123</v>
      </c>
      <c r="T24" s="72"/>
      <c r="U24" s="71">
        <v>20641233</v>
      </c>
      <c r="V24" s="71">
        <v>1582</v>
      </c>
      <c r="W24" s="71">
        <v>150</v>
      </c>
      <c r="X24" s="71">
        <v>19071</v>
      </c>
      <c r="Y24" s="71">
        <v>24622</v>
      </c>
      <c r="Z24" s="71">
        <v>45942</v>
      </c>
      <c r="AA24" s="71">
        <v>8410</v>
      </c>
      <c r="AB24" s="71">
        <v>69395</v>
      </c>
      <c r="AC24" s="71">
        <v>0</v>
      </c>
      <c r="AD24" s="71">
        <v>7.4574197437897123</v>
      </c>
      <c r="AE24" s="72"/>
      <c r="AF24" s="71">
        <v>224776483.58420369</v>
      </c>
      <c r="AG24" s="71">
        <v>2211938.2028739708</v>
      </c>
      <c r="AH24" s="71">
        <v>879719.30264889786</v>
      </c>
      <c r="AI24" s="71">
        <v>123304504.4708683</v>
      </c>
      <c r="AJ24" s="71">
        <v>192836947.84120679</v>
      </c>
      <c r="AK24" s="71">
        <v>0</v>
      </c>
      <c r="AL24" s="71">
        <v>0</v>
      </c>
      <c r="AM24" s="71">
        <v>9451076.5947196949</v>
      </c>
      <c r="AN24" s="71">
        <v>0</v>
      </c>
      <c r="AO24" s="71">
        <v>0</v>
      </c>
      <c r="AP24" s="71">
        <v>553460669.99652123</v>
      </c>
      <c r="AQ24" s="72"/>
      <c r="AR24" s="71">
        <v>1207</v>
      </c>
      <c r="AS24" s="71">
        <v>215</v>
      </c>
      <c r="AT24" s="71">
        <v>0</v>
      </c>
      <c r="AU24" s="71">
        <v>0</v>
      </c>
      <c r="AV24" s="71">
        <v>0</v>
      </c>
      <c r="AW24" s="71">
        <v>0</v>
      </c>
      <c r="AX24" s="71"/>
      <c r="AY24" s="72"/>
      <c r="AZ24" s="71">
        <v>5507.003999999999</v>
      </c>
      <c r="BA24" s="71">
        <v>10027.303</v>
      </c>
      <c r="BB24" s="71">
        <v>0</v>
      </c>
      <c r="BC24" s="71">
        <v>0</v>
      </c>
      <c r="BD24" s="71">
        <v>0</v>
      </c>
      <c r="BE24" s="71">
        <v>0</v>
      </c>
      <c r="BF24" s="71"/>
      <c r="BG24" s="72"/>
      <c r="BH24" s="71">
        <v>0</v>
      </c>
      <c r="BI24" s="71">
        <v>0</v>
      </c>
      <c r="BJ24" s="71">
        <v>142.88399999999999</v>
      </c>
      <c r="BK24" s="71">
        <v>0</v>
      </c>
      <c r="BL24" s="71">
        <v>0</v>
      </c>
      <c r="BM24" s="71">
        <v>0</v>
      </c>
      <c r="BN24" s="72"/>
      <c r="BO24" s="71">
        <v>0</v>
      </c>
      <c r="BP24" s="71">
        <v>0</v>
      </c>
      <c r="BQ24" s="71">
        <v>9</v>
      </c>
      <c r="BR24" s="71">
        <v>0</v>
      </c>
      <c r="BS24" s="71">
        <v>0</v>
      </c>
      <c r="BT24" s="71">
        <v>0</v>
      </c>
      <c r="BU24"/>
      <c r="BV24" s="70">
        <v>103.18</v>
      </c>
      <c r="BW24" s="70">
        <v>30.454999999999998</v>
      </c>
      <c r="BX24" s="70">
        <v>0</v>
      </c>
      <c r="BY24" s="70">
        <v>0</v>
      </c>
      <c r="BZ24" s="70">
        <v>9.2490000000000006</v>
      </c>
      <c r="CA24" s="70">
        <v>0</v>
      </c>
      <c r="CB24" s="70">
        <v>0</v>
      </c>
      <c r="CC24" s="70">
        <v>0</v>
      </c>
      <c r="CD24" s="70">
        <v>0</v>
      </c>
    </row>
    <row r="25" spans="1:82">
      <c r="A25" s="70" t="s">
        <v>1938</v>
      </c>
      <c r="B25" s="70">
        <v>17</v>
      </c>
      <c r="C25" s="70">
        <v>17</v>
      </c>
      <c r="D25" s="70">
        <v>1</v>
      </c>
      <c r="E25" s="70">
        <v>2020</v>
      </c>
      <c r="F25" s="70" t="s">
        <v>159</v>
      </c>
      <c r="G25" s="70" t="s">
        <v>1921</v>
      </c>
      <c r="H25" s="70" t="s">
        <v>1922</v>
      </c>
      <c r="I25" s="148"/>
      <c r="J25" s="71">
        <v>191.36035517509441</v>
      </c>
      <c r="K25" s="71">
        <v>3.1833410848564037</v>
      </c>
      <c r="L25" s="71">
        <v>4.9650310983130437</v>
      </c>
      <c r="M25" s="71">
        <v>67.42035904064835</v>
      </c>
      <c r="N25" s="71">
        <v>113.23875655251743</v>
      </c>
      <c r="O25" s="71">
        <v>64.72816240705184</v>
      </c>
      <c r="P25" s="71">
        <v>38.313794043021709</v>
      </c>
      <c r="Q25" s="71">
        <v>4.08798279614071</v>
      </c>
      <c r="R25" s="71">
        <v>0</v>
      </c>
      <c r="S25" s="71">
        <v>9.2989966487410598</v>
      </c>
      <c r="T25" s="72"/>
      <c r="U25" s="71">
        <v>18659904</v>
      </c>
      <c r="V25" s="71">
        <v>1575</v>
      </c>
      <c r="W25" s="71">
        <v>221</v>
      </c>
      <c r="X25" s="71">
        <v>18825</v>
      </c>
      <c r="Y25" s="71">
        <v>25181</v>
      </c>
      <c r="Z25" s="71">
        <v>46253</v>
      </c>
      <c r="AA25" s="71">
        <v>8456</v>
      </c>
      <c r="AB25" s="71">
        <v>69334</v>
      </c>
      <c r="AC25" s="71">
        <v>0</v>
      </c>
      <c r="AD25" s="71">
        <v>9.2989966487410598</v>
      </c>
      <c r="AE25" s="72"/>
      <c r="AF25" s="71">
        <v>203188646.65828291</v>
      </c>
      <c r="AG25" s="71">
        <v>2330303.2148646135</v>
      </c>
      <c r="AH25" s="71">
        <v>840713.91762890783</v>
      </c>
      <c r="AI25" s="71">
        <v>106156366.92612973</v>
      </c>
      <c r="AJ25" s="71">
        <v>200615746.85555679</v>
      </c>
      <c r="AK25" s="71"/>
      <c r="AL25" s="71"/>
      <c r="AM25" s="71">
        <v>9048857.3168065324</v>
      </c>
      <c r="AN25" s="71"/>
      <c r="AO25" s="71"/>
      <c r="AP25" s="71">
        <v>522180634.88926953</v>
      </c>
      <c r="AQ25" s="72"/>
      <c r="AR25" s="71">
        <v>1288</v>
      </c>
      <c r="AS25" s="71">
        <v>222</v>
      </c>
      <c r="AT25" s="71">
        <v>0</v>
      </c>
      <c r="AU25" s="71">
        <v>0</v>
      </c>
      <c r="AV25" s="71">
        <v>0</v>
      </c>
      <c r="AW25" s="71">
        <v>0</v>
      </c>
      <c r="AX25" s="71"/>
      <c r="AY25" s="72"/>
      <c r="AZ25" s="71">
        <v>5955.934000000002</v>
      </c>
      <c r="BA25" s="71">
        <v>10220.803000000011</v>
      </c>
      <c r="BB25" s="71">
        <v>0</v>
      </c>
      <c r="BC25" s="71">
        <v>0</v>
      </c>
      <c r="BD25" s="71">
        <v>0</v>
      </c>
      <c r="BE25" s="71">
        <v>0</v>
      </c>
      <c r="BF25" s="71"/>
      <c r="BG25" s="72"/>
      <c r="BH25" s="71">
        <v>0</v>
      </c>
      <c r="BI25" s="71">
        <v>0</v>
      </c>
      <c r="BJ25" s="71">
        <v>113.708</v>
      </c>
      <c r="BK25" s="71">
        <v>0</v>
      </c>
      <c r="BL25" s="71">
        <v>0</v>
      </c>
      <c r="BM25" s="71">
        <v>0</v>
      </c>
      <c r="BN25" s="72"/>
      <c r="BO25" s="71">
        <v>0</v>
      </c>
      <c r="BP25" s="71">
        <v>0</v>
      </c>
      <c r="BQ25" s="71">
        <v>9</v>
      </c>
      <c r="BR25" s="71">
        <v>0</v>
      </c>
      <c r="BS25" s="71">
        <v>0</v>
      </c>
      <c r="BT25" s="71">
        <v>0</v>
      </c>
      <c r="BU25"/>
      <c r="BV25" s="70">
        <v>80.863</v>
      </c>
      <c r="BW25" s="70">
        <v>25.097000000000001</v>
      </c>
      <c r="BX25" s="70">
        <v>0</v>
      </c>
      <c r="BY25" s="70">
        <v>0</v>
      </c>
      <c r="BZ25" s="70">
        <v>7.7480000000000002</v>
      </c>
      <c r="CA25" s="70">
        <v>0</v>
      </c>
      <c r="CB25" s="70">
        <v>0</v>
      </c>
      <c r="CC25" s="70">
        <v>0</v>
      </c>
      <c r="CD25" s="70">
        <v>0</v>
      </c>
    </row>
    <row r="26" spans="1:82">
      <c r="A26" s="70" t="s">
        <v>1939</v>
      </c>
      <c r="B26" s="70">
        <v>17</v>
      </c>
      <c r="C26" s="70">
        <v>18</v>
      </c>
      <c r="D26" s="70">
        <v>1</v>
      </c>
      <c r="E26" s="70">
        <v>2021</v>
      </c>
      <c r="F26" s="70" t="s">
        <v>160</v>
      </c>
      <c r="G26" s="1064" t="s">
        <v>1921</v>
      </c>
      <c r="H26" s="70" t="s">
        <v>1922</v>
      </c>
      <c r="I26" s="148"/>
      <c r="J26" s="71">
        <v>214.66865308264636</v>
      </c>
      <c r="K26" s="71">
        <v>3.393583479962083</v>
      </c>
      <c r="L26" s="71">
        <v>5.9785538279447943</v>
      </c>
      <c r="M26" s="71">
        <v>76.036831903441453</v>
      </c>
      <c r="N26" s="71">
        <v>120.33904097989442</v>
      </c>
      <c r="O26" s="71">
        <v>63.381932706426802</v>
      </c>
      <c r="P26" s="71">
        <v>39.46365789452615</v>
      </c>
      <c r="Q26" s="71">
        <v>4.05206525338206</v>
      </c>
      <c r="R26" s="71">
        <v>0</v>
      </c>
      <c r="S26" s="71">
        <v>8.5906675296349224</v>
      </c>
      <c r="T26" s="72"/>
      <c r="U26" s="71">
        <v>22855866</v>
      </c>
      <c r="V26" s="71">
        <v>1575</v>
      </c>
      <c r="W26" s="71">
        <v>221</v>
      </c>
      <c r="X26" s="71">
        <v>18825</v>
      </c>
      <c r="Y26" s="71">
        <v>25362</v>
      </c>
      <c r="Z26" s="71">
        <v>46634</v>
      </c>
      <c r="AA26" s="71">
        <v>8493</v>
      </c>
      <c r="AB26" s="71">
        <v>69400</v>
      </c>
      <c r="AC26" s="71">
        <v>0</v>
      </c>
      <c r="AD26" s="71">
        <v>8.5906675296349224</v>
      </c>
      <c r="AE26" s="72"/>
      <c r="AF26" s="71">
        <v>218102878.39298052</v>
      </c>
      <c r="AG26" s="71">
        <v>2465976.4428366525</v>
      </c>
      <c r="AH26" s="71">
        <v>1055746.0371758211</v>
      </c>
      <c r="AI26" s="71">
        <v>120594151.13152513</v>
      </c>
      <c r="AJ26" s="71">
        <v>203144135.4598816</v>
      </c>
      <c r="AK26" s="71">
        <v>0</v>
      </c>
      <c r="AL26" s="71">
        <v>0</v>
      </c>
      <c r="AM26" s="71">
        <v>9109713.8138615228</v>
      </c>
      <c r="AN26" s="71">
        <v>0</v>
      </c>
      <c r="AO26" s="71">
        <v>0</v>
      </c>
      <c r="AP26" s="71">
        <v>554472601.2782613</v>
      </c>
      <c r="AQ26" s="72"/>
      <c r="AR26" s="71">
        <v>1361</v>
      </c>
      <c r="AS26" s="71">
        <v>223</v>
      </c>
      <c r="AT26" s="71">
        <v>0</v>
      </c>
      <c r="AU26" s="71">
        <v>0</v>
      </c>
      <c r="AV26" s="71">
        <v>0</v>
      </c>
      <c r="AW26" s="71">
        <v>0</v>
      </c>
      <c r="AX26" s="71"/>
      <c r="AY26" s="72"/>
      <c r="AZ26" s="71">
        <v>6356.2050000000027</v>
      </c>
      <c r="BA26" s="71">
        <v>10237.602999999999</v>
      </c>
      <c r="BB26" s="71">
        <v>0</v>
      </c>
      <c r="BC26" s="71">
        <v>0</v>
      </c>
      <c r="BD26" s="71">
        <v>0</v>
      </c>
      <c r="BE26" s="71">
        <v>0</v>
      </c>
      <c r="BF26" s="71"/>
      <c r="BG26" s="72"/>
      <c r="BH26" s="71">
        <v>0</v>
      </c>
      <c r="BI26" s="71">
        <v>0</v>
      </c>
      <c r="BJ26" s="71">
        <v>116.807</v>
      </c>
      <c r="BK26" s="71">
        <v>0</v>
      </c>
      <c r="BL26" s="71">
        <v>0</v>
      </c>
      <c r="BM26" s="71">
        <v>0</v>
      </c>
      <c r="BN26" s="72"/>
      <c r="BO26" s="71">
        <v>0</v>
      </c>
      <c r="BP26" s="71">
        <v>0</v>
      </c>
      <c r="BQ26" s="71">
        <v>9</v>
      </c>
      <c r="BR26" s="71">
        <v>0</v>
      </c>
      <c r="BS26" s="71">
        <v>0</v>
      </c>
      <c r="BT26" s="71">
        <v>0</v>
      </c>
      <c r="BU26"/>
      <c r="BV26" s="70">
        <v>82.161000000000001</v>
      </c>
      <c r="BW26" s="70">
        <v>26.6</v>
      </c>
      <c r="BX26" s="70">
        <v>0</v>
      </c>
      <c r="BY26" s="70">
        <v>0</v>
      </c>
      <c r="BZ26" s="70">
        <v>8.0459999999999994</v>
      </c>
      <c r="CA26" s="70">
        <v>0</v>
      </c>
      <c r="CB26" s="70">
        <v>0</v>
      </c>
      <c r="CC26" s="70">
        <v>0</v>
      </c>
      <c r="CD26" s="70">
        <v>0</v>
      </c>
    </row>
    <row r="27" spans="1:82">
      <c r="A27" s="70" t="s">
        <v>1940</v>
      </c>
      <c r="B27" s="70">
        <v>17</v>
      </c>
      <c r="C27" s="70">
        <v>19</v>
      </c>
      <c r="D27" s="70">
        <v>1</v>
      </c>
      <c r="E27" s="70">
        <v>2022</v>
      </c>
      <c r="F27" s="70" t="s">
        <v>161</v>
      </c>
      <c r="G27" s="1064" t="s">
        <v>1921</v>
      </c>
      <c r="H27" s="70" t="s">
        <v>1922</v>
      </c>
      <c r="I27" s="148"/>
      <c r="J27" s="71">
        <v>230.44303479462948</v>
      </c>
      <c r="K27" s="71">
        <v>3.2461731129285507</v>
      </c>
      <c r="L27" s="71">
        <v>6.4477172617910323</v>
      </c>
      <c r="M27" s="71">
        <v>79.377100275237879</v>
      </c>
      <c r="N27" s="71">
        <v>126.93718496499561</v>
      </c>
      <c r="O27" s="71">
        <v>67.067876391628658</v>
      </c>
      <c r="P27" s="71">
        <v>39.08620203160465</v>
      </c>
      <c r="Q27" s="71">
        <v>4.053953964565344</v>
      </c>
      <c r="R27" s="71">
        <v>0</v>
      </c>
      <c r="S27" s="71">
        <v>6.3098250829318001</v>
      </c>
      <c r="T27" s="72"/>
      <c r="U27" s="71">
        <v>23841391</v>
      </c>
      <c r="V27" s="71">
        <v>1575</v>
      </c>
      <c r="W27" s="71">
        <v>221</v>
      </c>
      <c r="X27" s="71">
        <v>18825</v>
      </c>
      <c r="Y27" s="71">
        <v>25438</v>
      </c>
      <c r="Z27" s="71">
        <v>46884</v>
      </c>
      <c r="AA27" s="71">
        <v>8540</v>
      </c>
      <c r="AB27" s="71">
        <v>68863</v>
      </c>
      <c r="AC27" s="71">
        <v>0</v>
      </c>
      <c r="AD27" s="71">
        <v>6.3098250829318001</v>
      </c>
      <c r="AE27" s="72"/>
      <c r="AF27" s="71">
        <v>229282185.57673603</v>
      </c>
      <c r="AG27" s="71">
        <v>2522650.0848622164</v>
      </c>
      <c r="AH27" s="71">
        <v>1396914.905498554</v>
      </c>
      <c r="AI27" s="71">
        <v>106672284.00736296</v>
      </c>
      <c r="AJ27" s="71">
        <v>214490586.16031459</v>
      </c>
      <c r="AK27" s="71">
        <v>0</v>
      </c>
      <c r="AL27" s="71">
        <v>0</v>
      </c>
      <c r="AM27" s="71">
        <v>8892092.8747571986</v>
      </c>
      <c r="AN27" s="71">
        <v>0</v>
      </c>
      <c r="AO27" s="71">
        <v>0</v>
      </c>
      <c r="AP27" s="71">
        <v>563256713.60953152</v>
      </c>
      <c r="AQ27" s="72"/>
      <c r="AR27" s="71">
        <v>1456</v>
      </c>
      <c r="AS27" s="71">
        <v>225</v>
      </c>
      <c r="AT27" s="71">
        <v>0</v>
      </c>
      <c r="AU27" s="71">
        <v>0</v>
      </c>
      <c r="AV27" s="71">
        <v>0</v>
      </c>
      <c r="AW27" s="71">
        <v>0</v>
      </c>
      <c r="AX27" s="71"/>
      <c r="AY27" s="72"/>
      <c r="AZ27" s="71">
        <v>6870.8639999999923</v>
      </c>
      <c r="BA27" s="71">
        <v>10767.203000000003</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1941</v>
      </c>
      <c r="B28" s="70">
        <v>17</v>
      </c>
      <c r="C28" s="70">
        <v>20</v>
      </c>
      <c r="D28" s="70">
        <v>1</v>
      </c>
      <c r="E28" s="70">
        <v>2023</v>
      </c>
      <c r="F28" s="70" t="s">
        <v>1539</v>
      </c>
      <c r="G28" s="70" t="s">
        <v>1921</v>
      </c>
      <c r="H28" s="70" t="s">
        <v>1922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1567</v>
      </c>
      <c r="AS28" s="71">
        <v>225</v>
      </c>
      <c r="AT28" s="71">
        <v>0</v>
      </c>
      <c r="AU28" s="71">
        <v>0</v>
      </c>
      <c r="AV28" s="71">
        <v>0</v>
      </c>
      <c r="AW28" s="71">
        <v>0</v>
      </c>
      <c r="AX28" s="71"/>
      <c r="AY28" s="72"/>
      <c r="AZ28" s="71">
        <v>7438.3259999999846</v>
      </c>
      <c r="BA28" s="71">
        <v>10767.203000000003</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1942</v>
      </c>
      <c r="B29" s="70">
        <v>17</v>
      </c>
      <c r="C29" s="70">
        <v>21</v>
      </c>
      <c r="D29" s="70">
        <v>1</v>
      </c>
      <c r="E29" s="70">
        <v>2024</v>
      </c>
      <c r="F29" s="70" t="s">
        <v>1554</v>
      </c>
      <c r="G29" s="70" t="s">
        <v>1921</v>
      </c>
      <c r="H29" s="70" t="s">
        <v>1922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1943</v>
      </c>
      <c r="B30" s="70">
        <v>69</v>
      </c>
      <c r="C30" s="70">
        <v>1</v>
      </c>
      <c r="D30" s="70">
        <v>5</v>
      </c>
      <c r="E30" s="70">
        <v>1990</v>
      </c>
      <c r="F30" s="70" t="s">
        <v>787</v>
      </c>
      <c r="G30" s="70" t="s">
        <v>1944</v>
      </c>
      <c r="H30" s="70" t="s">
        <v>1945</v>
      </c>
      <c r="I30" s="148"/>
      <c r="J30" s="71">
        <v>163.6464697772183</v>
      </c>
      <c r="K30" s="71">
        <v>4.1152086840916304</v>
      </c>
      <c r="L30" s="71">
        <v>0</v>
      </c>
      <c r="M30" s="71">
        <v>41.483161102426571</v>
      </c>
      <c r="N30" s="71">
        <v>61.433957289662118</v>
      </c>
      <c r="O30" s="71">
        <v>55.422688794992339</v>
      </c>
      <c r="P30" s="71">
        <v>33.495174728549287</v>
      </c>
      <c r="Q30" s="71">
        <v>3.8283858257761501</v>
      </c>
      <c r="R30" s="71">
        <v>0</v>
      </c>
      <c r="S30" s="71">
        <v>4.1571667913340544</v>
      </c>
      <c r="T30" s="72"/>
      <c r="U30" s="71">
        <v>13927434</v>
      </c>
      <c r="V30" s="71">
        <v>1540</v>
      </c>
      <c r="W30" s="71">
        <v>0</v>
      </c>
      <c r="X30" s="71">
        <v>15774</v>
      </c>
      <c r="Y30" s="71">
        <v>19679</v>
      </c>
      <c r="Z30" s="71">
        <v>22796</v>
      </c>
      <c r="AA30" s="71">
        <v>8133</v>
      </c>
      <c r="AB30" s="71">
        <v>62160</v>
      </c>
      <c r="AC30" s="71">
        <v>0</v>
      </c>
      <c r="AD30" s="71">
        <v>4.1571667913340544</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1946</v>
      </c>
      <c r="B31" s="70">
        <v>70</v>
      </c>
      <c r="C31" s="70">
        <v>2</v>
      </c>
      <c r="D31" s="70">
        <v>5</v>
      </c>
      <c r="E31" s="70">
        <v>2005</v>
      </c>
      <c r="F31" s="70" t="s">
        <v>789</v>
      </c>
      <c r="G31" s="70" t="s">
        <v>1944</v>
      </c>
      <c r="H31" s="70" t="s">
        <v>1945</v>
      </c>
      <c r="I31" s="148"/>
      <c r="J31" s="71">
        <v>138.33020384236929</v>
      </c>
      <c r="K31" s="71">
        <v>3.114426408971525</v>
      </c>
      <c r="L31" s="71">
        <v>1.2103858283971161</v>
      </c>
      <c r="M31" s="71">
        <v>77.387502817034459</v>
      </c>
      <c r="N31" s="71">
        <v>92.576170273937464</v>
      </c>
      <c r="O31" s="71">
        <v>79.621224325258339</v>
      </c>
      <c r="P31" s="71">
        <v>30.840793294773881</v>
      </c>
      <c r="Q31" s="71">
        <v>3.89382394954694</v>
      </c>
      <c r="R31" s="71">
        <v>0</v>
      </c>
      <c r="S31" s="71">
        <v>5.7610921656200089</v>
      </c>
      <c r="T31" s="72"/>
      <c r="U31" s="71">
        <v>14060585</v>
      </c>
      <c r="V31" s="71">
        <v>1359</v>
      </c>
      <c r="W31" s="71">
        <v>16</v>
      </c>
      <c r="X31" s="71">
        <v>15618</v>
      </c>
      <c r="Y31" s="71">
        <v>25181</v>
      </c>
      <c r="Z31" s="71">
        <v>37897</v>
      </c>
      <c r="AA31" s="71">
        <v>6133</v>
      </c>
      <c r="AB31" s="71">
        <v>66093</v>
      </c>
      <c r="AC31" s="71">
        <v>0</v>
      </c>
      <c r="AD31" s="71">
        <v>5.7610921656200089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1947</v>
      </c>
      <c r="B32" s="70">
        <v>71</v>
      </c>
      <c r="C32" s="70">
        <v>3</v>
      </c>
      <c r="D32" s="70">
        <v>5</v>
      </c>
      <c r="E32" s="70">
        <v>2006</v>
      </c>
      <c r="F32" s="70" t="s">
        <v>790</v>
      </c>
      <c r="G32" s="70" t="s">
        <v>1944</v>
      </c>
      <c r="H32" s="70" t="s">
        <v>1945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1948</v>
      </c>
      <c r="B33" s="70">
        <v>72</v>
      </c>
      <c r="C33" s="70">
        <v>4</v>
      </c>
      <c r="D33" s="70">
        <v>5</v>
      </c>
      <c r="E33" s="70">
        <v>2007</v>
      </c>
      <c r="F33" s="70" t="s">
        <v>791</v>
      </c>
      <c r="G33" s="70" t="s">
        <v>1944</v>
      </c>
      <c r="H33" s="70" t="s">
        <v>1945</v>
      </c>
      <c r="I33" s="148"/>
      <c r="J33" s="71">
        <v>136.06898825649279</v>
      </c>
      <c r="K33" s="71">
        <v>3.0353092815423399</v>
      </c>
      <c r="L33" s="71">
        <v>1.410970499292868</v>
      </c>
      <c r="M33" s="71">
        <v>77.10564880835625</v>
      </c>
      <c r="N33" s="71">
        <v>90.852562091121428</v>
      </c>
      <c r="O33" s="71">
        <v>77.707513369858091</v>
      </c>
      <c r="P33" s="71">
        <v>30.49602642283585</v>
      </c>
      <c r="Q33" s="71">
        <v>4.1173823881356997</v>
      </c>
      <c r="R33" s="71">
        <v>0</v>
      </c>
      <c r="S33" s="71">
        <v>5.3455866643427106</v>
      </c>
      <c r="T33" s="72"/>
      <c r="U33" s="71">
        <v>16505549</v>
      </c>
      <c r="V33" s="71">
        <v>1327</v>
      </c>
      <c r="W33" s="71">
        <v>16</v>
      </c>
      <c r="X33" s="71">
        <v>17032</v>
      </c>
      <c r="Y33" s="71">
        <v>25701</v>
      </c>
      <c r="Z33" s="71">
        <v>38449</v>
      </c>
      <c r="AA33" s="71">
        <v>5972</v>
      </c>
      <c r="AB33" s="71">
        <v>66192</v>
      </c>
      <c r="AC33" s="71">
        <v>0</v>
      </c>
      <c r="AD33" s="71">
        <v>5.3455866643427106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1949</v>
      </c>
      <c r="B34" s="70">
        <v>73</v>
      </c>
      <c r="C34" s="70">
        <v>5</v>
      </c>
      <c r="D34" s="70">
        <v>5</v>
      </c>
      <c r="E34" s="70">
        <v>2008</v>
      </c>
      <c r="F34" s="70" t="s">
        <v>792</v>
      </c>
      <c r="G34" s="70" t="s">
        <v>1944</v>
      </c>
      <c r="H34" s="70" t="s">
        <v>1945</v>
      </c>
      <c r="I34" s="148"/>
      <c r="J34" s="71">
        <v>130.38141495567959</v>
      </c>
      <c r="K34" s="71">
        <v>2.2667206427055802</v>
      </c>
      <c r="L34" s="71">
        <v>1.2573321165246341</v>
      </c>
      <c r="M34" s="71">
        <v>76.884437004782484</v>
      </c>
      <c r="N34" s="71">
        <v>90.560230943198007</v>
      </c>
      <c r="O34" s="71">
        <v>75.447481401620067</v>
      </c>
      <c r="P34" s="71">
        <v>30.170532824295829</v>
      </c>
      <c r="Q34" s="71">
        <v>4.0514292566167098</v>
      </c>
      <c r="R34" s="71">
        <v>0</v>
      </c>
      <c r="S34" s="71">
        <v>5.2159948709649644</v>
      </c>
      <c r="T34" s="72"/>
      <c r="U34" s="71">
        <v>16854776</v>
      </c>
      <c r="V34" s="71">
        <v>1327</v>
      </c>
      <c r="W34" s="71">
        <v>16</v>
      </c>
      <c r="X34" s="71">
        <v>17032</v>
      </c>
      <c r="Y34" s="71">
        <v>25902</v>
      </c>
      <c r="Z34" s="71">
        <v>38641</v>
      </c>
      <c r="AA34" s="71">
        <v>5915</v>
      </c>
      <c r="AB34" s="71">
        <v>66203</v>
      </c>
      <c r="AC34" s="71">
        <v>0</v>
      </c>
      <c r="AD34" s="71">
        <v>5.2159948709649644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1950</v>
      </c>
      <c r="B35" s="70">
        <v>74</v>
      </c>
      <c r="C35" s="70">
        <v>6</v>
      </c>
      <c r="D35" s="70">
        <v>5</v>
      </c>
      <c r="E35" s="70">
        <v>2009</v>
      </c>
      <c r="F35" s="70" t="s">
        <v>176</v>
      </c>
      <c r="G35" s="70" t="s">
        <v>1944</v>
      </c>
      <c r="H35" s="70" t="s">
        <v>1945</v>
      </c>
      <c r="I35" s="148"/>
      <c r="J35" s="71">
        <v>149.92562724680641</v>
      </c>
      <c r="K35" s="71">
        <v>2.588235284127165</v>
      </c>
      <c r="L35" s="71">
        <v>1.2025421531202449</v>
      </c>
      <c r="M35" s="71">
        <v>77.7229369960654</v>
      </c>
      <c r="N35" s="71">
        <v>88.238790182405751</v>
      </c>
      <c r="O35" s="71">
        <v>76.732197598535535</v>
      </c>
      <c r="P35" s="71">
        <v>29.03069354036834</v>
      </c>
      <c r="Q35" s="71">
        <v>3.85940171792326</v>
      </c>
      <c r="R35" s="71">
        <v>0</v>
      </c>
      <c r="S35" s="71">
        <v>3.690928497977529</v>
      </c>
      <c r="T35" s="72"/>
      <c r="U35" s="71">
        <v>15236707</v>
      </c>
      <c r="V35" s="71">
        <v>1592</v>
      </c>
      <c r="W35" s="71">
        <v>26</v>
      </c>
      <c r="X35" s="71">
        <v>18215</v>
      </c>
      <c r="Y35" s="71">
        <v>26073</v>
      </c>
      <c r="Z35" s="71">
        <v>38790</v>
      </c>
      <c r="AA35" s="71">
        <v>5843</v>
      </c>
      <c r="AB35" s="71">
        <v>66202</v>
      </c>
      <c r="AC35" s="71">
        <v>0</v>
      </c>
      <c r="AD35" s="71">
        <v>3.690928497977529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34.100999999999999</v>
      </c>
      <c r="BK35" s="71">
        <v>0</v>
      </c>
      <c r="BL35" s="71">
        <v>27.060000000000002</v>
      </c>
      <c r="BM35" s="71">
        <v>0</v>
      </c>
      <c r="BN35" s="72"/>
      <c r="BO35" s="71">
        <v>0</v>
      </c>
      <c r="BP35" s="71">
        <v>0</v>
      </c>
      <c r="BQ35" s="71">
        <v>4</v>
      </c>
      <c r="BR35" s="71">
        <v>0</v>
      </c>
      <c r="BS35" s="71">
        <v>2</v>
      </c>
      <c r="BT35" s="71">
        <v>0</v>
      </c>
      <c r="BU35"/>
      <c r="BV35" s="70">
        <v>61.161000000000001</v>
      </c>
      <c r="BW35" s="70">
        <v>0</v>
      </c>
      <c r="BX35" s="70">
        <v>0</v>
      </c>
      <c r="BY35" s="70">
        <v>0</v>
      </c>
      <c r="BZ35" s="70">
        <v>0</v>
      </c>
      <c r="CA35" s="70">
        <v>0</v>
      </c>
      <c r="CB35" s="70">
        <v>0</v>
      </c>
      <c r="CC35" s="70">
        <v>0</v>
      </c>
      <c r="CD35" s="70">
        <v>0</v>
      </c>
    </row>
    <row r="36" spans="1:82">
      <c r="A36" s="70" t="s">
        <v>1951</v>
      </c>
      <c r="B36" s="70">
        <v>75</v>
      </c>
      <c r="C36" s="70">
        <v>7</v>
      </c>
      <c r="D36" s="70">
        <v>5</v>
      </c>
      <c r="E36" s="70">
        <v>2010</v>
      </c>
      <c r="F36" s="70" t="s">
        <v>177</v>
      </c>
      <c r="G36" s="70" t="s">
        <v>1944</v>
      </c>
      <c r="H36" s="70" t="s">
        <v>1945</v>
      </c>
      <c r="I36" s="148"/>
      <c r="J36" s="71">
        <v>147.85464636609731</v>
      </c>
      <c r="K36" s="71">
        <v>2.7613709960578521</v>
      </c>
      <c r="L36" s="71">
        <v>1.1343954991425651</v>
      </c>
      <c r="M36" s="71">
        <v>79.791992636622908</v>
      </c>
      <c r="N36" s="71">
        <v>97.75918636847139</v>
      </c>
      <c r="O36" s="71">
        <v>76.272930957735355</v>
      </c>
      <c r="P36" s="71">
        <v>29.09144093177191</v>
      </c>
      <c r="Q36" s="71">
        <v>4.0249843259283198</v>
      </c>
      <c r="R36" s="71">
        <v>0</v>
      </c>
      <c r="S36" s="71">
        <v>4.9358231146682927</v>
      </c>
      <c r="T36" s="72"/>
      <c r="U36" s="71">
        <v>15223330</v>
      </c>
      <c r="V36" s="71">
        <v>1592</v>
      </c>
      <c r="W36" s="71">
        <v>26</v>
      </c>
      <c r="X36" s="71">
        <v>18215</v>
      </c>
      <c r="Y36" s="71">
        <v>26312</v>
      </c>
      <c r="Z36" s="71">
        <v>38737</v>
      </c>
      <c r="AA36" s="71">
        <v>5709</v>
      </c>
      <c r="AB36" s="71">
        <v>66158</v>
      </c>
      <c r="AC36" s="71">
        <v>0</v>
      </c>
      <c r="AD36" s="71">
        <v>4.9358231146682927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36.503</v>
      </c>
      <c r="BK36" s="71">
        <v>0</v>
      </c>
      <c r="BL36" s="71">
        <v>27.369</v>
      </c>
      <c r="BM36" s="71">
        <v>0</v>
      </c>
      <c r="BN36" s="72"/>
      <c r="BO36" s="71">
        <v>0</v>
      </c>
      <c r="BP36" s="71">
        <v>0</v>
      </c>
      <c r="BQ36" s="71">
        <v>4</v>
      </c>
      <c r="BR36" s="71">
        <v>0</v>
      </c>
      <c r="BS36" s="71">
        <v>2</v>
      </c>
      <c r="BT36" s="71">
        <v>0</v>
      </c>
      <c r="BU36"/>
      <c r="BV36" s="70">
        <v>63.872</v>
      </c>
      <c r="BW36" s="70">
        <v>0</v>
      </c>
      <c r="BX36" s="70">
        <v>0</v>
      </c>
      <c r="BY36" s="70">
        <v>0</v>
      </c>
      <c r="BZ36" s="70">
        <v>0</v>
      </c>
      <c r="CA36" s="70">
        <v>0</v>
      </c>
      <c r="CB36" s="70">
        <v>0</v>
      </c>
      <c r="CC36" s="70">
        <v>0</v>
      </c>
      <c r="CD36" s="70">
        <v>0</v>
      </c>
    </row>
    <row r="37" spans="1:82">
      <c r="A37" s="70" t="s">
        <v>1952</v>
      </c>
      <c r="B37" s="70">
        <v>76</v>
      </c>
      <c r="C37" s="70">
        <v>8</v>
      </c>
      <c r="D37" s="70">
        <v>5</v>
      </c>
      <c r="E37" s="70">
        <v>2011</v>
      </c>
      <c r="F37" s="70" t="s">
        <v>178</v>
      </c>
      <c r="G37" s="70" t="s">
        <v>1944</v>
      </c>
      <c r="H37" s="70" t="s">
        <v>1945</v>
      </c>
      <c r="I37" s="148"/>
      <c r="J37" s="71">
        <v>150.7476790455747</v>
      </c>
      <c r="K37" s="71">
        <v>3.749835666848643</v>
      </c>
      <c r="L37" s="71">
        <v>1.1779492260629789</v>
      </c>
      <c r="M37" s="71">
        <v>86.416562189572417</v>
      </c>
      <c r="N37" s="71">
        <v>99.136854383656583</v>
      </c>
      <c r="O37" s="71">
        <v>75.235054771673077</v>
      </c>
      <c r="P37" s="71">
        <v>28.23095139639214</v>
      </c>
      <c r="Q37" s="71">
        <v>4.6433341479799903</v>
      </c>
      <c r="R37" s="71">
        <v>0</v>
      </c>
      <c r="S37" s="71">
        <v>4.9896785514184696</v>
      </c>
      <c r="T37" s="72"/>
      <c r="U37" s="71">
        <v>15282175</v>
      </c>
      <c r="V37" s="71">
        <v>1592</v>
      </c>
      <c r="W37" s="71">
        <v>26</v>
      </c>
      <c r="X37" s="71">
        <v>18215</v>
      </c>
      <c r="Y37" s="71">
        <v>26491</v>
      </c>
      <c r="Z37" s="71">
        <v>39040</v>
      </c>
      <c r="AA37" s="71">
        <v>5705</v>
      </c>
      <c r="AB37" s="71">
        <v>66166</v>
      </c>
      <c r="AC37" s="71">
        <v>0</v>
      </c>
      <c r="AD37" s="71">
        <v>4.9896785514184696</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37.28</v>
      </c>
      <c r="BK37" s="71">
        <v>0</v>
      </c>
      <c r="BL37" s="71">
        <v>26.635999999999999</v>
      </c>
      <c r="BM37" s="71">
        <v>0</v>
      </c>
      <c r="BN37" s="72"/>
      <c r="BO37" s="71">
        <v>0</v>
      </c>
      <c r="BP37" s="71">
        <v>0</v>
      </c>
      <c r="BQ37" s="71">
        <v>4</v>
      </c>
      <c r="BR37" s="71">
        <v>0</v>
      </c>
      <c r="BS37" s="71">
        <v>2</v>
      </c>
      <c r="BT37" s="71">
        <v>0</v>
      </c>
      <c r="BU37"/>
      <c r="BV37" s="70">
        <v>63.915999999999997</v>
      </c>
      <c r="BW37" s="70">
        <v>0</v>
      </c>
      <c r="BX37" s="70">
        <v>0</v>
      </c>
      <c r="BY37" s="70">
        <v>0</v>
      </c>
      <c r="BZ37" s="70">
        <v>0</v>
      </c>
      <c r="CA37" s="70">
        <v>0</v>
      </c>
      <c r="CB37" s="70">
        <v>0</v>
      </c>
      <c r="CC37" s="70">
        <v>0</v>
      </c>
      <c r="CD37" s="70">
        <v>0</v>
      </c>
    </row>
    <row r="38" spans="1:82">
      <c r="A38" s="70" t="s">
        <v>1953</v>
      </c>
      <c r="B38" s="70">
        <v>77</v>
      </c>
      <c r="C38" s="70">
        <v>9</v>
      </c>
      <c r="D38" s="70">
        <v>5</v>
      </c>
      <c r="E38" s="70">
        <v>2012</v>
      </c>
      <c r="F38" s="70" t="s">
        <v>179</v>
      </c>
      <c r="G38" s="70" t="s">
        <v>1944</v>
      </c>
      <c r="H38" s="70" t="s">
        <v>1945</v>
      </c>
      <c r="I38" s="148"/>
      <c r="J38" s="71">
        <v>138.02215608000711</v>
      </c>
      <c r="K38" s="71">
        <v>3.3534722348709129</v>
      </c>
      <c r="L38" s="71">
        <v>1.147460441668944</v>
      </c>
      <c r="M38" s="71">
        <v>91.295706074969331</v>
      </c>
      <c r="N38" s="71">
        <v>105.2547938426042</v>
      </c>
      <c r="O38" s="71">
        <v>75.176456156218748</v>
      </c>
      <c r="P38" s="71">
        <v>27.908840150645894</v>
      </c>
      <c r="Q38" s="71">
        <v>5.2178147847688496</v>
      </c>
      <c r="R38" s="71">
        <v>0</v>
      </c>
      <c r="S38" s="71">
        <v>5.6436870478793102</v>
      </c>
      <c r="T38" s="72"/>
      <c r="U38" s="71">
        <v>15066142</v>
      </c>
      <c r="V38" s="71">
        <v>1592</v>
      </c>
      <c r="W38" s="71">
        <v>26</v>
      </c>
      <c r="X38" s="71">
        <v>18215</v>
      </c>
      <c r="Y38" s="71">
        <v>27823</v>
      </c>
      <c r="Z38" s="71">
        <v>39319</v>
      </c>
      <c r="AA38" s="71">
        <v>5608</v>
      </c>
      <c r="AB38" s="71">
        <v>68434</v>
      </c>
      <c r="AC38" s="71">
        <v>0</v>
      </c>
      <c r="AD38" s="71">
        <v>5.6436870478793102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42.075000000000003</v>
      </c>
      <c r="BK38" s="71">
        <v>0</v>
      </c>
      <c r="BL38" s="71">
        <v>30.096</v>
      </c>
      <c r="BM38" s="71">
        <v>0</v>
      </c>
      <c r="BN38" s="72"/>
      <c r="BO38" s="71">
        <v>0</v>
      </c>
      <c r="BP38" s="71">
        <v>0</v>
      </c>
      <c r="BQ38" s="71">
        <v>5</v>
      </c>
      <c r="BR38" s="71">
        <v>0</v>
      </c>
      <c r="BS38" s="71">
        <v>2</v>
      </c>
      <c r="BT38" s="71">
        <v>0</v>
      </c>
      <c r="BU38"/>
      <c r="BV38" s="70">
        <v>72.171000000000006</v>
      </c>
      <c r="BW38" s="70">
        <v>0</v>
      </c>
      <c r="BX38" s="70">
        <v>0</v>
      </c>
      <c r="BY38" s="70">
        <v>0</v>
      </c>
      <c r="BZ38" s="70">
        <v>0</v>
      </c>
      <c r="CA38" s="70">
        <v>0</v>
      </c>
      <c r="CB38" s="70">
        <v>0</v>
      </c>
      <c r="CC38" s="70">
        <v>0</v>
      </c>
      <c r="CD38" s="70">
        <v>0</v>
      </c>
    </row>
    <row r="39" spans="1:82">
      <c r="A39" s="70" t="s">
        <v>1954</v>
      </c>
      <c r="B39" s="70">
        <v>78</v>
      </c>
      <c r="C39" s="70">
        <v>10</v>
      </c>
      <c r="D39" s="70">
        <v>5</v>
      </c>
      <c r="E39" s="70">
        <v>2013</v>
      </c>
      <c r="F39" s="70" t="s">
        <v>180</v>
      </c>
      <c r="G39" s="70" t="s">
        <v>1944</v>
      </c>
      <c r="H39" s="70" t="s">
        <v>1945</v>
      </c>
      <c r="I39" s="148"/>
      <c r="J39" s="71">
        <v>141.22130413072389</v>
      </c>
      <c r="K39" s="71">
        <v>2.8497169789810188</v>
      </c>
      <c r="L39" s="71">
        <v>1.058782805254989</v>
      </c>
      <c r="M39" s="71">
        <v>90.890863094547598</v>
      </c>
      <c r="N39" s="71">
        <v>96.08331008066051</v>
      </c>
      <c r="O39" s="71">
        <v>72.979208235618586</v>
      </c>
      <c r="P39" s="71">
        <v>27.99901477096849</v>
      </c>
      <c r="Q39" s="71">
        <v>5.3058495204987199</v>
      </c>
      <c r="R39" s="71">
        <v>0</v>
      </c>
      <c r="S39" s="71">
        <v>5.1893025225299718</v>
      </c>
      <c r="T39" s="72"/>
      <c r="U39" s="71">
        <v>15900911</v>
      </c>
      <c r="V39" s="71">
        <v>1592</v>
      </c>
      <c r="W39" s="71">
        <v>26</v>
      </c>
      <c r="X39" s="71">
        <v>18215</v>
      </c>
      <c r="Y39" s="71">
        <v>28107</v>
      </c>
      <c r="Z39" s="71">
        <v>39874</v>
      </c>
      <c r="AA39" s="71">
        <v>5605</v>
      </c>
      <c r="AB39" s="71">
        <v>68591</v>
      </c>
      <c r="AC39" s="71">
        <v>0</v>
      </c>
      <c r="AD39" s="71">
        <v>5.1893025225299718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42.451000000000001</v>
      </c>
      <c r="BK39" s="71">
        <v>0</v>
      </c>
      <c r="BL39" s="71">
        <v>31.462000000000003</v>
      </c>
      <c r="BM39" s="71">
        <v>0</v>
      </c>
      <c r="BN39" s="72"/>
      <c r="BO39" s="71">
        <v>0</v>
      </c>
      <c r="BP39" s="71">
        <v>0</v>
      </c>
      <c r="BQ39" s="71">
        <v>5</v>
      </c>
      <c r="BR39" s="71">
        <v>0</v>
      </c>
      <c r="BS39" s="71">
        <v>2</v>
      </c>
      <c r="BT39" s="71">
        <v>0</v>
      </c>
      <c r="BU39"/>
      <c r="BV39" s="70">
        <v>73.912999999999997</v>
      </c>
      <c r="BW39" s="70">
        <v>0</v>
      </c>
      <c r="BX39" s="70">
        <v>0</v>
      </c>
      <c r="BY39" s="70">
        <v>0</v>
      </c>
      <c r="BZ39" s="70">
        <v>0</v>
      </c>
      <c r="CA39" s="70">
        <v>0</v>
      </c>
      <c r="CB39" s="70">
        <v>0</v>
      </c>
      <c r="CC39" s="70">
        <v>0</v>
      </c>
      <c r="CD39" s="70">
        <v>0</v>
      </c>
    </row>
    <row r="40" spans="1:82">
      <c r="A40" s="70" t="s">
        <v>1955</v>
      </c>
      <c r="B40" s="70">
        <v>79</v>
      </c>
      <c r="C40" s="70">
        <v>11</v>
      </c>
      <c r="D40" s="70">
        <v>5</v>
      </c>
      <c r="E40" s="70">
        <v>2014</v>
      </c>
      <c r="F40" s="70" t="s">
        <v>181</v>
      </c>
      <c r="G40" s="70" t="s">
        <v>1944</v>
      </c>
      <c r="H40" s="70" t="s">
        <v>1945</v>
      </c>
      <c r="I40" s="148"/>
      <c r="J40" s="71">
        <v>136.07044271145801</v>
      </c>
      <c r="K40" s="71">
        <v>2.4860397362530962</v>
      </c>
      <c r="L40" s="71">
        <v>1.5729150282564019</v>
      </c>
      <c r="M40" s="71">
        <v>96.66047341345147</v>
      </c>
      <c r="N40" s="71">
        <v>93.154110171960895</v>
      </c>
      <c r="O40" s="71">
        <v>69.543321112557933</v>
      </c>
      <c r="P40" s="71">
        <v>28.280125258067365</v>
      </c>
      <c r="Q40" s="71">
        <v>5.0861193187896401</v>
      </c>
      <c r="R40" s="71">
        <v>0</v>
      </c>
      <c r="S40" s="71">
        <v>5.1850599242624318</v>
      </c>
      <c r="T40" s="72"/>
      <c r="U40" s="71">
        <v>16729961</v>
      </c>
      <c r="V40" s="71">
        <v>1203</v>
      </c>
      <c r="W40" s="71">
        <v>33</v>
      </c>
      <c r="X40" s="71">
        <v>20752</v>
      </c>
      <c r="Y40" s="71">
        <v>28418</v>
      </c>
      <c r="Z40" s="71">
        <v>40019</v>
      </c>
      <c r="AA40" s="71">
        <v>5632</v>
      </c>
      <c r="AB40" s="71">
        <v>68530</v>
      </c>
      <c r="AC40" s="71">
        <v>0</v>
      </c>
      <c r="AD40" s="71">
        <v>5.1850599242624318</v>
      </c>
      <c r="AE40" s="72"/>
      <c r="AF40" s="71"/>
      <c r="AG40" s="71"/>
      <c r="AH40" s="71"/>
      <c r="AI40" s="71"/>
      <c r="AJ40" s="71"/>
      <c r="AK40" s="71"/>
      <c r="AL40" s="71"/>
      <c r="AM40" s="71"/>
      <c r="AN40" s="71"/>
      <c r="AO40" s="71"/>
      <c r="AP40" s="71"/>
      <c r="AQ40" s="72"/>
      <c r="AR40" s="71">
        <v>1266</v>
      </c>
      <c r="AS40" s="71">
        <v>150</v>
      </c>
      <c r="AT40" s="71">
        <v>0</v>
      </c>
      <c r="AU40" s="71">
        <v>0</v>
      </c>
      <c r="AV40" s="71">
        <v>0</v>
      </c>
      <c r="AW40" s="71">
        <v>0</v>
      </c>
      <c r="AX40" s="71"/>
      <c r="AY40" s="72"/>
      <c r="AZ40" s="71">
        <v>5059</v>
      </c>
      <c r="BA40" s="71">
        <v>3663.2</v>
      </c>
      <c r="BB40" s="71">
        <v>0</v>
      </c>
      <c r="BC40" s="71">
        <v>0</v>
      </c>
      <c r="BD40" s="71">
        <v>0</v>
      </c>
      <c r="BE40" s="71">
        <v>0</v>
      </c>
      <c r="BF40" s="71"/>
      <c r="BG40" s="72"/>
      <c r="BH40" s="71">
        <v>0</v>
      </c>
      <c r="BI40" s="71">
        <v>0</v>
      </c>
      <c r="BJ40" s="71">
        <v>41.872999999999998</v>
      </c>
      <c r="BK40" s="71">
        <v>0</v>
      </c>
      <c r="BL40" s="71">
        <v>30.862000000000002</v>
      </c>
      <c r="BM40" s="71">
        <v>0</v>
      </c>
      <c r="BN40" s="72"/>
      <c r="BO40" s="71">
        <v>0</v>
      </c>
      <c r="BP40" s="71">
        <v>0</v>
      </c>
      <c r="BQ40" s="71">
        <v>5</v>
      </c>
      <c r="BR40" s="71">
        <v>0</v>
      </c>
      <c r="BS40" s="71">
        <v>2</v>
      </c>
      <c r="BT40" s="71">
        <v>0</v>
      </c>
      <c r="BU40"/>
      <c r="BV40" s="70">
        <v>72.734999999999999</v>
      </c>
      <c r="BW40" s="70">
        <v>0</v>
      </c>
      <c r="BX40" s="70">
        <v>0</v>
      </c>
      <c r="BY40" s="70">
        <v>0</v>
      </c>
      <c r="BZ40" s="70">
        <v>0</v>
      </c>
      <c r="CA40" s="70">
        <v>0</v>
      </c>
      <c r="CB40" s="70">
        <v>0</v>
      </c>
      <c r="CC40" s="70">
        <v>0</v>
      </c>
      <c r="CD40" s="70">
        <v>0</v>
      </c>
    </row>
    <row r="41" spans="1:82">
      <c r="A41" s="70" t="s">
        <v>1956</v>
      </c>
      <c r="B41" s="70">
        <v>80</v>
      </c>
      <c r="C41" s="70">
        <v>12</v>
      </c>
      <c r="D41" s="70">
        <v>5</v>
      </c>
      <c r="E41" s="70">
        <v>2015</v>
      </c>
      <c r="F41" s="70" t="s">
        <v>182</v>
      </c>
      <c r="G41" s="70" t="s">
        <v>1944</v>
      </c>
      <c r="H41" s="70" t="s">
        <v>1945</v>
      </c>
      <c r="I41" s="148"/>
      <c r="J41" s="71">
        <v>126.6021244566026</v>
      </c>
      <c r="K41" s="71">
        <v>2.410566602030273</v>
      </c>
      <c r="L41" s="71">
        <v>1.848466995374304</v>
      </c>
      <c r="M41" s="71">
        <v>92.141143702026369</v>
      </c>
      <c r="N41" s="71">
        <v>85.005003449105985</v>
      </c>
      <c r="O41" s="71">
        <v>69.393337195833169</v>
      </c>
      <c r="P41" s="71">
        <v>28.468302984269346</v>
      </c>
      <c r="Q41" s="71">
        <v>4.9917701339760896</v>
      </c>
      <c r="R41" s="71">
        <v>0</v>
      </c>
      <c r="S41" s="71">
        <v>5.8865132456123002</v>
      </c>
      <c r="T41" s="72"/>
      <c r="U41" s="71">
        <v>17841919</v>
      </c>
      <c r="V41" s="71">
        <v>1203</v>
      </c>
      <c r="W41" s="71">
        <v>33</v>
      </c>
      <c r="X41" s="71">
        <v>20752</v>
      </c>
      <c r="Y41" s="71">
        <v>28837</v>
      </c>
      <c r="Z41" s="71">
        <v>40317</v>
      </c>
      <c r="AA41" s="71">
        <v>5665</v>
      </c>
      <c r="AB41" s="71">
        <v>68706</v>
      </c>
      <c r="AC41" s="71">
        <v>0</v>
      </c>
      <c r="AD41" s="71">
        <v>5.8865132456123002</v>
      </c>
      <c r="AE41" s="72"/>
      <c r="AF41" s="71">
        <v>94146183.438222066</v>
      </c>
      <c r="AG41" s="71">
        <v>2000030.1631429191</v>
      </c>
      <c r="AH41" s="71">
        <v>374500.84125673171</v>
      </c>
      <c r="AI41" s="71">
        <v>124725480.7106162</v>
      </c>
      <c r="AJ41" s="71">
        <v>126204409.9473033</v>
      </c>
      <c r="AK41" s="71">
        <v>0</v>
      </c>
      <c r="AL41" s="71">
        <v>0</v>
      </c>
      <c r="AM41" s="71">
        <v>9415869.089169817</v>
      </c>
      <c r="AN41" s="71">
        <v>0</v>
      </c>
      <c r="AO41" s="71">
        <v>0</v>
      </c>
      <c r="AP41" s="71">
        <v>356866474.18971103</v>
      </c>
      <c r="AQ41" s="72"/>
      <c r="AR41" s="71">
        <v>1409</v>
      </c>
      <c r="AS41" s="71">
        <v>209</v>
      </c>
      <c r="AT41" s="71">
        <v>0</v>
      </c>
      <c r="AU41" s="71">
        <v>0</v>
      </c>
      <c r="AV41" s="71">
        <v>0</v>
      </c>
      <c r="AW41" s="71">
        <v>0</v>
      </c>
      <c r="AX41" s="71"/>
      <c r="AY41" s="72"/>
      <c r="AZ41" s="71">
        <v>5743.5</v>
      </c>
      <c r="BA41" s="71">
        <v>6573.6</v>
      </c>
      <c r="BB41" s="71">
        <v>0</v>
      </c>
      <c r="BC41" s="71">
        <v>0</v>
      </c>
      <c r="BD41" s="71">
        <v>0</v>
      </c>
      <c r="BE41" s="71">
        <v>0</v>
      </c>
      <c r="BF41" s="71"/>
      <c r="BG41" s="72"/>
      <c r="BH41" s="71">
        <v>0</v>
      </c>
      <c r="BI41" s="71">
        <v>0</v>
      </c>
      <c r="BJ41" s="71">
        <v>41.512999999999998</v>
      </c>
      <c r="BK41" s="71">
        <v>0</v>
      </c>
      <c r="BL41" s="71">
        <v>34.14</v>
      </c>
      <c r="BM41" s="71">
        <v>0</v>
      </c>
      <c r="BN41" s="72"/>
      <c r="BO41" s="71">
        <v>0</v>
      </c>
      <c r="BP41" s="71">
        <v>0</v>
      </c>
      <c r="BQ41" s="71">
        <v>5</v>
      </c>
      <c r="BR41" s="71">
        <v>0</v>
      </c>
      <c r="BS41" s="71">
        <v>2</v>
      </c>
      <c r="BT41" s="71">
        <v>0</v>
      </c>
      <c r="BU41"/>
      <c r="BV41" s="70">
        <v>75.653000000000006</v>
      </c>
      <c r="BW41" s="70">
        <v>0</v>
      </c>
      <c r="BX41" s="70">
        <v>0</v>
      </c>
      <c r="BY41" s="70">
        <v>0</v>
      </c>
      <c r="BZ41" s="70">
        <v>0</v>
      </c>
      <c r="CA41" s="70">
        <v>0</v>
      </c>
      <c r="CB41" s="70">
        <v>0</v>
      </c>
      <c r="CC41" s="70">
        <v>0</v>
      </c>
      <c r="CD41" s="70">
        <v>0</v>
      </c>
    </row>
    <row r="42" spans="1:82">
      <c r="A42" s="70" t="s">
        <v>1957</v>
      </c>
      <c r="B42" s="70">
        <v>81</v>
      </c>
      <c r="C42" s="70">
        <v>13</v>
      </c>
      <c r="D42" s="70">
        <v>5</v>
      </c>
      <c r="E42" s="70">
        <v>2016</v>
      </c>
      <c r="F42" s="70" t="s">
        <v>155</v>
      </c>
      <c r="G42" s="70" t="s">
        <v>1944</v>
      </c>
      <c r="H42" s="70" t="s">
        <v>1945</v>
      </c>
      <c r="I42" s="148"/>
      <c r="J42" s="71">
        <v>141.84808649978885</v>
      </c>
      <c r="K42" s="71">
        <v>2.4259673138065732</v>
      </c>
      <c r="L42" s="71">
        <v>1.9571405053929061</v>
      </c>
      <c r="M42" s="71">
        <v>79.936541696510446</v>
      </c>
      <c r="N42" s="71">
        <v>84.746271421788705</v>
      </c>
      <c r="O42" s="71">
        <v>69.174667568288243</v>
      </c>
      <c r="P42" s="71">
        <v>28.54013264067266</v>
      </c>
      <c r="Q42" s="71">
        <v>4.8643571260915985</v>
      </c>
      <c r="R42" s="71">
        <v>0</v>
      </c>
      <c r="S42" s="71">
        <v>6.9276157296395731</v>
      </c>
      <c r="T42" s="72"/>
      <c r="U42" s="71">
        <v>18531318</v>
      </c>
      <c r="V42" s="71">
        <v>1203</v>
      </c>
      <c r="W42" s="71">
        <v>33</v>
      </c>
      <c r="X42" s="71">
        <v>20752</v>
      </c>
      <c r="Y42" s="71">
        <v>29183</v>
      </c>
      <c r="Z42" s="71">
        <v>40684</v>
      </c>
      <c r="AA42" s="71">
        <v>5874</v>
      </c>
      <c r="AB42" s="71">
        <v>68869</v>
      </c>
      <c r="AC42" s="71">
        <v>0</v>
      </c>
      <c r="AD42" s="71">
        <v>6.9276157296395731</v>
      </c>
      <c r="AE42" s="72"/>
      <c r="AF42" s="71">
        <v>99873924.155397028</v>
      </c>
      <c r="AG42" s="71">
        <v>1899310.1205097099</v>
      </c>
      <c r="AH42" s="71">
        <v>301198.67238408828</v>
      </c>
      <c r="AI42" s="71">
        <v>123659364.86204579</v>
      </c>
      <c r="AJ42" s="71">
        <v>121497216.55282369</v>
      </c>
      <c r="AK42" s="71">
        <v>0</v>
      </c>
      <c r="AL42" s="71">
        <v>0</v>
      </c>
      <c r="AM42" s="71">
        <v>9445540.1166124623</v>
      </c>
      <c r="AN42" s="71">
        <v>0</v>
      </c>
      <c r="AO42" s="71">
        <v>0</v>
      </c>
      <c r="AP42" s="71">
        <v>356676554.47977275</v>
      </c>
      <c r="AQ42" s="72"/>
      <c r="AR42" s="71">
        <v>1548</v>
      </c>
      <c r="AS42" s="71">
        <v>246</v>
      </c>
      <c r="AT42" s="71">
        <v>0</v>
      </c>
      <c r="AU42" s="71">
        <v>0</v>
      </c>
      <c r="AV42" s="71">
        <v>0</v>
      </c>
      <c r="AW42" s="71">
        <v>0</v>
      </c>
      <c r="AX42" s="71"/>
      <c r="AY42" s="72"/>
      <c r="AZ42" s="71">
        <v>6395.4</v>
      </c>
      <c r="BA42" s="71">
        <v>8592.7999999999993</v>
      </c>
      <c r="BB42" s="71">
        <v>0</v>
      </c>
      <c r="BC42" s="71">
        <v>0</v>
      </c>
      <c r="BD42" s="71">
        <v>0</v>
      </c>
      <c r="BE42" s="71">
        <v>0</v>
      </c>
      <c r="BF42" s="71"/>
      <c r="BG42" s="72"/>
      <c r="BH42" s="71">
        <v>0</v>
      </c>
      <c r="BI42" s="71">
        <v>0</v>
      </c>
      <c r="BJ42" s="71">
        <v>40.353000000000002</v>
      </c>
      <c r="BK42" s="71">
        <v>0</v>
      </c>
      <c r="BL42" s="71">
        <v>35.274000000000001</v>
      </c>
      <c r="BM42" s="71">
        <v>0</v>
      </c>
      <c r="BN42" s="72"/>
      <c r="BO42" s="71">
        <v>0</v>
      </c>
      <c r="BP42" s="71">
        <v>0</v>
      </c>
      <c r="BQ42" s="71">
        <v>5</v>
      </c>
      <c r="BR42" s="71">
        <v>0</v>
      </c>
      <c r="BS42" s="71">
        <v>2</v>
      </c>
      <c r="BT42" s="71">
        <v>0</v>
      </c>
      <c r="BU42"/>
      <c r="BV42" s="70">
        <v>75.626999999999995</v>
      </c>
      <c r="BW42" s="70">
        <v>0</v>
      </c>
      <c r="BX42" s="70">
        <v>0</v>
      </c>
      <c r="BY42" s="70">
        <v>0</v>
      </c>
      <c r="BZ42" s="70">
        <v>0</v>
      </c>
      <c r="CA42" s="70">
        <v>0</v>
      </c>
      <c r="CB42" s="70">
        <v>0</v>
      </c>
      <c r="CC42" s="70">
        <v>0</v>
      </c>
      <c r="CD42" s="70">
        <v>0</v>
      </c>
    </row>
    <row r="43" spans="1:82">
      <c r="A43" s="70" t="s">
        <v>1958</v>
      </c>
      <c r="B43" s="70">
        <v>82</v>
      </c>
      <c r="C43" s="70">
        <v>14</v>
      </c>
      <c r="D43" s="70">
        <v>5</v>
      </c>
      <c r="E43" s="70">
        <v>2017</v>
      </c>
      <c r="F43" s="70" t="s">
        <v>156</v>
      </c>
      <c r="G43" s="70" t="s">
        <v>1944</v>
      </c>
      <c r="H43" s="70" t="s">
        <v>1945</v>
      </c>
      <c r="I43" s="148"/>
      <c r="J43" s="71">
        <v>131.05115200048013</v>
      </c>
      <c r="K43" s="71">
        <v>2.4768091711994438</v>
      </c>
      <c r="L43" s="71">
        <v>1.8206575397437679</v>
      </c>
      <c r="M43" s="71">
        <v>79.219416700488239</v>
      </c>
      <c r="N43" s="71">
        <v>87.323598785570695</v>
      </c>
      <c r="O43" s="71">
        <v>68.373721029501027</v>
      </c>
      <c r="P43" s="71">
        <v>28.446244077687783</v>
      </c>
      <c r="Q43" s="71">
        <v>4.6973845532948797</v>
      </c>
      <c r="R43" s="71">
        <v>0</v>
      </c>
      <c r="S43" s="71">
        <v>6.4450288108620404</v>
      </c>
      <c r="T43" s="72"/>
      <c r="U43" s="71">
        <v>18241586</v>
      </c>
      <c r="V43" s="71">
        <v>1203</v>
      </c>
      <c r="W43" s="71">
        <v>33</v>
      </c>
      <c r="X43" s="71">
        <v>20752</v>
      </c>
      <c r="Y43" s="71">
        <v>29396</v>
      </c>
      <c r="Z43" s="71">
        <v>40880</v>
      </c>
      <c r="AA43" s="71">
        <v>5892</v>
      </c>
      <c r="AB43" s="71">
        <v>68773</v>
      </c>
      <c r="AC43" s="71">
        <v>0</v>
      </c>
      <c r="AD43" s="71">
        <v>6.4450288108620404</v>
      </c>
      <c r="AE43" s="72"/>
      <c r="AF43" s="71">
        <v>98421965.295016363</v>
      </c>
      <c r="AG43" s="71">
        <v>1965720.769888089</v>
      </c>
      <c r="AH43" s="71">
        <v>383839.93163156672</v>
      </c>
      <c r="AI43" s="71">
        <v>125651682.1291465</v>
      </c>
      <c r="AJ43" s="71">
        <v>129213016.1464653</v>
      </c>
      <c r="AK43" s="71">
        <v>0</v>
      </c>
      <c r="AL43" s="71">
        <v>0</v>
      </c>
      <c r="AM43" s="71">
        <v>9447132.587850783</v>
      </c>
      <c r="AN43" s="71">
        <v>0</v>
      </c>
      <c r="AO43" s="71">
        <v>0</v>
      </c>
      <c r="AP43" s="71">
        <v>365083356.85999864</v>
      </c>
      <c r="AQ43" s="72"/>
      <c r="AR43" s="71">
        <v>1646</v>
      </c>
      <c r="AS43" s="71">
        <v>280</v>
      </c>
      <c r="AT43" s="71">
        <v>0</v>
      </c>
      <c r="AU43" s="71">
        <v>0</v>
      </c>
      <c r="AV43" s="71">
        <v>0</v>
      </c>
      <c r="AW43" s="71">
        <v>0</v>
      </c>
      <c r="AX43" s="71"/>
      <c r="AY43" s="72"/>
      <c r="AZ43" s="71">
        <v>6844.1</v>
      </c>
      <c r="BA43" s="71">
        <v>11440.9</v>
      </c>
      <c r="BB43" s="71">
        <v>0</v>
      </c>
      <c r="BC43" s="71">
        <v>0</v>
      </c>
      <c r="BD43" s="71">
        <v>0</v>
      </c>
      <c r="BE43" s="71">
        <v>0</v>
      </c>
      <c r="BF43" s="71"/>
      <c r="BG43" s="72"/>
      <c r="BH43" s="71">
        <v>0</v>
      </c>
      <c r="BI43" s="71">
        <v>0</v>
      </c>
      <c r="BJ43" s="71">
        <v>40.793999999999997</v>
      </c>
      <c r="BK43" s="71">
        <v>0</v>
      </c>
      <c r="BL43" s="71">
        <v>36.623000000000005</v>
      </c>
      <c r="BM43" s="71">
        <v>0</v>
      </c>
      <c r="BN43" s="72"/>
      <c r="BO43" s="71">
        <v>0</v>
      </c>
      <c r="BP43" s="71">
        <v>0</v>
      </c>
      <c r="BQ43" s="71">
        <v>5</v>
      </c>
      <c r="BR43" s="71">
        <v>0</v>
      </c>
      <c r="BS43" s="71">
        <v>2</v>
      </c>
      <c r="BT43" s="71">
        <v>0</v>
      </c>
      <c r="BU43"/>
      <c r="BV43" s="70">
        <v>77.417000000000002</v>
      </c>
      <c r="BW43" s="70">
        <v>0</v>
      </c>
      <c r="BX43" s="70">
        <v>0</v>
      </c>
      <c r="BY43" s="70">
        <v>0</v>
      </c>
      <c r="BZ43" s="70">
        <v>0</v>
      </c>
      <c r="CA43" s="70">
        <v>0</v>
      </c>
      <c r="CB43" s="70">
        <v>0</v>
      </c>
      <c r="CC43" s="70">
        <v>0</v>
      </c>
      <c r="CD43" s="70">
        <v>0</v>
      </c>
    </row>
    <row r="44" spans="1:82">
      <c r="A44" s="70" t="s">
        <v>1959</v>
      </c>
      <c r="B44" s="70">
        <v>83</v>
      </c>
      <c r="C44" s="70">
        <v>15</v>
      </c>
      <c r="D44" s="70">
        <v>5</v>
      </c>
      <c r="E44" s="70">
        <v>2018</v>
      </c>
      <c r="F44" s="70" t="s">
        <v>183</v>
      </c>
      <c r="G44" s="70" t="s">
        <v>1944</v>
      </c>
      <c r="H44" s="70" t="s">
        <v>1945</v>
      </c>
      <c r="I44" s="148"/>
      <c r="J44" s="71">
        <v>127.45163633769816</v>
      </c>
      <c r="K44" s="71">
        <v>2.3123492547170184</v>
      </c>
      <c r="L44" s="71">
        <v>1.695462529609107</v>
      </c>
      <c r="M44" s="71">
        <v>80.451899023028858</v>
      </c>
      <c r="N44" s="71">
        <v>80.166061190540148</v>
      </c>
      <c r="O44" s="71">
        <v>66.913527820330486</v>
      </c>
      <c r="P44" s="71">
        <v>28.507235144351203</v>
      </c>
      <c r="Q44" s="71">
        <v>4.3623759998923504</v>
      </c>
      <c r="R44" s="71">
        <v>0</v>
      </c>
      <c r="S44" s="71">
        <v>6.4307939909219805</v>
      </c>
      <c r="T44" s="72"/>
      <c r="U44" s="71">
        <v>18513649</v>
      </c>
      <c r="V44" s="71">
        <v>1203</v>
      </c>
      <c r="W44" s="71">
        <v>33</v>
      </c>
      <c r="X44" s="71">
        <v>20752</v>
      </c>
      <c r="Y44" s="71">
        <v>29750</v>
      </c>
      <c r="Z44" s="71">
        <v>40773</v>
      </c>
      <c r="AA44" s="71">
        <v>5964</v>
      </c>
      <c r="AB44" s="71">
        <v>68828</v>
      </c>
      <c r="AC44" s="71">
        <v>0</v>
      </c>
      <c r="AD44" s="71">
        <v>6.4307939909219796</v>
      </c>
      <c r="AE44" s="72"/>
      <c r="AF44" s="71">
        <v>96302774.380276948</v>
      </c>
      <c r="AG44" s="71">
        <v>1746352.5108945039</v>
      </c>
      <c r="AH44" s="71">
        <v>361984.98796092818</v>
      </c>
      <c r="AI44" s="71">
        <v>121238815.6284229</v>
      </c>
      <c r="AJ44" s="71">
        <v>117147432.138275</v>
      </c>
      <c r="AK44" s="71">
        <v>0</v>
      </c>
      <c r="AL44" s="71">
        <v>0</v>
      </c>
      <c r="AM44" s="71">
        <v>9474250.6480613686</v>
      </c>
      <c r="AN44" s="71">
        <v>0</v>
      </c>
      <c r="AO44" s="71">
        <v>0</v>
      </c>
      <c r="AP44" s="71">
        <v>346271610.29389167</v>
      </c>
      <c r="AQ44" s="72"/>
      <c r="AR44" s="71">
        <v>1751</v>
      </c>
      <c r="AS44" s="71">
        <v>307</v>
      </c>
      <c r="AT44" s="71">
        <v>0</v>
      </c>
      <c r="AU44" s="71">
        <v>0</v>
      </c>
      <c r="AV44" s="71">
        <v>0</v>
      </c>
      <c r="AW44" s="71">
        <v>0</v>
      </c>
      <c r="AX44" s="71"/>
      <c r="AY44" s="72"/>
      <c r="AZ44" s="71">
        <v>7365.9</v>
      </c>
      <c r="BA44" s="71">
        <v>11819</v>
      </c>
      <c r="BB44" s="71">
        <v>0</v>
      </c>
      <c r="BC44" s="71">
        <v>0</v>
      </c>
      <c r="BD44" s="71">
        <v>0</v>
      </c>
      <c r="BE44" s="71">
        <v>0</v>
      </c>
      <c r="BF44" s="71"/>
      <c r="BG44" s="72"/>
      <c r="BH44" s="71">
        <v>0</v>
      </c>
      <c r="BI44" s="71">
        <v>0</v>
      </c>
      <c r="BJ44" s="71">
        <v>38.896000000000001</v>
      </c>
      <c r="BK44" s="71">
        <v>0</v>
      </c>
      <c r="BL44" s="71">
        <v>35.261000000000003</v>
      </c>
      <c r="BM44" s="71">
        <v>0</v>
      </c>
      <c r="BN44" s="72"/>
      <c r="BO44" s="71">
        <v>0</v>
      </c>
      <c r="BP44" s="71">
        <v>0</v>
      </c>
      <c r="BQ44" s="71">
        <v>5</v>
      </c>
      <c r="BR44" s="71">
        <v>0</v>
      </c>
      <c r="BS44" s="71">
        <v>2</v>
      </c>
      <c r="BT44" s="71">
        <v>0</v>
      </c>
      <c r="BU44"/>
      <c r="BV44" s="70">
        <v>74.156999999999996</v>
      </c>
      <c r="BW44" s="70">
        <v>0</v>
      </c>
      <c r="BX44" s="70">
        <v>0</v>
      </c>
      <c r="BY44" s="70">
        <v>0</v>
      </c>
      <c r="BZ44" s="70">
        <v>0</v>
      </c>
      <c r="CA44" s="70">
        <v>0</v>
      </c>
      <c r="CB44" s="70">
        <v>0</v>
      </c>
      <c r="CC44" s="70">
        <v>0</v>
      </c>
      <c r="CD44" s="70">
        <v>0</v>
      </c>
    </row>
    <row r="45" spans="1:82">
      <c r="A45" s="70" t="s">
        <v>1960</v>
      </c>
      <c r="B45" s="70">
        <v>84</v>
      </c>
      <c r="C45" s="70">
        <v>16</v>
      </c>
      <c r="D45" s="70">
        <v>5</v>
      </c>
      <c r="E45" s="70">
        <v>2019</v>
      </c>
      <c r="F45" s="70" t="s">
        <v>158</v>
      </c>
      <c r="G45" s="1064" t="s">
        <v>1944</v>
      </c>
      <c r="H45" s="70" t="s">
        <v>1945</v>
      </c>
      <c r="I45" s="148"/>
      <c r="J45" s="71">
        <v>124.72862236493481</v>
      </c>
      <c r="K45" s="71">
        <v>2.0747016944330618</v>
      </c>
      <c r="L45" s="71">
        <v>1.704575640569951</v>
      </c>
      <c r="M45" s="71">
        <v>76.691397400078728</v>
      </c>
      <c r="N45" s="71">
        <v>78.863223681514896</v>
      </c>
      <c r="O45" s="71">
        <v>65.03457147879287</v>
      </c>
      <c r="P45" s="71">
        <v>28.755934525770176</v>
      </c>
      <c r="Q45" s="71">
        <v>4.2585605405101301</v>
      </c>
      <c r="R45" s="71">
        <v>0</v>
      </c>
      <c r="S45" s="71">
        <v>5.5875130214062443</v>
      </c>
      <c r="T45" s="72"/>
      <c r="U45" s="71">
        <v>18960100</v>
      </c>
      <c r="V45" s="71">
        <v>1203</v>
      </c>
      <c r="W45" s="71">
        <v>33</v>
      </c>
      <c r="X45" s="71">
        <v>20752</v>
      </c>
      <c r="Y45" s="71">
        <v>30152</v>
      </c>
      <c r="Z45" s="71">
        <v>40716</v>
      </c>
      <c r="AA45" s="71">
        <v>5971</v>
      </c>
      <c r="AB45" s="71">
        <v>69009</v>
      </c>
      <c r="AC45" s="71">
        <v>0</v>
      </c>
      <c r="AD45" s="71">
        <v>5.5875130214062443</v>
      </c>
      <c r="AE45" s="72"/>
      <c r="AF45" s="71">
        <v>95839107.103935868</v>
      </c>
      <c r="AG45" s="71">
        <v>1683700.303226995</v>
      </c>
      <c r="AH45" s="71">
        <v>388801.27485080558</v>
      </c>
      <c r="AI45" s="71">
        <v>125163806.4380094</v>
      </c>
      <c r="AJ45" s="71">
        <v>128452621.2901514</v>
      </c>
      <c r="AK45" s="71">
        <v>0</v>
      </c>
      <c r="AL45" s="71">
        <v>0</v>
      </c>
      <c r="AM45" s="71">
        <v>9398506.3005261384</v>
      </c>
      <c r="AN45" s="71">
        <v>0</v>
      </c>
      <c r="AO45" s="71">
        <v>0</v>
      </c>
      <c r="AP45" s="71">
        <v>360926542.71070063</v>
      </c>
      <c r="AQ45" s="72"/>
      <c r="AR45" s="71">
        <v>1890</v>
      </c>
      <c r="AS45" s="71">
        <v>330</v>
      </c>
      <c r="AT45" s="71">
        <v>0</v>
      </c>
      <c r="AU45" s="71">
        <v>0</v>
      </c>
      <c r="AV45" s="71">
        <v>0</v>
      </c>
      <c r="AW45" s="71">
        <v>0</v>
      </c>
      <c r="AX45" s="71"/>
      <c r="AY45" s="72"/>
      <c r="AZ45" s="71">
        <v>8063.7000000000025</v>
      </c>
      <c r="BA45" s="71">
        <v>13123.1</v>
      </c>
      <c r="BB45" s="71">
        <v>0</v>
      </c>
      <c r="BC45" s="71">
        <v>0</v>
      </c>
      <c r="BD45" s="71">
        <v>0</v>
      </c>
      <c r="BE45" s="71">
        <v>0</v>
      </c>
      <c r="BF45" s="71"/>
      <c r="BG45" s="72"/>
      <c r="BH45" s="71">
        <v>0</v>
      </c>
      <c r="BI45" s="71">
        <v>0</v>
      </c>
      <c r="BJ45" s="71">
        <v>39.302999999999997</v>
      </c>
      <c r="BK45" s="71">
        <v>0</v>
      </c>
      <c r="BL45" s="71">
        <v>31.519000000000002</v>
      </c>
      <c r="BM45" s="71">
        <v>0</v>
      </c>
      <c r="BN45" s="72"/>
      <c r="BO45" s="71">
        <v>0</v>
      </c>
      <c r="BP45" s="71">
        <v>0</v>
      </c>
      <c r="BQ45" s="71">
        <v>6</v>
      </c>
      <c r="BR45" s="71">
        <v>0</v>
      </c>
      <c r="BS45" s="71">
        <v>2</v>
      </c>
      <c r="BT45" s="71">
        <v>0</v>
      </c>
      <c r="BU45"/>
      <c r="BV45" s="70">
        <v>70.822000000000003</v>
      </c>
      <c r="BW45" s="70">
        <v>0</v>
      </c>
      <c r="BX45" s="70">
        <v>0</v>
      </c>
      <c r="BY45" s="70">
        <v>0</v>
      </c>
      <c r="BZ45" s="70">
        <v>0</v>
      </c>
      <c r="CA45" s="70">
        <v>0</v>
      </c>
      <c r="CB45" s="70">
        <v>0</v>
      </c>
      <c r="CC45" s="70">
        <v>0</v>
      </c>
      <c r="CD45" s="70">
        <v>0</v>
      </c>
    </row>
    <row r="46" spans="1:82">
      <c r="A46" s="70" t="s">
        <v>1961</v>
      </c>
      <c r="B46" s="70">
        <v>85</v>
      </c>
      <c r="C46" s="70">
        <v>17</v>
      </c>
      <c r="D46" s="70">
        <v>5</v>
      </c>
      <c r="E46" s="70">
        <v>2020</v>
      </c>
      <c r="F46" s="70" t="s">
        <v>159</v>
      </c>
      <c r="G46" s="1064" t="s">
        <v>1944</v>
      </c>
      <c r="H46" s="70" t="s">
        <v>1945</v>
      </c>
      <c r="I46" s="148"/>
      <c r="J46" s="71">
        <v>112.77377043907531</v>
      </c>
      <c r="K46" s="71">
        <v>2.6211312810158143</v>
      </c>
      <c r="L46" s="71">
        <v>2.6610718149013506</v>
      </c>
      <c r="M46" s="71">
        <v>72.551074556741654</v>
      </c>
      <c r="N46" s="71">
        <v>78.534012425705413</v>
      </c>
      <c r="O46" s="71">
        <v>57.41470432348423</v>
      </c>
      <c r="P46" s="71">
        <v>28.250532859299948</v>
      </c>
      <c r="Q46" s="71">
        <v>4.0580897093774597</v>
      </c>
      <c r="R46" s="71">
        <v>0</v>
      </c>
      <c r="S46" s="71">
        <v>5.7230800042110763</v>
      </c>
      <c r="T46" s="72"/>
      <c r="U46" s="71">
        <v>16804642</v>
      </c>
      <c r="V46" s="71">
        <v>1417</v>
      </c>
      <c r="W46" s="71">
        <v>57</v>
      </c>
      <c r="X46" s="71">
        <v>22177</v>
      </c>
      <c r="Y46" s="71">
        <v>30319</v>
      </c>
      <c r="Z46" s="71">
        <v>41027</v>
      </c>
      <c r="AA46" s="71">
        <v>6235</v>
      </c>
      <c r="AB46" s="71">
        <v>68827</v>
      </c>
      <c r="AC46" s="71">
        <v>0</v>
      </c>
      <c r="AD46" s="71">
        <v>5.7230800042110763</v>
      </c>
      <c r="AE46" s="72"/>
      <c r="AF46" s="71">
        <v>87909402.333357036</v>
      </c>
      <c r="AG46" s="71">
        <v>2021574.6314849569</v>
      </c>
      <c r="AH46" s="71">
        <v>639499.94719913765</v>
      </c>
      <c r="AI46" s="71">
        <v>123513641.24543561</v>
      </c>
      <c r="AJ46" s="71">
        <v>133120680.4768267</v>
      </c>
      <c r="AK46" s="71"/>
      <c r="AL46" s="71"/>
      <c r="AM46" s="71">
        <v>8982688.1839190479</v>
      </c>
      <c r="AN46" s="71"/>
      <c r="AO46" s="71"/>
      <c r="AP46" s="71">
        <v>356187486.81822252</v>
      </c>
      <c r="AQ46" s="72"/>
      <c r="AR46" s="71">
        <v>2036</v>
      </c>
      <c r="AS46" s="71">
        <v>337</v>
      </c>
      <c r="AT46" s="71">
        <v>0</v>
      </c>
      <c r="AU46" s="71">
        <v>0</v>
      </c>
      <c r="AV46" s="71">
        <v>0</v>
      </c>
      <c r="AW46" s="71">
        <v>0</v>
      </c>
      <c r="AX46" s="71"/>
      <c r="AY46" s="72"/>
      <c r="AZ46" s="71">
        <v>8878.100000000004</v>
      </c>
      <c r="BA46" s="71">
        <v>13274.80000000001</v>
      </c>
      <c r="BB46" s="71">
        <v>0</v>
      </c>
      <c r="BC46" s="71">
        <v>0</v>
      </c>
      <c r="BD46" s="71">
        <v>0</v>
      </c>
      <c r="BE46" s="71">
        <v>0</v>
      </c>
      <c r="BF46" s="71"/>
      <c r="BG46" s="72"/>
      <c r="BH46" s="71">
        <v>0</v>
      </c>
      <c r="BI46" s="71">
        <v>0</v>
      </c>
      <c r="BJ46" s="71">
        <v>36.774999999999999</v>
      </c>
      <c r="BK46" s="71">
        <v>0</v>
      </c>
      <c r="BL46" s="71">
        <v>29.631</v>
      </c>
      <c r="BM46" s="71">
        <v>0</v>
      </c>
      <c r="BN46" s="72"/>
      <c r="BO46" s="71">
        <v>0</v>
      </c>
      <c r="BP46" s="71">
        <v>0</v>
      </c>
      <c r="BQ46" s="71">
        <v>6</v>
      </c>
      <c r="BR46" s="71">
        <v>0</v>
      </c>
      <c r="BS46" s="71">
        <v>2</v>
      </c>
      <c r="BT46" s="71">
        <v>0</v>
      </c>
      <c r="BU46"/>
      <c r="BV46" s="70">
        <v>66.406000000000006</v>
      </c>
      <c r="BW46" s="70">
        <v>0</v>
      </c>
      <c r="BX46" s="70">
        <v>0</v>
      </c>
      <c r="BY46" s="70">
        <v>0</v>
      </c>
      <c r="BZ46" s="70">
        <v>0</v>
      </c>
      <c r="CA46" s="70">
        <v>0</v>
      </c>
      <c r="CB46" s="70">
        <v>0</v>
      </c>
      <c r="CC46" s="70">
        <v>0</v>
      </c>
      <c r="CD46" s="70">
        <v>0</v>
      </c>
    </row>
    <row r="47" spans="1:82">
      <c r="A47" s="70" t="s">
        <v>1962</v>
      </c>
      <c r="B47" s="70">
        <v>85</v>
      </c>
      <c r="C47" s="70">
        <v>18</v>
      </c>
      <c r="D47" s="70">
        <v>5</v>
      </c>
      <c r="E47" s="70">
        <v>2021</v>
      </c>
      <c r="F47" s="70" t="s">
        <v>160</v>
      </c>
      <c r="G47" s="70" t="s">
        <v>1944</v>
      </c>
      <c r="H47" s="70" t="s">
        <v>1945</v>
      </c>
      <c r="I47" s="148"/>
      <c r="J47" s="71">
        <v>127.11042704112708</v>
      </c>
      <c r="K47" s="71">
        <v>2.9700123307170996</v>
      </c>
      <c r="L47" s="71">
        <v>2.5371485849758781</v>
      </c>
      <c r="M47" s="71">
        <v>82.113046610409597</v>
      </c>
      <c r="N47" s="71">
        <v>77.485099259616447</v>
      </c>
      <c r="O47" s="71">
        <v>55.788441733514198</v>
      </c>
      <c r="P47" s="71">
        <v>29.75224320012374</v>
      </c>
      <c r="Q47" s="71">
        <v>4.0001591149057401</v>
      </c>
      <c r="R47" s="71">
        <v>0</v>
      </c>
      <c r="S47" s="71">
        <v>5.6151226240469372</v>
      </c>
      <c r="T47" s="72"/>
      <c r="U47" s="71">
        <v>19947596</v>
      </c>
      <c r="V47" s="71">
        <v>1417</v>
      </c>
      <c r="W47" s="71">
        <v>57</v>
      </c>
      <c r="X47" s="71">
        <v>22177</v>
      </c>
      <c r="Y47" s="71">
        <v>30411</v>
      </c>
      <c r="Z47" s="71">
        <v>41047</v>
      </c>
      <c r="AA47" s="71">
        <v>6403</v>
      </c>
      <c r="AB47" s="71">
        <v>68511</v>
      </c>
      <c r="AC47" s="71">
        <v>0</v>
      </c>
      <c r="AD47" s="71">
        <v>5.6151226240469372</v>
      </c>
      <c r="AE47" s="72"/>
      <c r="AF47" s="71">
        <v>97864605.093905807</v>
      </c>
      <c r="AG47" s="71">
        <v>2251160.3101928253</v>
      </c>
      <c r="AH47" s="71">
        <v>588370.05710598838</v>
      </c>
      <c r="AI47" s="71">
        <v>131795568.79212694</v>
      </c>
      <c r="AJ47" s="71">
        <v>121861610.1948013</v>
      </c>
      <c r="AK47" s="71">
        <v>0</v>
      </c>
      <c r="AL47" s="71">
        <v>0</v>
      </c>
      <c r="AM47" s="71">
        <v>8993020.2176003847</v>
      </c>
      <c r="AN47" s="71">
        <v>0</v>
      </c>
      <c r="AO47" s="71">
        <v>0</v>
      </c>
      <c r="AP47" s="71">
        <v>363354334.66573328</v>
      </c>
      <c r="AQ47" s="72"/>
      <c r="AR47" s="71">
        <v>2158</v>
      </c>
      <c r="AS47" s="71">
        <v>338</v>
      </c>
      <c r="AT47" s="71">
        <v>0</v>
      </c>
      <c r="AU47" s="71">
        <v>0</v>
      </c>
      <c r="AV47" s="71">
        <v>0</v>
      </c>
      <c r="AW47" s="71">
        <v>0</v>
      </c>
      <c r="AX47" s="71"/>
      <c r="AY47" s="72"/>
      <c r="AZ47" s="71">
        <v>9568.9999999999964</v>
      </c>
      <c r="BA47" s="71">
        <v>13291.30000000001</v>
      </c>
      <c r="BB47" s="71">
        <v>0</v>
      </c>
      <c r="BC47" s="71">
        <v>0</v>
      </c>
      <c r="BD47" s="71">
        <v>0</v>
      </c>
      <c r="BE47" s="71">
        <v>0</v>
      </c>
      <c r="BF47" s="71"/>
      <c r="BG47" s="72"/>
      <c r="BH47" s="71">
        <v>0</v>
      </c>
      <c r="BI47" s="71">
        <v>0</v>
      </c>
      <c r="BJ47" s="71">
        <v>38.884</v>
      </c>
      <c r="BK47" s="71">
        <v>0</v>
      </c>
      <c r="BL47" s="71">
        <v>29.82</v>
      </c>
      <c r="BM47" s="71">
        <v>0</v>
      </c>
      <c r="BN47" s="72"/>
      <c r="BO47" s="71">
        <v>0</v>
      </c>
      <c r="BP47" s="71">
        <v>0</v>
      </c>
      <c r="BQ47" s="71">
        <v>6</v>
      </c>
      <c r="BR47" s="71">
        <v>0</v>
      </c>
      <c r="BS47" s="71">
        <v>2</v>
      </c>
      <c r="BT47" s="71">
        <v>0</v>
      </c>
      <c r="BU47"/>
      <c r="BV47" s="70">
        <v>68.703999999999994</v>
      </c>
      <c r="BW47" s="70">
        <v>0</v>
      </c>
      <c r="BX47" s="70">
        <v>0</v>
      </c>
      <c r="BY47" s="70">
        <v>0</v>
      </c>
      <c r="BZ47" s="70">
        <v>0</v>
      </c>
      <c r="CA47" s="70">
        <v>0</v>
      </c>
      <c r="CB47" s="70">
        <v>0</v>
      </c>
      <c r="CC47" s="70">
        <v>0</v>
      </c>
      <c r="CD47" s="70">
        <v>0</v>
      </c>
    </row>
    <row r="48" spans="1:82">
      <c r="A48" s="70" t="s">
        <v>1963</v>
      </c>
      <c r="B48" s="70">
        <v>85</v>
      </c>
      <c r="C48" s="70">
        <v>19</v>
      </c>
      <c r="D48" s="70">
        <v>5</v>
      </c>
      <c r="E48" s="70">
        <v>2022</v>
      </c>
      <c r="F48" s="70" t="s">
        <v>161</v>
      </c>
      <c r="G48" s="70" t="s">
        <v>1944</v>
      </c>
      <c r="H48" s="70" t="s">
        <v>1945</v>
      </c>
      <c r="I48" s="148"/>
      <c r="J48" s="71">
        <v>110.82846062503896</v>
      </c>
      <c r="K48" s="71">
        <v>2.674933776691879</v>
      </c>
      <c r="L48" s="71">
        <v>2.373687632439887</v>
      </c>
      <c r="M48" s="71">
        <v>77.550868230784715</v>
      </c>
      <c r="N48" s="71">
        <v>77.10876472067352</v>
      </c>
      <c r="O48" s="71">
        <v>58.81957472636693</v>
      </c>
      <c r="P48" s="71">
        <v>30.559551635248742</v>
      </c>
      <c r="Q48" s="71">
        <v>4.0222819892965331</v>
      </c>
      <c r="R48" s="71">
        <v>0</v>
      </c>
      <c r="S48" s="71">
        <v>5.1038641483151341</v>
      </c>
      <c r="T48" s="72"/>
      <c r="U48" s="71">
        <v>21058813</v>
      </c>
      <c r="V48" s="71">
        <v>1417</v>
      </c>
      <c r="W48" s="71">
        <v>57</v>
      </c>
      <c r="X48" s="71">
        <v>22177</v>
      </c>
      <c r="Y48" s="71">
        <v>30685</v>
      </c>
      <c r="Z48" s="71">
        <v>41118</v>
      </c>
      <c r="AA48" s="71">
        <v>6677</v>
      </c>
      <c r="AB48" s="71">
        <v>68325</v>
      </c>
      <c r="AC48" s="71">
        <v>0</v>
      </c>
      <c r="AD48" s="71">
        <v>5.1038641483151341</v>
      </c>
      <c r="AE48" s="72"/>
      <c r="AF48" s="71">
        <v>87800842.241897225</v>
      </c>
      <c r="AG48" s="71">
        <v>2163641.3710253281</v>
      </c>
      <c r="AH48" s="71">
        <v>646701.0057996246</v>
      </c>
      <c r="AI48" s="71">
        <v>128900004.14324024</v>
      </c>
      <c r="AJ48" s="71">
        <v>127132967.75942372</v>
      </c>
      <c r="AK48" s="71">
        <v>0</v>
      </c>
      <c r="AL48" s="71">
        <v>0</v>
      </c>
      <c r="AM48" s="71">
        <v>8822622.3903661706</v>
      </c>
      <c r="AN48" s="71">
        <v>0</v>
      </c>
      <c r="AO48" s="71">
        <v>0</v>
      </c>
      <c r="AP48" s="71">
        <v>355466778.91175234</v>
      </c>
      <c r="AQ48" s="72"/>
      <c r="AR48" s="71">
        <v>2327</v>
      </c>
      <c r="AS48" s="71">
        <v>338</v>
      </c>
      <c r="AT48" s="71">
        <v>0</v>
      </c>
      <c r="AU48" s="71">
        <v>0</v>
      </c>
      <c r="AV48" s="71">
        <v>0</v>
      </c>
      <c r="AW48" s="71">
        <v>0</v>
      </c>
      <c r="AX48" s="71"/>
      <c r="AY48" s="72"/>
      <c r="AZ48" s="71">
        <v>10560.799999999992</v>
      </c>
      <c r="BA48" s="71">
        <v>13291.300000000008</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1964</v>
      </c>
      <c r="B49" s="70">
        <v>85</v>
      </c>
      <c r="C49" s="70">
        <v>20</v>
      </c>
      <c r="D49" s="70">
        <v>5</v>
      </c>
      <c r="E49" s="70">
        <v>2023</v>
      </c>
      <c r="F49" s="70" t="s">
        <v>1539</v>
      </c>
      <c r="G49" s="70" t="s">
        <v>1944</v>
      </c>
      <c r="H49" s="70" t="s">
        <v>1945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2425</v>
      </c>
      <c r="AS49" s="71">
        <v>340</v>
      </c>
      <c r="AT49" s="71">
        <v>0</v>
      </c>
      <c r="AU49" s="71">
        <v>0</v>
      </c>
      <c r="AV49" s="71">
        <v>0</v>
      </c>
      <c r="AW49" s="71">
        <v>0</v>
      </c>
      <c r="AX49" s="71"/>
      <c r="AY49" s="72"/>
      <c r="AZ49" s="71">
        <v>11102.299999999988</v>
      </c>
      <c r="BA49" s="71">
        <v>13360.600000000008</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1965</v>
      </c>
      <c r="B50" s="70">
        <v>85</v>
      </c>
      <c r="C50" s="70">
        <v>21</v>
      </c>
      <c r="D50" s="70">
        <v>5</v>
      </c>
      <c r="E50" s="70">
        <v>2024</v>
      </c>
      <c r="F50" s="70" t="s">
        <v>1554</v>
      </c>
      <c r="G50" s="70" t="s">
        <v>1944</v>
      </c>
      <c r="H50" s="70" t="s">
        <v>1945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1966</v>
      </c>
      <c r="B51" s="70">
        <v>443</v>
      </c>
      <c r="C51" s="70">
        <v>1</v>
      </c>
      <c r="D51" s="70">
        <v>27</v>
      </c>
      <c r="E51" s="70">
        <v>1990</v>
      </c>
      <c r="F51" s="70" t="s">
        <v>787</v>
      </c>
      <c r="G51" s="70" t="s">
        <v>1967</v>
      </c>
      <c r="H51" s="70" t="s">
        <v>1968</v>
      </c>
      <c r="I51" s="148"/>
      <c r="J51" s="71">
        <v>32.680902320422341</v>
      </c>
      <c r="K51" s="71">
        <v>8.4518053309538335</v>
      </c>
      <c r="L51" s="71">
        <v>8.1428954910974056</v>
      </c>
      <c r="M51" s="71">
        <v>49.068642464704631</v>
      </c>
      <c r="N51" s="71">
        <v>61.791967830026358</v>
      </c>
      <c r="O51" s="71">
        <v>55.925956762204279</v>
      </c>
      <c r="P51" s="71">
        <v>80.016937145085976</v>
      </c>
      <c r="Q51" s="71">
        <v>3.8383632791830999</v>
      </c>
      <c r="R51" s="71">
        <v>0</v>
      </c>
      <c r="S51" s="71">
        <v>3.3199492863021498</v>
      </c>
      <c r="T51" s="72"/>
      <c r="U51" s="71">
        <v>8481338</v>
      </c>
      <c r="V51" s="71">
        <v>2486</v>
      </c>
      <c r="W51" s="71">
        <v>110</v>
      </c>
      <c r="X51" s="71">
        <v>18016</v>
      </c>
      <c r="Y51" s="71">
        <v>18160</v>
      </c>
      <c r="Z51" s="71">
        <v>23003</v>
      </c>
      <c r="AA51" s="71">
        <v>19429</v>
      </c>
      <c r="AB51" s="71">
        <v>62322</v>
      </c>
      <c r="AC51" s="71">
        <v>0</v>
      </c>
      <c r="AD51" s="71">
        <v>3.3199492863021498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1969</v>
      </c>
      <c r="B52" s="70">
        <v>444</v>
      </c>
      <c r="C52" s="70">
        <v>2</v>
      </c>
      <c r="D52" s="70">
        <v>27</v>
      </c>
      <c r="E52" s="70">
        <v>2005</v>
      </c>
      <c r="F52" s="70" t="s">
        <v>789</v>
      </c>
      <c r="G52" s="70" t="s">
        <v>1967</v>
      </c>
      <c r="H52" s="70" t="s">
        <v>1968</v>
      </c>
      <c r="I52" s="148"/>
      <c r="J52" s="71">
        <v>47.564044390853418</v>
      </c>
      <c r="K52" s="71">
        <v>5.2196082231029388</v>
      </c>
      <c r="L52" s="71">
        <v>15.19635655987776</v>
      </c>
      <c r="M52" s="71">
        <v>90.658122415595557</v>
      </c>
      <c r="N52" s="71">
        <v>96.39666894752996</v>
      </c>
      <c r="O52" s="71">
        <v>90.62200883503624</v>
      </c>
      <c r="P52" s="71">
        <v>99.03952779073397</v>
      </c>
      <c r="Q52" s="71">
        <v>4.2377068175285002</v>
      </c>
      <c r="R52" s="71">
        <v>0</v>
      </c>
      <c r="S52" s="71">
        <v>0.16875163022109541</v>
      </c>
      <c r="T52" s="72"/>
      <c r="U52" s="71">
        <v>10857381</v>
      </c>
      <c r="V52" s="71">
        <v>2152</v>
      </c>
      <c r="W52" s="71">
        <v>206</v>
      </c>
      <c r="X52" s="71">
        <v>18256</v>
      </c>
      <c r="Y52" s="71">
        <v>25875</v>
      </c>
      <c r="Z52" s="71">
        <v>43133</v>
      </c>
      <c r="AA52" s="71">
        <v>19695</v>
      </c>
      <c r="AB52" s="71">
        <v>71930</v>
      </c>
      <c r="AC52" s="71">
        <v>0</v>
      </c>
      <c r="AD52" s="71">
        <v>0.16875163022109541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1970</v>
      </c>
      <c r="B53" s="70">
        <v>445</v>
      </c>
      <c r="C53" s="70">
        <v>3</v>
      </c>
      <c r="D53" s="70">
        <v>27</v>
      </c>
      <c r="E53" s="70">
        <v>2006</v>
      </c>
      <c r="F53" s="70" t="s">
        <v>790</v>
      </c>
      <c r="G53" s="70" t="s">
        <v>1967</v>
      </c>
      <c r="H53" s="70" t="s">
        <v>1968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1971</v>
      </c>
      <c r="B54" s="70">
        <v>446</v>
      </c>
      <c r="C54" s="70">
        <v>4</v>
      </c>
      <c r="D54" s="70">
        <v>27</v>
      </c>
      <c r="E54" s="70">
        <v>2007</v>
      </c>
      <c r="F54" s="70" t="s">
        <v>791</v>
      </c>
      <c r="G54" s="70" t="s">
        <v>1967</v>
      </c>
      <c r="H54" s="70" t="s">
        <v>1968</v>
      </c>
      <c r="I54" s="148"/>
      <c r="J54" s="71">
        <v>60.53674322471732</v>
      </c>
      <c r="K54" s="71">
        <v>5.1235638957839074</v>
      </c>
      <c r="L54" s="71">
        <v>15.94807835256055</v>
      </c>
      <c r="M54" s="71">
        <v>83.022373631495697</v>
      </c>
      <c r="N54" s="71">
        <v>102.313024664019</v>
      </c>
      <c r="O54" s="71">
        <v>87.038720663380289</v>
      </c>
      <c r="P54" s="71">
        <v>98.5299447134323</v>
      </c>
      <c r="Q54" s="71">
        <v>4.4525355230655297</v>
      </c>
      <c r="R54" s="71">
        <v>0</v>
      </c>
      <c r="S54" s="71">
        <v>0.69165496761666645</v>
      </c>
      <c r="T54" s="72"/>
      <c r="U54" s="71">
        <v>12200654</v>
      </c>
      <c r="V54" s="71">
        <v>1836</v>
      </c>
      <c r="W54" s="71">
        <v>240</v>
      </c>
      <c r="X54" s="71">
        <v>20338</v>
      </c>
      <c r="Y54" s="71">
        <v>26374</v>
      </c>
      <c r="Z54" s="71">
        <v>43066</v>
      </c>
      <c r="AA54" s="71">
        <v>19295</v>
      </c>
      <c r="AB54" s="71">
        <v>71580</v>
      </c>
      <c r="AC54" s="71">
        <v>0</v>
      </c>
      <c r="AD54" s="71">
        <v>0.69165496761666645</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1972</v>
      </c>
      <c r="B55" s="70">
        <v>447</v>
      </c>
      <c r="C55" s="70">
        <v>5</v>
      </c>
      <c r="D55" s="70">
        <v>27</v>
      </c>
      <c r="E55" s="70">
        <v>2008</v>
      </c>
      <c r="F55" s="70" t="s">
        <v>792</v>
      </c>
      <c r="G55" s="70" t="s">
        <v>1967</v>
      </c>
      <c r="H55" s="70" t="s">
        <v>1968</v>
      </c>
      <c r="I55" s="148"/>
      <c r="J55" s="71">
        <v>59.506026551686041</v>
      </c>
      <c r="K55" s="71">
        <v>3.92212986742032</v>
      </c>
      <c r="L55" s="71">
        <v>14.12315416799956</v>
      </c>
      <c r="M55" s="71">
        <v>99.928487917105585</v>
      </c>
      <c r="N55" s="71">
        <v>99.552816361107844</v>
      </c>
      <c r="O55" s="71">
        <v>84.692682727586543</v>
      </c>
      <c r="P55" s="71">
        <v>96.418187992842633</v>
      </c>
      <c r="Q55" s="71">
        <v>4.3681852621186898</v>
      </c>
      <c r="R55" s="71">
        <v>0</v>
      </c>
      <c r="S55" s="71">
        <v>0.59596873559028363</v>
      </c>
      <c r="T55" s="72"/>
      <c r="U55" s="71">
        <v>13188632</v>
      </c>
      <c r="V55" s="71">
        <v>1836</v>
      </c>
      <c r="W55" s="71">
        <v>240</v>
      </c>
      <c r="X55" s="71">
        <v>20338</v>
      </c>
      <c r="Y55" s="71">
        <v>26619</v>
      </c>
      <c r="Z55" s="71">
        <v>43376</v>
      </c>
      <c r="AA55" s="71">
        <v>18903</v>
      </c>
      <c r="AB55" s="71">
        <v>71379</v>
      </c>
      <c r="AC55" s="71">
        <v>0</v>
      </c>
      <c r="AD55" s="71">
        <v>0.59596873559028363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1973</v>
      </c>
      <c r="B56" s="70">
        <v>448</v>
      </c>
      <c r="C56" s="70">
        <v>6</v>
      </c>
      <c r="D56" s="70">
        <v>27</v>
      </c>
      <c r="E56" s="70">
        <v>2009</v>
      </c>
      <c r="F56" s="70" t="s">
        <v>176</v>
      </c>
      <c r="G56" s="70" t="s">
        <v>1967</v>
      </c>
      <c r="H56" s="70" t="s">
        <v>1968</v>
      </c>
      <c r="I56" s="148"/>
      <c r="J56" s="71">
        <v>69.398603291612289</v>
      </c>
      <c r="K56" s="71">
        <v>4.0455044581132498</v>
      </c>
      <c r="L56" s="71">
        <v>12.6396525973261</v>
      </c>
      <c r="M56" s="71">
        <v>110.1652832220982</v>
      </c>
      <c r="N56" s="71">
        <v>90.361020537667216</v>
      </c>
      <c r="O56" s="71">
        <v>86.876118951597917</v>
      </c>
      <c r="P56" s="71">
        <v>92.234433490227246</v>
      </c>
      <c r="Q56" s="71">
        <v>4.1487898048053999</v>
      </c>
      <c r="R56" s="71">
        <v>0</v>
      </c>
      <c r="S56" s="71">
        <v>0.9100351289699985</v>
      </c>
      <c r="T56" s="72"/>
      <c r="U56" s="71">
        <v>11508529</v>
      </c>
      <c r="V56" s="71">
        <v>1881</v>
      </c>
      <c r="W56" s="71">
        <v>367</v>
      </c>
      <c r="X56" s="71">
        <v>23316</v>
      </c>
      <c r="Y56" s="71">
        <v>26825</v>
      </c>
      <c r="Z56" s="71">
        <v>43918</v>
      </c>
      <c r="AA56" s="71">
        <v>18564</v>
      </c>
      <c r="AB56" s="71">
        <v>71166</v>
      </c>
      <c r="AC56" s="71">
        <v>0</v>
      </c>
      <c r="AD56" s="71">
        <v>0.9100351289699985</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35.146700000000003</v>
      </c>
      <c r="BK56" s="71">
        <v>0</v>
      </c>
      <c r="BL56" s="71">
        <v>7.32</v>
      </c>
      <c r="BM56" s="71">
        <v>0</v>
      </c>
      <c r="BN56" s="72"/>
      <c r="BO56" s="71">
        <v>0</v>
      </c>
      <c r="BP56" s="71">
        <v>0</v>
      </c>
      <c r="BQ56" s="71">
        <v>7</v>
      </c>
      <c r="BR56" s="71">
        <v>0</v>
      </c>
      <c r="BS56" s="71">
        <v>2</v>
      </c>
      <c r="BT56" s="71">
        <v>0</v>
      </c>
      <c r="BU56"/>
      <c r="BV56" s="70">
        <v>42.466700000000003</v>
      </c>
      <c r="BW56" s="70">
        <v>0</v>
      </c>
      <c r="BX56" s="70">
        <v>0</v>
      </c>
      <c r="BY56" s="70">
        <v>0</v>
      </c>
      <c r="BZ56" s="70">
        <v>0</v>
      </c>
      <c r="CA56" s="70">
        <v>0</v>
      </c>
      <c r="CB56" s="70">
        <v>0</v>
      </c>
      <c r="CC56" s="70">
        <v>0</v>
      </c>
      <c r="CD56" s="70">
        <v>0</v>
      </c>
    </row>
    <row r="57" spans="1:82">
      <c r="A57" s="70" t="s">
        <v>1974</v>
      </c>
      <c r="B57" s="70">
        <v>449</v>
      </c>
      <c r="C57" s="70">
        <v>7</v>
      </c>
      <c r="D57" s="70">
        <v>27</v>
      </c>
      <c r="E57" s="70">
        <v>2010</v>
      </c>
      <c r="F57" s="70" t="s">
        <v>177</v>
      </c>
      <c r="G57" s="70" t="s">
        <v>1967</v>
      </c>
      <c r="H57" s="70" t="s">
        <v>1968</v>
      </c>
      <c r="I57" s="148"/>
      <c r="J57" s="71">
        <v>52.094186174126492</v>
      </c>
      <c r="K57" s="71">
        <v>4.2451000439131734</v>
      </c>
      <c r="L57" s="71">
        <v>11.90598469778104</v>
      </c>
      <c r="M57" s="71">
        <v>114.074367779724</v>
      </c>
      <c r="N57" s="71">
        <v>89.052361699983663</v>
      </c>
      <c r="O57" s="71">
        <v>87.63205888956216</v>
      </c>
      <c r="P57" s="71">
        <v>93.154778713211115</v>
      </c>
      <c r="Q57" s="71">
        <v>4.33848751876228</v>
      </c>
      <c r="R57" s="71">
        <v>0</v>
      </c>
      <c r="S57" s="71">
        <v>0.67836370207692542</v>
      </c>
      <c r="T57" s="72"/>
      <c r="U57" s="71">
        <v>10213126</v>
      </c>
      <c r="V57" s="71">
        <v>1881</v>
      </c>
      <c r="W57" s="71">
        <v>367</v>
      </c>
      <c r="X57" s="71">
        <v>23316</v>
      </c>
      <c r="Y57" s="71">
        <v>27167</v>
      </c>
      <c r="Z57" s="71">
        <v>44506</v>
      </c>
      <c r="AA57" s="71">
        <v>18281</v>
      </c>
      <c r="AB57" s="71">
        <v>71311</v>
      </c>
      <c r="AC57" s="71">
        <v>0</v>
      </c>
      <c r="AD57" s="71">
        <v>0.67836370207692542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37.387</v>
      </c>
      <c r="BK57" s="71">
        <v>0</v>
      </c>
      <c r="BL57" s="71">
        <v>12.451000000000001</v>
      </c>
      <c r="BM57" s="71">
        <v>0</v>
      </c>
      <c r="BN57" s="72"/>
      <c r="BO57" s="71">
        <v>0</v>
      </c>
      <c r="BP57" s="71">
        <v>0</v>
      </c>
      <c r="BQ57" s="71">
        <v>7</v>
      </c>
      <c r="BR57" s="71">
        <v>0</v>
      </c>
      <c r="BS57" s="71">
        <v>3</v>
      </c>
      <c r="BT57" s="71">
        <v>0</v>
      </c>
      <c r="BU57"/>
      <c r="BV57" s="70">
        <v>49.838000000000001</v>
      </c>
      <c r="BW57" s="70">
        <v>0</v>
      </c>
      <c r="BX57" s="70">
        <v>0</v>
      </c>
      <c r="BY57" s="70">
        <v>0</v>
      </c>
      <c r="BZ57" s="70">
        <v>0</v>
      </c>
      <c r="CA57" s="70">
        <v>0</v>
      </c>
      <c r="CB57" s="70">
        <v>0</v>
      </c>
      <c r="CC57" s="70">
        <v>0</v>
      </c>
      <c r="CD57" s="70">
        <v>0</v>
      </c>
    </row>
    <row r="58" spans="1:82">
      <c r="A58" s="70" t="s">
        <v>1975</v>
      </c>
      <c r="B58" s="70">
        <v>450</v>
      </c>
      <c r="C58" s="70">
        <v>8</v>
      </c>
      <c r="D58" s="70">
        <v>27</v>
      </c>
      <c r="E58" s="70">
        <v>2011</v>
      </c>
      <c r="F58" s="70" t="s">
        <v>178</v>
      </c>
      <c r="G58" s="70" t="s">
        <v>1967</v>
      </c>
      <c r="H58" s="70" t="s">
        <v>1968</v>
      </c>
      <c r="I58" s="148"/>
      <c r="J58" s="71">
        <v>48.801490529400112</v>
      </c>
      <c r="K58" s="71">
        <v>4.9012692214451379</v>
      </c>
      <c r="L58" s="71">
        <v>12.48183516426986</v>
      </c>
      <c r="M58" s="71">
        <v>129.83241087862709</v>
      </c>
      <c r="N58" s="71">
        <v>104.3757823250387</v>
      </c>
      <c r="O58" s="71">
        <v>86.892248580941796</v>
      </c>
      <c r="P58" s="71">
        <v>90.279662975596537</v>
      </c>
      <c r="Q58" s="71">
        <v>4.9993422810498904</v>
      </c>
      <c r="R58" s="71">
        <v>0</v>
      </c>
      <c r="S58" s="71">
        <v>0.14858717550134851</v>
      </c>
      <c r="T58" s="72"/>
      <c r="U58" s="71">
        <v>10362773</v>
      </c>
      <c r="V58" s="71">
        <v>1881</v>
      </c>
      <c r="W58" s="71">
        <v>367</v>
      </c>
      <c r="X58" s="71">
        <v>23316</v>
      </c>
      <c r="Y58" s="71">
        <v>27510</v>
      </c>
      <c r="Z58" s="71">
        <v>45089</v>
      </c>
      <c r="AA58" s="71">
        <v>18244</v>
      </c>
      <c r="AB58" s="71">
        <v>71239</v>
      </c>
      <c r="AC58" s="71">
        <v>0</v>
      </c>
      <c r="AD58" s="71">
        <v>0.14858717550134851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29.259</v>
      </c>
      <c r="BK58" s="71">
        <v>0</v>
      </c>
      <c r="BL58" s="71">
        <v>12.285</v>
      </c>
      <c r="BM58" s="71">
        <v>0</v>
      </c>
      <c r="BN58" s="72"/>
      <c r="BO58" s="71">
        <v>0</v>
      </c>
      <c r="BP58" s="71">
        <v>0</v>
      </c>
      <c r="BQ58" s="71">
        <v>7</v>
      </c>
      <c r="BR58" s="71">
        <v>0</v>
      </c>
      <c r="BS58" s="71">
        <v>3</v>
      </c>
      <c r="BT58" s="71">
        <v>0</v>
      </c>
      <c r="BU58"/>
      <c r="BV58" s="70">
        <v>41.543999999999997</v>
      </c>
      <c r="BW58" s="70">
        <v>0</v>
      </c>
      <c r="BX58" s="70">
        <v>0</v>
      </c>
      <c r="BY58" s="70">
        <v>0</v>
      </c>
      <c r="BZ58" s="70">
        <v>0</v>
      </c>
      <c r="CA58" s="70">
        <v>0</v>
      </c>
      <c r="CB58" s="70">
        <v>0</v>
      </c>
      <c r="CC58" s="70">
        <v>0</v>
      </c>
      <c r="CD58" s="70">
        <v>0</v>
      </c>
    </row>
    <row r="59" spans="1:82">
      <c r="A59" s="70" t="s">
        <v>1976</v>
      </c>
      <c r="B59" s="70">
        <v>451</v>
      </c>
      <c r="C59" s="70">
        <v>9</v>
      </c>
      <c r="D59" s="70">
        <v>27</v>
      </c>
      <c r="E59" s="70">
        <v>2012</v>
      </c>
      <c r="F59" s="70" t="s">
        <v>179</v>
      </c>
      <c r="G59" s="70" t="s">
        <v>1967</v>
      </c>
      <c r="H59" s="70" t="s">
        <v>1968</v>
      </c>
      <c r="I59" s="148"/>
      <c r="J59" s="71">
        <v>56.349416654442223</v>
      </c>
      <c r="K59" s="71">
        <v>4.6924247989386334</v>
      </c>
      <c r="L59" s="71">
        <v>12.298889247406469</v>
      </c>
      <c r="M59" s="71">
        <v>127.7489853426036</v>
      </c>
      <c r="N59" s="71">
        <v>121.6586748875125</v>
      </c>
      <c r="O59" s="71">
        <v>87.51052667336738</v>
      </c>
      <c r="P59" s="71">
        <v>90.71368371361865</v>
      </c>
      <c r="Q59" s="71">
        <v>5.4731624440345801</v>
      </c>
      <c r="R59" s="71">
        <v>0</v>
      </c>
      <c r="S59" s="71">
        <v>0.59718883368919862</v>
      </c>
      <c r="T59" s="72"/>
      <c r="U59" s="71">
        <v>9416821</v>
      </c>
      <c r="V59" s="71">
        <v>1881</v>
      </c>
      <c r="W59" s="71">
        <v>367</v>
      </c>
      <c r="X59" s="71">
        <v>23316</v>
      </c>
      <c r="Y59" s="71">
        <v>28072</v>
      </c>
      <c r="Z59" s="71">
        <v>45770</v>
      </c>
      <c r="AA59" s="71">
        <v>18228</v>
      </c>
      <c r="AB59" s="71">
        <v>71783</v>
      </c>
      <c r="AC59" s="71">
        <v>0</v>
      </c>
      <c r="AD59" s="71">
        <v>0.59718883368919862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22.565000000000001</v>
      </c>
      <c r="BK59" s="71">
        <v>0</v>
      </c>
      <c r="BL59" s="71">
        <v>12.733000000000001</v>
      </c>
      <c r="BM59" s="71">
        <v>0</v>
      </c>
      <c r="BN59" s="72"/>
      <c r="BO59" s="71">
        <v>0</v>
      </c>
      <c r="BP59" s="71">
        <v>0</v>
      </c>
      <c r="BQ59" s="71">
        <v>5</v>
      </c>
      <c r="BR59" s="71">
        <v>0</v>
      </c>
      <c r="BS59" s="71">
        <v>3</v>
      </c>
      <c r="BT59" s="71">
        <v>0</v>
      </c>
      <c r="BU59"/>
      <c r="BV59" s="70">
        <v>35.298000000000002</v>
      </c>
      <c r="BW59" s="70">
        <v>0</v>
      </c>
      <c r="BX59" s="70">
        <v>0</v>
      </c>
      <c r="BY59" s="70">
        <v>0</v>
      </c>
      <c r="BZ59" s="70">
        <v>0</v>
      </c>
      <c r="CA59" s="70">
        <v>0</v>
      </c>
      <c r="CB59" s="70">
        <v>0</v>
      </c>
      <c r="CC59" s="70">
        <v>0</v>
      </c>
      <c r="CD59" s="70">
        <v>0</v>
      </c>
    </row>
    <row r="60" spans="1:82">
      <c r="A60" s="70" t="s">
        <v>1977</v>
      </c>
      <c r="B60" s="70">
        <v>452</v>
      </c>
      <c r="C60" s="70">
        <v>10</v>
      </c>
      <c r="D60" s="70">
        <v>27</v>
      </c>
      <c r="E60" s="70">
        <v>2013</v>
      </c>
      <c r="F60" s="70" t="s">
        <v>180</v>
      </c>
      <c r="G60" s="70" t="s">
        <v>1967</v>
      </c>
      <c r="H60" s="70" t="s">
        <v>1968</v>
      </c>
      <c r="I60" s="148"/>
      <c r="J60" s="71">
        <v>64.854439845604432</v>
      </c>
      <c r="K60" s="71">
        <v>4.5948327395927748</v>
      </c>
      <c r="L60" s="71">
        <v>10.095303452769491</v>
      </c>
      <c r="M60" s="71">
        <v>132.09712711487009</v>
      </c>
      <c r="N60" s="71">
        <v>112.0192572659157</v>
      </c>
      <c r="O60" s="71">
        <v>85.518220013273776</v>
      </c>
      <c r="P60" s="71">
        <v>90.361137946841922</v>
      </c>
      <c r="Q60" s="71">
        <v>5.5304881320881103</v>
      </c>
      <c r="R60" s="71">
        <v>0</v>
      </c>
      <c r="S60" s="71">
        <v>0.77345682602598631</v>
      </c>
      <c r="T60" s="72"/>
      <c r="U60" s="71">
        <v>9362085</v>
      </c>
      <c r="V60" s="71">
        <v>1881</v>
      </c>
      <c r="W60" s="71">
        <v>367</v>
      </c>
      <c r="X60" s="71">
        <v>23316</v>
      </c>
      <c r="Y60" s="71">
        <v>28222</v>
      </c>
      <c r="Z60" s="71">
        <v>46725</v>
      </c>
      <c r="AA60" s="71">
        <v>18089</v>
      </c>
      <c r="AB60" s="71">
        <v>71495</v>
      </c>
      <c r="AC60" s="71">
        <v>0</v>
      </c>
      <c r="AD60" s="71">
        <v>0.77345682602598631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30.937999999999999</v>
      </c>
      <c r="BK60" s="71">
        <v>0</v>
      </c>
      <c r="BL60" s="71">
        <v>14.465</v>
      </c>
      <c r="BM60" s="71">
        <v>0</v>
      </c>
      <c r="BN60" s="72"/>
      <c r="BO60" s="71">
        <v>0</v>
      </c>
      <c r="BP60" s="71">
        <v>0</v>
      </c>
      <c r="BQ60" s="71">
        <v>7</v>
      </c>
      <c r="BR60" s="71">
        <v>0</v>
      </c>
      <c r="BS60" s="71">
        <v>3</v>
      </c>
      <c r="BT60" s="71">
        <v>0</v>
      </c>
      <c r="BU60"/>
      <c r="BV60" s="70">
        <v>45.402999999999999</v>
      </c>
      <c r="BW60" s="70">
        <v>0</v>
      </c>
      <c r="BX60" s="70">
        <v>0</v>
      </c>
      <c r="BY60" s="70">
        <v>0</v>
      </c>
      <c r="BZ60" s="70">
        <v>0</v>
      </c>
      <c r="CA60" s="70">
        <v>0</v>
      </c>
      <c r="CB60" s="70">
        <v>0</v>
      </c>
      <c r="CC60" s="70">
        <v>0</v>
      </c>
      <c r="CD60" s="70">
        <v>0</v>
      </c>
    </row>
    <row r="61" spans="1:82">
      <c r="A61" s="70" t="s">
        <v>1978</v>
      </c>
      <c r="B61" s="70">
        <v>453</v>
      </c>
      <c r="C61" s="70">
        <v>11</v>
      </c>
      <c r="D61" s="70">
        <v>27</v>
      </c>
      <c r="E61" s="70">
        <v>2014</v>
      </c>
      <c r="F61" s="70" t="s">
        <v>181</v>
      </c>
      <c r="G61" s="70" t="s">
        <v>1967</v>
      </c>
      <c r="H61" s="70" t="s">
        <v>1968</v>
      </c>
      <c r="I61" s="148"/>
      <c r="J61" s="71">
        <v>53.845612079356307</v>
      </c>
      <c r="K61" s="71">
        <v>4.1672439361897426</v>
      </c>
      <c r="L61" s="71">
        <v>11.04922707437229</v>
      </c>
      <c r="M61" s="71">
        <v>122.28043646742211</v>
      </c>
      <c r="N61" s="71">
        <v>95.734023831793479</v>
      </c>
      <c r="O61" s="71">
        <v>82.25154238985462</v>
      </c>
      <c r="P61" s="71">
        <v>90.424093687371652</v>
      </c>
      <c r="Q61" s="71">
        <v>5.2722565908095502</v>
      </c>
      <c r="R61" s="71">
        <v>0</v>
      </c>
      <c r="S61" s="71">
        <v>0.63966576676425602</v>
      </c>
      <c r="T61" s="72"/>
      <c r="U61" s="71">
        <v>9646091</v>
      </c>
      <c r="V61" s="71">
        <v>1573</v>
      </c>
      <c r="W61" s="71">
        <v>386</v>
      </c>
      <c r="X61" s="71">
        <v>22429</v>
      </c>
      <c r="Y61" s="71">
        <v>28372</v>
      </c>
      <c r="Z61" s="71">
        <v>47332</v>
      </c>
      <c r="AA61" s="71">
        <v>18008</v>
      </c>
      <c r="AB61" s="71">
        <v>71038</v>
      </c>
      <c r="AC61" s="71">
        <v>0</v>
      </c>
      <c r="AD61" s="71">
        <v>0.63966576676425602</v>
      </c>
      <c r="AE61" s="72"/>
      <c r="AF61" s="71"/>
      <c r="AG61" s="71"/>
      <c r="AH61" s="71"/>
      <c r="AI61" s="71"/>
      <c r="AJ61" s="71"/>
      <c r="AK61" s="71"/>
      <c r="AL61" s="71"/>
      <c r="AM61" s="71"/>
      <c r="AN61" s="71"/>
      <c r="AO61" s="71"/>
      <c r="AP61" s="71"/>
      <c r="AQ61" s="72"/>
      <c r="AR61" s="71">
        <v>2258</v>
      </c>
      <c r="AS61" s="71">
        <v>500</v>
      </c>
      <c r="AT61" s="71">
        <v>0</v>
      </c>
      <c r="AU61" s="71">
        <v>0</v>
      </c>
      <c r="AV61" s="71">
        <v>0</v>
      </c>
      <c r="AW61" s="71">
        <v>0</v>
      </c>
      <c r="AX61" s="71"/>
      <c r="AY61" s="72"/>
      <c r="AZ61" s="71">
        <v>9883.9000000000015</v>
      </c>
      <c r="BA61" s="71">
        <v>14128.5</v>
      </c>
      <c r="BB61" s="71">
        <v>0</v>
      </c>
      <c r="BC61" s="71">
        <v>0</v>
      </c>
      <c r="BD61" s="71">
        <v>0</v>
      </c>
      <c r="BE61" s="71">
        <v>0</v>
      </c>
      <c r="BF61" s="71"/>
      <c r="BG61" s="72"/>
      <c r="BH61" s="71">
        <v>0</v>
      </c>
      <c r="BI61" s="71">
        <v>0</v>
      </c>
      <c r="BJ61" s="71">
        <v>19.620999999999999</v>
      </c>
      <c r="BK61" s="71">
        <v>0</v>
      </c>
      <c r="BL61" s="71">
        <v>15.000999999999999</v>
      </c>
      <c r="BM61" s="71">
        <v>0</v>
      </c>
      <c r="BN61" s="72"/>
      <c r="BO61" s="71">
        <v>0</v>
      </c>
      <c r="BP61" s="71">
        <v>0</v>
      </c>
      <c r="BQ61" s="71">
        <v>4</v>
      </c>
      <c r="BR61" s="71">
        <v>0</v>
      </c>
      <c r="BS61" s="71">
        <v>3</v>
      </c>
      <c r="BT61" s="71">
        <v>0</v>
      </c>
      <c r="BU61"/>
      <c r="BV61" s="70">
        <v>34.622</v>
      </c>
      <c r="BW61" s="70">
        <v>0</v>
      </c>
      <c r="BX61" s="70">
        <v>0</v>
      </c>
      <c r="BY61" s="70">
        <v>0</v>
      </c>
      <c r="BZ61" s="70">
        <v>0</v>
      </c>
      <c r="CA61" s="70">
        <v>0</v>
      </c>
      <c r="CB61" s="70">
        <v>0</v>
      </c>
      <c r="CC61" s="70">
        <v>0</v>
      </c>
      <c r="CD61" s="70">
        <v>0</v>
      </c>
    </row>
    <row r="62" spans="1:82">
      <c r="A62" s="70" t="s">
        <v>1979</v>
      </c>
      <c r="B62" s="70">
        <v>454</v>
      </c>
      <c r="C62" s="70">
        <v>12</v>
      </c>
      <c r="D62" s="70">
        <v>27</v>
      </c>
      <c r="E62" s="70">
        <v>2015</v>
      </c>
      <c r="F62" s="70" t="s">
        <v>182</v>
      </c>
      <c r="G62" s="70" t="s">
        <v>1967</v>
      </c>
      <c r="H62" s="70" t="s">
        <v>1968</v>
      </c>
      <c r="I62" s="148"/>
      <c r="J62" s="71">
        <v>49.410525529823111</v>
      </c>
      <c r="K62" s="71">
        <v>3.8651977186879791</v>
      </c>
      <c r="L62" s="71">
        <v>11.148009063678071</v>
      </c>
      <c r="M62" s="71">
        <v>109.9270734727627</v>
      </c>
      <c r="N62" s="71">
        <v>101.9519077092893</v>
      </c>
      <c r="O62" s="71">
        <v>82.054432724085501</v>
      </c>
      <c r="P62" s="71">
        <v>90.591014633260983</v>
      </c>
      <c r="Q62" s="71">
        <v>5.1418007765205598</v>
      </c>
      <c r="R62" s="71">
        <v>0</v>
      </c>
      <c r="S62" s="71">
        <v>0.68479902634919954</v>
      </c>
      <c r="T62" s="72"/>
      <c r="U62" s="71">
        <v>10026968</v>
      </c>
      <c r="V62" s="71">
        <v>1573</v>
      </c>
      <c r="W62" s="71">
        <v>386</v>
      </c>
      <c r="X62" s="71">
        <v>22429</v>
      </c>
      <c r="Y62" s="71">
        <v>28671</v>
      </c>
      <c r="Z62" s="71">
        <v>47673</v>
      </c>
      <c r="AA62" s="71">
        <v>18027</v>
      </c>
      <c r="AB62" s="71">
        <v>70771</v>
      </c>
      <c r="AC62" s="71">
        <v>0</v>
      </c>
      <c r="AD62" s="71">
        <v>0.68479902634919954</v>
      </c>
      <c r="AE62" s="72"/>
      <c r="AF62" s="71">
        <v>75058010.877740487</v>
      </c>
      <c r="AG62" s="71">
        <v>2891437.8880471871</v>
      </c>
      <c r="AH62" s="71">
        <v>2342295.615805022</v>
      </c>
      <c r="AI62" s="71">
        <v>143691623.13701791</v>
      </c>
      <c r="AJ62" s="71">
        <v>148856553.08562201</v>
      </c>
      <c r="AK62" s="71">
        <v>0</v>
      </c>
      <c r="AL62" s="71">
        <v>0</v>
      </c>
      <c r="AM62" s="71">
        <v>9698868.6768206134</v>
      </c>
      <c r="AN62" s="71">
        <v>0</v>
      </c>
      <c r="AO62" s="71">
        <v>0</v>
      </c>
      <c r="AP62" s="71">
        <v>382538789.28105325</v>
      </c>
      <c r="AQ62" s="72"/>
      <c r="AR62" s="71">
        <v>2420</v>
      </c>
      <c r="AS62" s="71">
        <v>680</v>
      </c>
      <c r="AT62" s="71">
        <v>0</v>
      </c>
      <c r="AU62" s="71">
        <v>0</v>
      </c>
      <c r="AV62" s="71">
        <v>0</v>
      </c>
      <c r="AW62" s="71">
        <v>0</v>
      </c>
      <c r="AX62" s="71"/>
      <c r="AY62" s="72"/>
      <c r="AZ62" s="71">
        <v>10785.4</v>
      </c>
      <c r="BA62" s="71">
        <v>18662.599999999999</v>
      </c>
      <c r="BB62" s="71">
        <v>0</v>
      </c>
      <c r="BC62" s="71">
        <v>0</v>
      </c>
      <c r="BD62" s="71">
        <v>0</v>
      </c>
      <c r="BE62" s="71">
        <v>0</v>
      </c>
      <c r="BF62" s="71"/>
      <c r="BG62" s="72"/>
      <c r="BH62" s="71">
        <v>0</v>
      </c>
      <c r="BI62" s="71">
        <v>0</v>
      </c>
      <c r="BJ62" s="71">
        <v>14.714</v>
      </c>
      <c r="BK62" s="71">
        <v>0</v>
      </c>
      <c r="BL62" s="71">
        <v>13.971</v>
      </c>
      <c r="BM62" s="71">
        <v>0</v>
      </c>
      <c r="BN62" s="72"/>
      <c r="BO62" s="71">
        <v>0</v>
      </c>
      <c r="BP62" s="71">
        <v>0</v>
      </c>
      <c r="BQ62" s="71">
        <v>4</v>
      </c>
      <c r="BR62" s="71">
        <v>0</v>
      </c>
      <c r="BS62" s="71">
        <v>3</v>
      </c>
      <c r="BT62" s="71">
        <v>0</v>
      </c>
      <c r="BU62"/>
      <c r="BV62" s="70">
        <v>28.684999999999999</v>
      </c>
      <c r="BW62" s="70">
        <v>0</v>
      </c>
      <c r="BX62" s="70">
        <v>0</v>
      </c>
      <c r="BY62" s="70">
        <v>0</v>
      </c>
      <c r="BZ62" s="70">
        <v>0</v>
      </c>
      <c r="CA62" s="70">
        <v>0</v>
      </c>
      <c r="CB62" s="70">
        <v>0</v>
      </c>
      <c r="CC62" s="70">
        <v>0</v>
      </c>
      <c r="CD62" s="70">
        <v>0</v>
      </c>
    </row>
    <row r="63" spans="1:82">
      <c r="A63" s="70" t="s">
        <v>1980</v>
      </c>
      <c r="B63" s="70">
        <v>455</v>
      </c>
      <c r="C63" s="70">
        <v>13</v>
      </c>
      <c r="D63" s="70">
        <v>27</v>
      </c>
      <c r="E63" s="70">
        <v>2016</v>
      </c>
      <c r="F63" s="70" t="s">
        <v>155</v>
      </c>
      <c r="G63" s="70" t="s">
        <v>1967</v>
      </c>
      <c r="H63" s="70" t="s">
        <v>1968</v>
      </c>
      <c r="I63" s="148"/>
      <c r="J63" s="71">
        <v>52.905969150736325</v>
      </c>
      <c r="K63" s="71">
        <v>4.2276671195941944</v>
      </c>
      <c r="L63" s="71">
        <v>12.955278905810363</v>
      </c>
      <c r="M63" s="71">
        <v>93.360287252078962</v>
      </c>
      <c r="N63" s="71">
        <v>95.609483334906443</v>
      </c>
      <c r="O63" s="71">
        <v>81.552791152427929</v>
      </c>
      <c r="P63" s="71">
        <v>87.422983759554512</v>
      </c>
      <c r="Q63" s="71">
        <v>4.9739780333168255</v>
      </c>
      <c r="R63" s="71">
        <v>0</v>
      </c>
      <c r="S63" s="71">
        <v>9.052972456401255</v>
      </c>
      <c r="T63" s="72"/>
      <c r="U63" s="71">
        <v>10259897</v>
      </c>
      <c r="V63" s="71">
        <v>1573</v>
      </c>
      <c r="W63" s="71">
        <v>386</v>
      </c>
      <c r="X63" s="71">
        <v>22429</v>
      </c>
      <c r="Y63" s="71">
        <v>28879</v>
      </c>
      <c r="Z63" s="71">
        <v>47964</v>
      </c>
      <c r="AA63" s="71">
        <v>17993</v>
      </c>
      <c r="AB63" s="71">
        <v>70421</v>
      </c>
      <c r="AC63" s="71">
        <v>0</v>
      </c>
      <c r="AD63" s="71">
        <v>9.052972456401255</v>
      </c>
      <c r="AE63" s="72"/>
      <c r="AF63" s="71">
        <v>79604259.65953888</v>
      </c>
      <c r="AG63" s="71">
        <v>3176064.1510378369</v>
      </c>
      <c r="AH63" s="71">
        <v>2218523.9970397339</v>
      </c>
      <c r="AI63" s="71">
        <v>143617648.8259933</v>
      </c>
      <c r="AJ63" s="71">
        <v>130871014.1665732</v>
      </c>
      <c r="AK63" s="71">
        <v>0</v>
      </c>
      <c r="AL63" s="71">
        <v>0</v>
      </c>
      <c r="AM63" s="71">
        <v>9658400.4494324923</v>
      </c>
      <c r="AN63" s="71">
        <v>0</v>
      </c>
      <c r="AO63" s="71">
        <v>0</v>
      </c>
      <c r="AP63" s="71">
        <v>369145911.24961543</v>
      </c>
      <c r="AQ63" s="72"/>
      <c r="AR63" s="71">
        <v>2567</v>
      </c>
      <c r="AS63" s="71">
        <v>765</v>
      </c>
      <c r="AT63" s="71">
        <v>0</v>
      </c>
      <c r="AU63" s="71">
        <v>1</v>
      </c>
      <c r="AV63" s="71">
        <v>0</v>
      </c>
      <c r="AW63" s="71">
        <v>0</v>
      </c>
      <c r="AX63" s="71"/>
      <c r="AY63" s="72"/>
      <c r="AZ63" s="71">
        <v>11633</v>
      </c>
      <c r="BA63" s="71">
        <v>20880.8</v>
      </c>
      <c r="BB63" s="71">
        <v>0</v>
      </c>
      <c r="BC63" s="71">
        <v>19.5</v>
      </c>
      <c r="BD63" s="71">
        <v>0</v>
      </c>
      <c r="BE63" s="71">
        <v>0</v>
      </c>
      <c r="BF63" s="71"/>
      <c r="BG63" s="72"/>
      <c r="BH63" s="71">
        <v>0</v>
      </c>
      <c r="BI63" s="71">
        <v>0</v>
      </c>
      <c r="BJ63" s="71">
        <v>16.106000000000002</v>
      </c>
      <c r="BK63" s="71">
        <v>0</v>
      </c>
      <c r="BL63" s="71">
        <v>13.954000000000001</v>
      </c>
      <c r="BM63" s="71">
        <v>0</v>
      </c>
      <c r="BN63" s="72"/>
      <c r="BO63" s="71">
        <v>0</v>
      </c>
      <c r="BP63" s="71">
        <v>0</v>
      </c>
      <c r="BQ63" s="71">
        <v>4</v>
      </c>
      <c r="BR63" s="71">
        <v>0</v>
      </c>
      <c r="BS63" s="71">
        <v>3</v>
      </c>
      <c r="BT63" s="71">
        <v>0</v>
      </c>
      <c r="BU63"/>
      <c r="BV63" s="70">
        <v>30.06</v>
      </c>
      <c r="BW63" s="70">
        <v>0</v>
      </c>
      <c r="BX63" s="70">
        <v>0</v>
      </c>
      <c r="BY63" s="70">
        <v>0</v>
      </c>
      <c r="BZ63" s="70">
        <v>0</v>
      </c>
      <c r="CA63" s="70">
        <v>0</v>
      </c>
      <c r="CB63" s="70">
        <v>0</v>
      </c>
      <c r="CC63" s="70">
        <v>0</v>
      </c>
      <c r="CD63" s="70">
        <v>0</v>
      </c>
    </row>
    <row r="64" spans="1:82">
      <c r="A64" s="70" t="s">
        <v>1981</v>
      </c>
      <c r="B64" s="70">
        <v>456</v>
      </c>
      <c r="C64" s="70">
        <v>14</v>
      </c>
      <c r="D64" s="70">
        <v>27</v>
      </c>
      <c r="E64" s="70">
        <v>2017</v>
      </c>
      <c r="F64" s="70" t="s">
        <v>156</v>
      </c>
      <c r="G64" s="1064" t="s">
        <v>1967</v>
      </c>
      <c r="H64" s="70" t="s">
        <v>1968</v>
      </c>
      <c r="I64" s="148"/>
      <c r="J64" s="71">
        <v>47.31953123031478</v>
      </c>
      <c r="K64" s="71">
        <v>4.2321150449903282</v>
      </c>
      <c r="L64" s="71">
        <v>12.077680002146598</v>
      </c>
      <c r="M64" s="71">
        <v>94.360078986391585</v>
      </c>
      <c r="N64" s="71">
        <v>103.93437001622459</v>
      </c>
      <c r="O64" s="71">
        <v>81.115184013912454</v>
      </c>
      <c r="P64" s="71">
        <v>86.39605189582872</v>
      </c>
      <c r="Q64" s="71">
        <v>4.7859049083916503</v>
      </c>
      <c r="R64" s="71">
        <v>0</v>
      </c>
      <c r="S64" s="71">
        <v>8.9370597171475286</v>
      </c>
      <c r="T64" s="72"/>
      <c r="U64" s="71">
        <v>10927861</v>
      </c>
      <c r="V64" s="71">
        <v>1573</v>
      </c>
      <c r="W64" s="71">
        <v>386</v>
      </c>
      <c r="X64" s="71">
        <v>22429</v>
      </c>
      <c r="Y64" s="71">
        <v>29070</v>
      </c>
      <c r="Z64" s="71">
        <v>48498</v>
      </c>
      <c r="AA64" s="71">
        <v>17895</v>
      </c>
      <c r="AB64" s="71">
        <v>70069</v>
      </c>
      <c r="AC64" s="71">
        <v>0</v>
      </c>
      <c r="AD64" s="71">
        <v>8.9370597171475286</v>
      </c>
      <c r="AE64" s="72"/>
      <c r="AF64" s="71">
        <v>74258748.637183011</v>
      </c>
      <c r="AG64" s="71">
        <v>3226901.5909188199</v>
      </c>
      <c r="AH64" s="71">
        <v>2654109.2626253259</v>
      </c>
      <c r="AI64" s="71">
        <v>149187851.39240921</v>
      </c>
      <c r="AJ64" s="71">
        <v>149905929.55992419</v>
      </c>
      <c r="AK64" s="71">
        <v>0</v>
      </c>
      <c r="AL64" s="71">
        <v>0</v>
      </c>
      <c r="AM64" s="71">
        <v>9625160.0671501402</v>
      </c>
      <c r="AN64" s="71">
        <v>0</v>
      </c>
      <c r="AO64" s="71">
        <v>0</v>
      </c>
      <c r="AP64" s="71">
        <v>388858700.51021063</v>
      </c>
      <c r="AQ64" s="72"/>
      <c r="AR64" s="71">
        <v>2685</v>
      </c>
      <c r="AS64" s="71">
        <v>824</v>
      </c>
      <c r="AT64" s="71">
        <v>0</v>
      </c>
      <c r="AU64" s="71">
        <v>1</v>
      </c>
      <c r="AV64" s="71">
        <v>0</v>
      </c>
      <c r="AW64" s="71">
        <v>1</v>
      </c>
      <c r="AX64" s="71"/>
      <c r="AY64" s="72"/>
      <c r="AZ64" s="71">
        <v>12314.5</v>
      </c>
      <c r="BA64" s="71">
        <v>22422.400000000009</v>
      </c>
      <c r="BB64" s="71">
        <v>0</v>
      </c>
      <c r="BC64" s="71">
        <v>19.5</v>
      </c>
      <c r="BD64" s="71">
        <v>0</v>
      </c>
      <c r="BE64" s="71">
        <v>3850</v>
      </c>
      <c r="BF64" s="71"/>
      <c r="BG64" s="72"/>
      <c r="BH64" s="71">
        <v>0</v>
      </c>
      <c r="BI64" s="71">
        <v>0</v>
      </c>
      <c r="BJ64" s="71">
        <v>16.565999999999999</v>
      </c>
      <c r="BK64" s="71">
        <v>0</v>
      </c>
      <c r="BL64" s="71">
        <v>13.823</v>
      </c>
      <c r="BM64" s="71">
        <v>0</v>
      </c>
      <c r="BN64" s="72"/>
      <c r="BO64" s="71">
        <v>0</v>
      </c>
      <c r="BP64" s="71">
        <v>0</v>
      </c>
      <c r="BQ64" s="71">
        <v>4</v>
      </c>
      <c r="BR64" s="71">
        <v>0</v>
      </c>
      <c r="BS64" s="71">
        <v>3</v>
      </c>
      <c r="BT64" s="71">
        <v>0</v>
      </c>
      <c r="BU64"/>
      <c r="BV64" s="70">
        <v>30.388999999999999</v>
      </c>
      <c r="BW64" s="70">
        <v>0</v>
      </c>
      <c r="BX64" s="70">
        <v>0</v>
      </c>
      <c r="BY64" s="70">
        <v>0</v>
      </c>
      <c r="BZ64" s="70">
        <v>0</v>
      </c>
      <c r="CA64" s="70">
        <v>0</v>
      </c>
      <c r="CB64" s="70">
        <v>0</v>
      </c>
      <c r="CC64" s="70">
        <v>0</v>
      </c>
      <c r="CD64" s="70">
        <v>0</v>
      </c>
    </row>
    <row r="65" spans="1:82">
      <c r="A65" s="70" t="s">
        <v>1982</v>
      </c>
      <c r="B65" s="70">
        <v>457</v>
      </c>
      <c r="C65" s="70">
        <v>15</v>
      </c>
      <c r="D65" s="70">
        <v>27</v>
      </c>
      <c r="E65" s="70">
        <v>2018</v>
      </c>
      <c r="F65" s="70" t="s">
        <v>183</v>
      </c>
      <c r="G65" s="1064" t="s">
        <v>1967</v>
      </c>
      <c r="H65" s="70" t="s">
        <v>1968</v>
      </c>
      <c r="I65" s="148"/>
      <c r="J65" s="71">
        <v>43.885780256054218</v>
      </c>
      <c r="K65" s="71">
        <v>4.0407063623119166</v>
      </c>
      <c r="L65" s="71">
        <v>10.687645709871012</v>
      </c>
      <c r="M65" s="71">
        <v>87.707835513841687</v>
      </c>
      <c r="N65" s="71">
        <v>96.713390607978639</v>
      </c>
      <c r="O65" s="71">
        <v>79.893173456682831</v>
      </c>
      <c r="P65" s="71">
        <v>85.311390485643926</v>
      </c>
      <c r="Q65" s="71">
        <v>4.4171370399328396</v>
      </c>
      <c r="R65" s="71">
        <v>0</v>
      </c>
      <c r="S65" s="71">
        <v>9.2307880759094694</v>
      </c>
      <c r="T65" s="72"/>
      <c r="U65" s="71">
        <v>10287203</v>
      </c>
      <c r="V65" s="71">
        <v>1573</v>
      </c>
      <c r="W65" s="71">
        <v>386</v>
      </c>
      <c r="X65" s="71">
        <v>22429</v>
      </c>
      <c r="Y65" s="71">
        <v>29335</v>
      </c>
      <c r="Z65" s="71">
        <v>48682</v>
      </c>
      <c r="AA65" s="71">
        <v>17848</v>
      </c>
      <c r="AB65" s="71">
        <v>69692</v>
      </c>
      <c r="AC65" s="71">
        <v>0</v>
      </c>
      <c r="AD65" s="71">
        <v>9.2307880759094694</v>
      </c>
      <c r="AE65" s="72"/>
      <c r="AF65" s="71">
        <v>67138016.228913337</v>
      </c>
      <c r="AG65" s="71">
        <v>2912171.2568442281</v>
      </c>
      <c r="AH65" s="71">
        <v>2480357.2159734811</v>
      </c>
      <c r="AI65" s="71">
        <v>136942084.39471641</v>
      </c>
      <c r="AJ65" s="71">
        <v>135163116.94873181</v>
      </c>
      <c r="AK65" s="71">
        <v>0</v>
      </c>
      <c r="AL65" s="71">
        <v>0</v>
      </c>
      <c r="AM65" s="71">
        <v>9593181.207716234</v>
      </c>
      <c r="AN65" s="71">
        <v>0</v>
      </c>
      <c r="AO65" s="71">
        <v>0</v>
      </c>
      <c r="AP65" s="71">
        <v>354228927.25289547</v>
      </c>
      <c r="AQ65" s="72"/>
      <c r="AR65" s="71">
        <v>2799</v>
      </c>
      <c r="AS65" s="71">
        <v>896</v>
      </c>
      <c r="AT65" s="71">
        <v>0</v>
      </c>
      <c r="AU65" s="71">
        <v>1</v>
      </c>
      <c r="AV65" s="71">
        <v>0</v>
      </c>
      <c r="AW65" s="71">
        <v>1</v>
      </c>
      <c r="AX65" s="71"/>
      <c r="AY65" s="72"/>
      <c r="AZ65" s="71">
        <v>12913.600000000002</v>
      </c>
      <c r="BA65" s="71">
        <v>23641.8</v>
      </c>
      <c r="BB65" s="71">
        <v>0</v>
      </c>
      <c r="BC65" s="71">
        <v>20</v>
      </c>
      <c r="BD65" s="71">
        <v>0</v>
      </c>
      <c r="BE65" s="71">
        <v>3850</v>
      </c>
      <c r="BF65" s="71"/>
      <c r="BG65" s="72"/>
      <c r="BH65" s="71">
        <v>0</v>
      </c>
      <c r="BI65" s="71">
        <v>0</v>
      </c>
      <c r="BJ65" s="71">
        <v>15.77</v>
      </c>
      <c r="BK65" s="71">
        <v>0</v>
      </c>
      <c r="BL65" s="71">
        <v>13.686</v>
      </c>
      <c r="BM65" s="71">
        <v>0</v>
      </c>
      <c r="BN65" s="72"/>
      <c r="BO65" s="71">
        <v>0</v>
      </c>
      <c r="BP65" s="71">
        <v>0</v>
      </c>
      <c r="BQ65" s="71">
        <v>4</v>
      </c>
      <c r="BR65" s="71">
        <v>0</v>
      </c>
      <c r="BS65" s="71">
        <v>3</v>
      </c>
      <c r="BT65" s="71">
        <v>0</v>
      </c>
      <c r="BU65"/>
      <c r="BV65" s="70">
        <v>29.456</v>
      </c>
      <c r="BW65" s="70">
        <v>0</v>
      </c>
      <c r="BX65" s="70">
        <v>0</v>
      </c>
      <c r="BY65" s="70">
        <v>0</v>
      </c>
      <c r="BZ65" s="70">
        <v>0</v>
      </c>
      <c r="CA65" s="70">
        <v>0</v>
      </c>
      <c r="CB65" s="70">
        <v>0</v>
      </c>
      <c r="CC65" s="70">
        <v>0</v>
      </c>
      <c r="CD65" s="70">
        <v>0</v>
      </c>
    </row>
    <row r="66" spans="1:82">
      <c r="A66" s="70" t="s">
        <v>1983</v>
      </c>
      <c r="B66" s="70">
        <v>458</v>
      </c>
      <c r="C66" s="70">
        <v>16</v>
      </c>
      <c r="D66" s="70">
        <v>27</v>
      </c>
      <c r="E66" s="70">
        <v>2019</v>
      </c>
      <c r="F66" s="70" t="s">
        <v>158</v>
      </c>
      <c r="G66" s="70" t="s">
        <v>1967</v>
      </c>
      <c r="H66" s="70" t="s">
        <v>1968</v>
      </c>
      <c r="I66" s="148"/>
      <c r="J66" s="71">
        <v>47.479458420552838</v>
      </c>
      <c r="K66" s="71">
        <v>3.64547210221229</v>
      </c>
      <c r="L66" s="71">
        <v>10.773298784113189</v>
      </c>
      <c r="M66" s="71">
        <v>85.248800906189658</v>
      </c>
      <c r="N66" s="71">
        <v>85.220310701534316</v>
      </c>
      <c r="O66" s="71">
        <v>77.876647190785576</v>
      </c>
      <c r="P66" s="71">
        <v>85.246825831629181</v>
      </c>
      <c r="Q66" s="71">
        <v>4.2676319427830904</v>
      </c>
      <c r="R66" s="71">
        <v>0</v>
      </c>
      <c r="S66" s="71">
        <v>10.734430373301088</v>
      </c>
      <c r="T66" s="72"/>
      <c r="U66" s="71">
        <v>11145286</v>
      </c>
      <c r="V66" s="71">
        <v>1573</v>
      </c>
      <c r="W66" s="71">
        <v>386</v>
      </c>
      <c r="X66" s="71">
        <v>22429</v>
      </c>
      <c r="Y66" s="71">
        <v>29566</v>
      </c>
      <c r="Z66" s="71">
        <v>48756</v>
      </c>
      <c r="AA66" s="71">
        <v>17701</v>
      </c>
      <c r="AB66" s="71">
        <v>69156</v>
      </c>
      <c r="AC66" s="71">
        <v>0</v>
      </c>
      <c r="AD66" s="71">
        <v>10.734430373301089</v>
      </c>
      <c r="AE66" s="72"/>
      <c r="AF66" s="71">
        <v>74549235.818740636</v>
      </c>
      <c r="AG66" s="71">
        <v>2723389.0139338439</v>
      </c>
      <c r="AH66" s="71">
        <v>2641992.0894792778</v>
      </c>
      <c r="AI66" s="71">
        <v>137132065.32311589</v>
      </c>
      <c r="AJ66" s="71">
        <v>122914014.5904274</v>
      </c>
      <c r="AK66" s="71">
        <v>0</v>
      </c>
      <c r="AL66" s="71">
        <v>0</v>
      </c>
      <c r="AM66" s="71">
        <v>9418526.5939107295</v>
      </c>
      <c r="AN66" s="71">
        <v>0</v>
      </c>
      <c r="AO66" s="71">
        <v>0</v>
      </c>
      <c r="AP66" s="71">
        <v>349379223.42960781</v>
      </c>
      <c r="AQ66" s="72"/>
      <c r="AR66" s="71">
        <v>2950</v>
      </c>
      <c r="AS66" s="71">
        <v>951</v>
      </c>
      <c r="AT66" s="71">
        <v>0</v>
      </c>
      <c r="AU66" s="71">
        <v>1</v>
      </c>
      <c r="AV66" s="71">
        <v>0</v>
      </c>
      <c r="AW66" s="71">
        <v>1</v>
      </c>
      <c r="AX66" s="71"/>
      <c r="AY66" s="72"/>
      <c r="AZ66" s="71">
        <v>13745.899999999991</v>
      </c>
      <c r="BA66" s="71">
        <v>26085.500000000018</v>
      </c>
      <c r="BB66" s="71">
        <v>0</v>
      </c>
      <c r="BC66" s="71">
        <v>19.5</v>
      </c>
      <c r="BD66" s="71">
        <v>0</v>
      </c>
      <c r="BE66" s="71">
        <v>4025</v>
      </c>
      <c r="BF66" s="71"/>
      <c r="BG66" s="72"/>
      <c r="BH66" s="71">
        <v>0</v>
      </c>
      <c r="BI66" s="71">
        <v>0</v>
      </c>
      <c r="BJ66" s="71">
        <v>11.955</v>
      </c>
      <c r="BK66" s="71">
        <v>0</v>
      </c>
      <c r="BL66" s="71">
        <v>51.225999999999999</v>
      </c>
      <c r="BM66" s="71">
        <v>0</v>
      </c>
      <c r="BN66" s="72"/>
      <c r="BO66" s="71">
        <v>0</v>
      </c>
      <c r="BP66" s="71">
        <v>0</v>
      </c>
      <c r="BQ66" s="71">
        <v>3</v>
      </c>
      <c r="BR66" s="71">
        <v>0</v>
      </c>
      <c r="BS66" s="71">
        <v>4</v>
      </c>
      <c r="BT66" s="71">
        <v>0</v>
      </c>
      <c r="BU66"/>
      <c r="BV66" s="70">
        <v>25.152000000000001</v>
      </c>
      <c r="BW66" s="70">
        <v>0</v>
      </c>
      <c r="BX66" s="70">
        <v>38.029000000000003</v>
      </c>
      <c r="BY66" s="70">
        <v>0</v>
      </c>
      <c r="BZ66" s="70">
        <v>0</v>
      </c>
      <c r="CA66" s="70">
        <v>0</v>
      </c>
      <c r="CB66" s="70">
        <v>0</v>
      </c>
      <c r="CC66" s="70">
        <v>0</v>
      </c>
      <c r="CD66" s="70">
        <v>0</v>
      </c>
    </row>
    <row r="67" spans="1:82">
      <c r="A67" s="70" t="s">
        <v>1984</v>
      </c>
      <c r="B67" s="70">
        <v>459</v>
      </c>
      <c r="C67" s="70">
        <v>17</v>
      </c>
      <c r="D67" s="70">
        <v>27</v>
      </c>
      <c r="E67" s="70">
        <v>2020</v>
      </c>
      <c r="F67" s="70" t="s">
        <v>159</v>
      </c>
      <c r="G67" s="70" t="s">
        <v>1967</v>
      </c>
      <c r="H67" s="70" t="s">
        <v>1968</v>
      </c>
      <c r="I67" s="148"/>
      <c r="J67" s="71">
        <v>41.194299336724917</v>
      </c>
      <c r="K67" s="71">
        <v>4.4171441016351665</v>
      </c>
      <c r="L67" s="71">
        <v>7.6039031316620269</v>
      </c>
      <c r="M67" s="71">
        <v>85.319404032600588</v>
      </c>
      <c r="N67" s="71">
        <v>84.437117970664602</v>
      </c>
      <c r="O67" s="71">
        <v>68.646586179342179</v>
      </c>
      <c r="P67" s="71">
        <v>80.945592547136101</v>
      </c>
      <c r="Q67" s="71">
        <v>4.0420523926129501</v>
      </c>
      <c r="R67" s="71">
        <v>0</v>
      </c>
      <c r="S67" s="71">
        <v>7.23737454465578</v>
      </c>
      <c r="T67" s="72"/>
      <c r="U67" s="71">
        <v>10286785</v>
      </c>
      <c r="V67" s="71">
        <v>1650</v>
      </c>
      <c r="W67" s="71">
        <v>302</v>
      </c>
      <c r="X67" s="71">
        <v>22936</v>
      </c>
      <c r="Y67" s="71">
        <v>29777</v>
      </c>
      <c r="Z67" s="71">
        <v>49053</v>
      </c>
      <c r="AA67" s="71">
        <v>17865</v>
      </c>
      <c r="AB67" s="71">
        <v>68555</v>
      </c>
      <c r="AC67" s="71">
        <v>0</v>
      </c>
      <c r="AD67" s="71">
        <v>7.23737454465578</v>
      </c>
      <c r="AE67" s="72"/>
      <c r="AF67" s="71">
        <v>66577502.358872041</v>
      </c>
      <c r="AG67" s="71">
        <v>3381102.8938102638</v>
      </c>
      <c r="AH67" s="71">
        <v>1975628.1342371311</v>
      </c>
      <c r="AI67" s="71">
        <v>139854753.81454945</v>
      </c>
      <c r="AJ67" s="71">
        <v>132516357.62240089</v>
      </c>
      <c r="AK67" s="71"/>
      <c r="AL67" s="71"/>
      <c r="AM67" s="71">
        <v>8947189.1619360186</v>
      </c>
      <c r="AN67" s="71"/>
      <c r="AO67" s="71"/>
      <c r="AP67" s="71">
        <v>353252533.98580581</v>
      </c>
      <c r="AQ67" s="72"/>
      <c r="AR67" s="71">
        <v>3059</v>
      </c>
      <c r="AS67" s="71">
        <v>994</v>
      </c>
      <c r="AT67" s="71">
        <v>0</v>
      </c>
      <c r="AU67" s="71">
        <v>1</v>
      </c>
      <c r="AV67" s="71">
        <v>0</v>
      </c>
      <c r="AW67" s="71">
        <v>1</v>
      </c>
      <c r="AX67" s="71"/>
      <c r="AY67" s="72"/>
      <c r="AZ67" s="71">
        <v>14419.899999999971</v>
      </c>
      <c r="BA67" s="71">
        <v>28571.500000000029</v>
      </c>
      <c r="BB67" s="71">
        <v>0</v>
      </c>
      <c r="BC67" s="71">
        <v>19.5</v>
      </c>
      <c r="BD67" s="71">
        <v>0</v>
      </c>
      <c r="BE67" s="71">
        <v>4025</v>
      </c>
      <c r="BF67" s="71"/>
      <c r="BG67" s="72"/>
      <c r="BH67" s="71">
        <v>0</v>
      </c>
      <c r="BI67" s="71">
        <v>0</v>
      </c>
      <c r="BJ67" s="71">
        <v>11.302</v>
      </c>
      <c r="BK67" s="71">
        <v>0</v>
      </c>
      <c r="BL67" s="71">
        <v>49.948999999999998</v>
      </c>
      <c r="BM67" s="71">
        <v>0</v>
      </c>
      <c r="BN67" s="72"/>
      <c r="BO67" s="71">
        <v>0</v>
      </c>
      <c r="BP67" s="71">
        <v>0</v>
      </c>
      <c r="BQ67" s="71">
        <v>3</v>
      </c>
      <c r="BR67" s="71">
        <v>0</v>
      </c>
      <c r="BS67" s="71">
        <v>4</v>
      </c>
      <c r="BT67" s="71">
        <v>0</v>
      </c>
      <c r="BU67"/>
      <c r="BV67" s="70">
        <v>21.338000000000001</v>
      </c>
      <c r="BW67" s="70">
        <v>0</v>
      </c>
      <c r="BX67" s="70">
        <v>39.912999999999997</v>
      </c>
      <c r="BY67" s="70">
        <v>0</v>
      </c>
      <c r="BZ67" s="70">
        <v>0</v>
      </c>
      <c r="CA67" s="70">
        <v>0</v>
      </c>
      <c r="CB67" s="70">
        <v>0</v>
      </c>
      <c r="CC67" s="70">
        <v>0</v>
      </c>
      <c r="CD67" s="70">
        <v>0</v>
      </c>
    </row>
    <row r="68" spans="1:82">
      <c r="A68" s="70" t="s">
        <v>1985</v>
      </c>
      <c r="B68" s="70">
        <v>459</v>
      </c>
      <c r="C68" s="70">
        <v>18</v>
      </c>
      <c r="D68" s="70">
        <v>27</v>
      </c>
      <c r="E68" s="70">
        <v>2021</v>
      </c>
      <c r="F68" s="70" t="s">
        <v>160</v>
      </c>
      <c r="G68" s="70" t="s">
        <v>1967</v>
      </c>
      <c r="H68" s="70" t="s">
        <v>1968</v>
      </c>
      <c r="I68" s="148"/>
      <c r="J68" s="71">
        <v>48.95043728165026</v>
      </c>
      <c r="K68" s="71">
        <v>4.6213158281706574</v>
      </c>
      <c r="L68" s="71">
        <v>6.8987076443035713</v>
      </c>
      <c r="M68" s="71">
        <v>95.538355163447946</v>
      </c>
      <c r="N68" s="71">
        <v>84.560691388198606</v>
      </c>
      <c r="O68" s="71">
        <v>66.675118428167863</v>
      </c>
      <c r="P68" s="71">
        <v>83.713323987729083</v>
      </c>
      <c r="Q68" s="71">
        <v>3.9857374993785699</v>
      </c>
      <c r="R68" s="71">
        <v>0</v>
      </c>
      <c r="S68" s="71">
        <v>9.7636200440874958</v>
      </c>
      <c r="T68" s="72"/>
      <c r="U68" s="71">
        <v>13031535</v>
      </c>
      <c r="V68" s="71">
        <v>1650</v>
      </c>
      <c r="W68" s="71">
        <v>302</v>
      </c>
      <c r="X68" s="71">
        <v>22936</v>
      </c>
      <c r="Y68" s="71">
        <v>29982</v>
      </c>
      <c r="Z68" s="71">
        <v>49057</v>
      </c>
      <c r="AA68" s="71">
        <v>18016</v>
      </c>
      <c r="AB68" s="71">
        <v>68264</v>
      </c>
      <c r="AC68" s="71">
        <v>0</v>
      </c>
      <c r="AD68" s="71">
        <v>9.7636200440874958</v>
      </c>
      <c r="AE68" s="72"/>
      <c r="AF68" s="71">
        <v>78752374.882644936</v>
      </c>
      <c r="AG68" s="71">
        <v>3270507.0679993154</v>
      </c>
      <c r="AH68" s="71">
        <v>1733709.3274442763</v>
      </c>
      <c r="AI68" s="71">
        <v>154893556.7114208</v>
      </c>
      <c r="AJ68" s="71">
        <v>117833348.12219571</v>
      </c>
      <c r="AK68" s="71">
        <v>0</v>
      </c>
      <c r="AL68" s="71">
        <v>0</v>
      </c>
      <c r="AM68" s="71">
        <v>8960598.0373118594</v>
      </c>
      <c r="AN68" s="71">
        <v>0</v>
      </c>
      <c r="AO68" s="71">
        <v>0</v>
      </c>
      <c r="AP68" s="71">
        <v>365444094.14901692</v>
      </c>
      <c r="AQ68" s="72"/>
      <c r="AR68" s="71">
        <v>3172</v>
      </c>
      <c r="AS68" s="71">
        <v>1006</v>
      </c>
      <c r="AT68" s="71">
        <v>0</v>
      </c>
      <c r="AU68" s="71">
        <v>1</v>
      </c>
      <c r="AV68" s="71">
        <v>0</v>
      </c>
      <c r="AW68" s="71">
        <v>1</v>
      </c>
      <c r="AX68" s="71"/>
      <c r="AY68" s="72"/>
      <c r="AZ68" s="71">
        <v>15104.79999999997</v>
      </c>
      <c r="BA68" s="71">
        <v>29091.500000000029</v>
      </c>
      <c r="BB68" s="71">
        <v>0</v>
      </c>
      <c r="BC68" s="71">
        <v>19.5</v>
      </c>
      <c r="BD68" s="71">
        <v>0</v>
      </c>
      <c r="BE68" s="71">
        <v>4025</v>
      </c>
      <c r="BF68" s="71"/>
      <c r="BG68" s="72"/>
      <c r="BH68" s="71">
        <v>0</v>
      </c>
      <c r="BI68" s="71">
        <v>0</v>
      </c>
      <c r="BJ68" s="71">
        <v>14.247999999999999</v>
      </c>
      <c r="BK68" s="71">
        <v>0</v>
      </c>
      <c r="BL68" s="71">
        <v>50.754000000000005</v>
      </c>
      <c r="BM68" s="71">
        <v>0</v>
      </c>
      <c r="BN68" s="72"/>
      <c r="BO68" s="71">
        <v>0</v>
      </c>
      <c r="BP68" s="71">
        <v>0</v>
      </c>
      <c r="BQ68" s="71">
        <v>4</v>
      </c>
      <c r="BR68" s="71">
        <v>0</v>
      </c>
      <c r="BS68" s="71">
        <v>4</v>
      </c>
      <c r="BT68" s="71">
        <v>0</v>
      </c>
      <c r="BU68"/>
      <c r="BV68" s="70">
        <v>25.423999999999999</v>
      </c>
      <c r="BW68" s="70">
        <v>0</v>
      </c>
      <c r="BX68" s="70">
        <v>39.578000000000003</v>
      </c>
      <c r="BY68" s="70">
        <v>0</v>
      </c>
      <c r="BZ68" s="70">
        <v>0</v>
      </c>
      <c r="CA68" s="70">
        <v>0</v>
      </c>
      <c r="CB68" s="70">
        <v>0</v>
      </c>
      <c r="CC68" s="70">
        <v>0</v>
      </c>
      <c r="CD68" s="70">
        <v>0</v>
      </c>
    </row>
    <row r="69" spans="1:82">
      <c r="A69" s="70" t="s">
        <v>1986</v>
      </c>
      <c r="B69" s="70">
        <v>459</v>
      </c>
      <c r="C69" s="70">
        <v>19</v>
      </c>
      <c r="D69" s="70">
        <v>27</v>
      </c>
      <c r="E69" s="70">
        <v>2022</v>
      </c>
      <c r="F69" s="70" t="s">
        <v>161</v>
      </c>
      <c r="G69" s="70" t="s">
        <v>1967</v>
      </c>
      <c r="H69" s="70" t="s">
        <v>1968</v>
      </c>
      <c r="I69" s="148"/>
      <c r="J69" s="71">
        <v>44.401829286364809</v>
      </c>
      <c r="K69" s="71">
        <v>4.3937655889182823</v>
      </c>
      <c r="L69" s="71">
        <v>5.6158975698346625</v>
      </c>
      <c r="M69" s="71">
        <v>86.998658453569149</v>
      </c>
      <c r="N69" s="71">
        <v>92.079179475040249</v>
      </c>
      <c r="O69" s="71">
        <v>70.255045332003817</v>
      </c>
      <c r="P69" s="71">
        <v>83.36711592572351</v>
      </c>
      <c r="Q69" s="71">
        <v>3.9820150170216868</v>
      </c>
      <c r="R69" s="71">
        <v>0</v>
      </c>
      <c r="S69" s="71">
        <v>7.870465169825164</v>
      </c>
      <c r="T69" s="72"/>
      <c r="U69" s="71">
        <v>12193595</v>
      </c>
      <c r="V69" s="71">
        <v>1650</v>
      </c>
      <c r="W69" s="71">
        <v>302</v>
      </c>
      <c r="X69" s="71">
        <v>22936</v>
      </c>
      <c r="Y69" s="71">
        <v>30231</v>
      </c>
      <c r="Z69" s="71">
        <v>49112</v>
      </c>
      <c r="AA69" s="71">
        <v>18215</v>
      </c>
      <c r="AB69" s="71">
        <v>67641</v>
      </c>
      <c r="AC69" s="71">
        <v>0</v>
      </c>
      <c r="AD69" s="71">
        <v>7.870465169825164</v>
      </c>
      <c r="AE69" s="72"/>
      <c r="AF69" s="71">
        <v>67034250.343982734</v>
      </c>
      <c r="AG69" s="71">
        <v>3253866.4254915058</v>
      </c>
      <c r="AH69" s="71">
        <v>1693299.832743058</v>
      </c>
      <c r="AI69" s="71">
        <v>137894726.51474124</v>
      </c>
      <c r="AJ69" s="71">
        <v>132080890.43704976</v>
      </c>
      <c r="AK69" s="71">
        <v>0</v>
      </c>
      <c r="AL69" s="71">
        <v>0</v>
      </c>
      <c r="AM69" s="71">
        <v>8734299.3209917042</v>
      </c>
      <c r="AN69" s="71">
        <v>0</v>
      </c>
      <c r="AO69" s="71">
        <v>0</v>
      </c>
      <c r="AP69" s="71">
        <v>350691332.875</v>
      </c>
      <c r="AQ69" s="72"/>
      <c r="AR69" s="71">
        <v>3312</v>
      </c>
      <c r="AS69" s="71">
        <v>1013</v>
      </c>
      <c r="AT69" s="71">
        <v>0</v>
      </c>
      <c r="AU69" s="71">
        <v>1</v>
      </c>
      <c r="AV69" s="71">
        <v>0</v>
      </c>
      <c r="AW69" s="71">
        <v>1</v>
      </c>
      <c r="AX69" s="71"/>
      <c r="AY69" s="72"/>
      <c r="AZ69" s="71">
        <v>16025.499999999953</v>
      </c>
      <c r="BA69" s="71">
        <v>29340.100000000028</v>
      </c>
      <c r="BB69" s="71">
        <v>0</v>
      </c>
      <c r="BC69" s="71">
        <v>19.5</v>
      </c>
      <c r="BD69" s="71">
        <v>0</v>
      </c>
      <c r="BE69" s="71">
        <v>4025</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1987</v>
      </c>
      <c r="B70" s="70">
        <v>459</v>
      </c>
      <c r="C70" s="70">
        <v>20</v>
      </c>
      <c r="D70" s="70">
        <v>27</v>
      </c>
      <c r="E70" s="70">
        <v>2023</v>
      </c>
      <c r="F70" s="70" t="s">
        <v>1539</v>
      </c>
      <c r="G70" s="70" t="s">
        <v>1967</v>
      </c>
      <c r="H70" s="70" t="s">
        <v>1968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3456</v>
      </c>
      <c r="AS70" s="71">
        <v>1014</v>
      </c>
      <c r="AT70" s="71">
        <v>0</v>
      </c>
      <c r="AU70" s="71">
        <v>1</v>
      </c>
      <c r="AV70" s="71">
        <v>0</v>
      </c>
      <c r="AW70" s="71">
        <v>1</v>
      </c>
      <c r="AX70" s="71"/>
      <c r="AY70" s="72"/>
      <c r="AZ70" s="71">
        <v>16873.999999999945</v>
      </c>
      <c r="BA70" s="71">
        <v>29418.100000000028</v>
      </c>
      <c r="BB70" s="71">
        <v>0</v>
      </c>
      <c r="BC70" s="71">
        <v>19.5</v>
      </c>
      <c r="BD70" s="71">
        <v>0</v>
      </c>
      <c r="BE70" s="71">
        <v>4784.92</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1988</v>
      </c>
      <c r="B71" s="70">
        <v>459</v>
      </c>
      <c r="C71" s="70">
        <v>21</v>
      </c>
      <c r="D71" s="70">
        <v>27</v>
      </c>
      <c r="E71" s="70">
        <v>2024</v>
      </c>
      <c r="F71" s="70" t="s">
        <v>1554</v>
      </c>
      <c r="G71" s="70" t="s">
        <v>1967</v>
      </c>
      <c r="H71" s="70" t="s">
        <v>1968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1989</v>
      </c>
      <c r="B72" s="70">
        <v>375</v>
      </c>
      <c r="C72" s="70">
        <v>1</v>
      </c>
      <c r="D72" s="70">
        <v>23</v>
      </c>
      <c r="E72" s="70">
        <v>1990</v>
      </c>
      <c r="F72" s="70" t="s">
        <v>787</v>
      </c>
      <c r="G72" s="70" t="s">
        <v>1990</v>
      </c>
      <c r="H72" s="70" t="s">
        <v>1991</v>
      </c>
      <c r="I72" s="148"/>
      <c r="J72" s="71">
        <v>182.36437615391449</v>
      </c>
      <c r="K72" s="71">
        <v>5.0597245769471479</v>
      </c>
      <c r="L72" s="71">
        <v>14.475797278716691</v>
      </c>
      <c r="M72" s="71">
        <v>28.15810164270879</v>
      </c>
      <c r="N72" s="71">
        <v>31.480223920000508</v>
      </c>
      <c r="O72" s="71">
        <v>40.463230813083761</v>
      </c>
      <c r="P72" s="71">
        <v>49.198740600915997</v>
      </c>
      <c r="Q72" s="71">
        <v>3.0816781399378299</v>
      </c>
      <c r="R72" s="71">
        <v>0</v>
      </c>
      <c r="S72" s="71">
        <v>3.2892897908190339</v>
      </c>
      <c r="T72" s="72"/>
      <c r="U72" s="71">
        <v>4411053</v>
      </c>
      <c r="V72" s="71">
        <v>1719</v>
      </c>
      <c r="W72" s="71">
        <v>140</v>
      </c>
      <c r="X72" s="71">
        <v>9486</v>
      </c>
      <c r="Y72" s="71">
        <v>14168</v>
      </c>
      <c r="Z72" s="71">
        <v>16643</v>
      </c>
      <c r="AA72" s="71">
        <v>11946</v>
      </c>
      <c r="AB72" s="71">
        <v>50036</v>
      </c>
      <c r="AC72" s="71">
        <v>0</v>
      </c>
      <c r="AD72" s="71">
        <v>3.2892897908190339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1992</v>
      </c>
      <c r="B73" s="70">
        <v>376</v>
      </c>
      <c r="C73" s="70">
        <v>2</v>
      </c>
      <c r="D73" s="70">
        <v>23</v>
      </c>
      <c r="E73" s="70">
        <v>2005</v>
      </c>
      <c r="F73" s="70" t="s">
        <v>789</v>
      </c>
      <c r="G73" s="70" t="s">
        <v>1990</v>
      </c>
      <c r="H73" s="70" t="s">
        <v>1991</v>
      </c>
      <c r="I73" s="148"/>
      <c r="J73" s="71">
        <v>184.45121826017669</v>
      </c>
      <c r="K73" s="71">
        <v>5.3090789688689881</v>
      </c>
      <c r="L73" s="71">
        <v>10.880763187346099</v>
      </c>
      <c r="M73" s="71">
        <v>68.777767133210673</v>
      </c>
      <c r="N73" s="71">
        <v>72.686773494467843</v>
      </c>
      <c r="O73" s="71">
        <v>92.061187098824973</v>
      </c>
      <c r="P73" s="71">
        <v>85.512422954121931</v>
      </c>
      <c r="Q73" s="71">
        <v>4.48508803436156</v>
      </c>
      <c r="R73" s="71">
        <v>0</v>
      </c>
      <c r="S73" s="71">
        <v>4.7076973020000006</v>
      </c>
      <c r="T73" s="72"/>
      <c r="U73" s="71">
        <v>4682265</v>
      </c>
      <c r="V73" s="71">
        <v>2244</v>
      </c>
      <c r="W73" s="71">
        <v>116</v>
      </c>
      <c r="X73" s="71">
        <v>12874</v>
      </c>
      <c r="Y73" s="71">
        <v>27684</v>
      </c>
      <c r="Z73" s="71">
        <v>43818</v>
      </c>
      <c r="AA73" s="71">
        <v>17005</v>
      </c>
      <c r="AB73" s="71">
        <v>76129</v>
      </c>
      <c r="AC73" s="71">
        <v>0</v>
      </c>
      <c r="AD73" s="71">
        <v>4.7076973020000006</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1993</v>
      </c>
      <c r="B74" s="70">
        <v>377</v>
      </c>
      <c r="C74" s="70">
        <v>3</v>
      </c>
      <c r="D74" s="70">
        <v>23</v>
      </c>
      <c r="E74" s="70">
        <v>2006</v>
      </c>
      <c r="F74" s="70" t="s">
        <v>790</v>
      </c>
      <c r="G74" s="70" t="s">
        <v>1990</v>
      </c>
      <c r="H74" s="70" t="s">
        <v>1991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1994</v>
      </c>
      <c r="B75" s="70">
        <v>378</v>
      </c>
      <c r="C75" s="70">
        <v>4</v>
      </c>
      <c r="D75" s="70">
        <v>23</v>
      </c>
      <c r="E75" s="70">
        <v>2007</v>
      </c>
      <c r="F75" s="70" t="s">
        <v>791</v>
      </c>
      <c r="G75" s="70" t="s">
        <v>1990</v>
      </c>
      <c r="H75" s="70" t="s">
        <v>1991</v>
      </c>
      <c r="I75" s="148"/>
      <c r="J75" s="71">
        <v>183.4713108643376</v>
      </c>
      <c r="K75" s="71">
        <v>5.3537904882379994</v>
      </c>
      <c r="L75" s="71">
        <v>12.630796283105489</v>
      </c>
      <c r="M75" s="71">
        <v>69.200476769466206</v>
      </c>
      <c r="N75" s="71">
        <v>88.975932210298396</v>
      </c>
      <c r="O75" s="71">
        <v>90.779692008476587</v>
      </c>
      <c r="P75" s="71">
        <v>88.107575334830827</v>
      </c>
      <c r="Q75" s="71">
        <v>4.7052066504012702</v>
      </c>
      <c r="R75" s="71">
        <v>0</v>
      </c>
      <c r="S75" s="71">
        <v>4.5016699132000007</v>
      </c>
      <c r="T75" s="72"/>
      <c r="U75" s="71">
        <v>5232901</v>
      </c>
      <c r="V75" s="71">
        <v>2207</v>
      </c>
      <c r="W75" s="71">
        <v>155</v>
      </c>
      <c r="X75" s="71">
        <v>15510</v>
      </c>
      <c r="Y75" s="71">
        <v>28401</v>
      </c>
      <c r="Z75" s="71">
        <v>44917</v>
      </c>
      <c r="AA75" s="71">
        <v>17254</v>
      </c>
      <c r="AB75" s="71">
        <v>75642</v>
      </c>
      <c r="AC75" s="71">
        <v>0</v>
      </c>
      <c r="AD75" s="71">
        <v>4.5016699132000007</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1995</v>
      </c>
      <c r="B76" s="70">
        <v>379</v>
      </c>
      <c r="C76" s="70">
        <v>5</v>
      </c>
      <c r="D76" s="70">
        <v>23</v>
      </c>
      <c r="E76" s="70">
        <v>2008</v>
      </c>
      <c r="F76" s="70" t="s">
        <v>792</v>
      </c>
      <c r="G76" s="70" t="s">
        <v>1990</v>
      </c>
      <c r="H76" s="70" t="s">
        <v>1991</v>
      </c>
      <c r="I76" s="148"/>
      <c r="J76" s="71">
        <v>154.97797107138561</v>
      </c>
      <c r="K76" s="71">
        <v>4.2130866281288926</v>
      </c>
      <c r="L76" s="71">
        <v>11.08325154987603</v>
      </c>
      <c r="M76" s="71">
        <v>78.119476529659082</v>
      </c>
      <c r="N76" s="71">
        <v>85.597863977723904</v>
      </c>
      <c r="O76" s="71">
        <v>88.449338979151392</v>
      </c>
      <c r="P76" s="71">
        <v>86.267831218481064</v>
      </c>
      <c r="Q76" s="71">
        <v>4.6148706288456101</v>
      </c>
      <c r="R76" s="71">
        <v>0</v>
      </c>
      <c r="S76" s="71">
        <v>6.9212332820800002</v>
      </c>
      <c r="T76" s="72"/>
      <c r="U76" s="71">
        <v>5106332</v>
      </c>
      <c r="V76" s="71">
        <v>2207</v>
      </c>
      <c r="W76" s="71">
        <v>155</v>
      </c>
      <c r="X76" s="71">
        <v>15510</v>
      </c>
      <c r="Y76" s="71">
        <v>28825</v>
      </c>
      <c r="Z76" s="71">
        <v>45300</v>
      </c>
      <c r="AA76" s="71">
        <v>16913</v>
      </c>
      <c r="AB76" s="71">
        <v>75410</v>
      </c>
      <c r="AC76" s="71">
        <v>0</v>
      </c>
      <c r="AD76" s="71">
        <v>6.9212332820800002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1996</v>
      </c>
      <c r="B77" s="70">
        <v>380</v>
      </c>
      <c r="C77" s="70">
        <v>6</v>
      </c>
      <c r="D77" s="70">
        <v>23</v>
      </c>
      <c r="E77" s="70">
        <v>2009</v>
      </c>
      <c r="F77" s="70" t="s">
        <v>176</v>
      </c>
      <c r="G77" s="70" t="s">
        <v>1990</v>
      </c>
      <c r="H77" s="70" t="s">
        <v>1991</v>
      </c>
      <c r="I77" s="148"/>
      <c r="J77" s="71">
        <v>138.7725737527129</v>
      </c>
      <c r="K77" s="71">
        <v>3.568858103113512</v>
      </c>
      <c r="L77" s="71">
        <v>9.7586645853793499</v>
      </c>
      <c r="M77" s="71">
        <v>73.758504744580847</v>
      </c>
      <c r="N77" s="71">
        <v>79.451057976592665</v>
      </c>
      <c r="O77" s="71">
        <v>89.835422060837644</v>
      </c>
      <c r="P77" s="71">
        <v>82.829144619455846</v>
      </c>
      <c r="Q77" s="71">
        <v>4.3727682556114402</v>
      </c>
      <c r="R77" s="71">
        <v>0</v>
      </c>
      <c r="S77" s="71">
        <v>8.2477992363999988</v>
      </c>
      <c r="T77" s="72"/>
      <c r="U77" s="71">
        <v>3951073</v>
      </c>
      <c r="V77" s="71">
        <v>2403</v>
      </c>
      <c r="W77" s="71">
        <v>176</v>
      </c>
      <c r="X77" s="71">
        <v>16668</v>
      </c>
      <c r="Y77" s="71">
        <v>29037</v>
      </c>
      <c r="Z77" s="71">
        <v>45414</v>
      </c>
      <c r="AA77" s="71">
        <v>16671</v>
      </c>
      <c r="AB77" s="71">
        <v>75008</v>
      </c>
      <c r="AC77" s="71">
        <v>0</v>
      </c>
      <c r="AD77" s="71">
        <v>8.2477992363999988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9.3019999999999996</v>
      </c>
      <c r="BK77" s="71">
        <v>0</v>
      </c>
      <c r="BL77" s="71">
        <v>2.0579999999999998</v>
      </c>
      <c r="BM77" s="71">
        <v>0</v>
      </c>
      <c r="BN77" s="72"/>
      <c r="BO77" s="71">
        <v>0</v>
      </c>
      <c r="BP77" s="71">
        <v>0</v>
      </c>
      <c r="BQ77" s="71">
        <v>2</v>
      </c>
      <c r="BR77" s="71">
        <v>0</v>
      </c>
      <c r="BS77" s="71">
        <v>1</v>
      </c>
      <c r="BT77" s="71">
        <v>0</v>
      </c>
      <c r="BU77"/>
      <c r="BV77" s="70">
        <v>11.36</v>
      </c>
      <c r="BW77" s="70">
        <v>0</v>
      </c>
      <c r="BX77" s="70">
        <v>0</v>
      </c>
      <c r="BY77" s="70">
        <v>0</v>
      </c>
      <c r="BZ77" s="70">
        <v>0</v>
      </c>
      <c r="CA77" s="70">
        <v>0</v>
      </c>
      <c r="CB77" s="70">
        <v>0</v>
      </c>
      <c r="CC77" s="70">
        <v>0</v>
      </c>
      <c r="CD77" s="70">
        <v>0</v>
      </c>
    </row>
    <row r="78" spans="1:82">
      <c r="A78" s="70" t="s">
        <v>1997</v>
      </c>
      <c r="B78" s="70">
        <v>381</v>
      </c>
      <c r="C78" s="70">
        <v>7</v>
      </c>
      <c r="D78" s="70">
        <v>23</v>
      </c>
      <c r="E78" s="70">
        <v>2010</v>
      </c>
      <c r="F78" s="70" t="s">
        <v>177</v>
      </c>
      <c r="G78" s="70" t="s">
        <v>1990</v>
      </c>
      <c r="H78" s="70" t="s">
        <v>1991</v>
      </c>
      <c r="I78" s="148"/>
      <c r="J78" s="71">
        <v>143.62774971314431</v>
      </c>
      <c r="K78" s="71">
        <v>3.8034221014791552</v>
      </c>
      <c r="L78" s="71">
        <v>9.2390807428102004</v>
      </c>
      <c r="M78" s="71">
        <v>73.62597638731097</v>
      </c>
      <c r="N78" s="71">
        <v>81.834693385801842</v>
      </c>
      <c r="O78" s="71">
        <v>89.923968217460654</v>
      </c>
      <c r="P78" s="71">
        <v>83.243611676550344</v>
      </c>
      <c r="Q78" s="71">
        <v>4.5371875823748704</v>
      </c>
      <c r="R78" s="71">
        <v>0</v>
      </c>
      <c r="S78" s="71">
        <v>9.7347461319999962</v>
      </c>
      <c r="T78" s="72"/>
      <c r="U78" s="71">
        <v>3710866</v>
      </c>
      <c r="V78" s="71">
        <v>2403</v>
      </c>
      <c r="W78" s="71">
        <v>176</v>
      </c>
      <c r="X78" s="71">
        <v>16668</v>
      </c>
      <c r="Y78" s="71">
        <v>29278</v>
      </c>
      <c r="Z78" s="71">
        <v>45670</v>
      </c>
      <c r="AA78" s="71">
        <v>16336</v>
      </c>
      <c r="AB78" s="71">
        <v>74577</v>
      </c>
      <c r="AC78" s="71">
        <v>0</v>
      </c>
      <c r="AD78" s="71">
        <v>9.7347461319999962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12.548999999999999</v>
      </c>
      <c r="BK78" s="71">
        <v>0</v>
      </c>
      <c r="BL78" s="71">
        <v>2.2400000000000002</v>
      </c>
      <c r="BM78" s="71">
        <v>0</v>
      </c>
      <c r="BN78" s="72"/>
      <c r="BO78" s="71">
        <v>0</v>
      </c>
      <c r="BP78" s="71">
        <v>0</v>
      </c>
      <c r="BQ78" s="71">
        <v>2</v>
      </c>
      <c r="BR78" s="71">
        <v>0</v>
      </c>
      <c r="BS78" s="71">
        <v>1</v>
      </c>
      <c r="BT78" s="71">
        <v>0</v>
      </c>
      <c r="BU78"/>
      <c r="BV78" s="70">
        <v>14.789</v>
      </c>
      <c r="BW78" s="70">
        <v>0</v>
      </c>
      <c r="BX78" s="70">
        <v>0</v>
      </c>
      <c r="BY78" s="70">
        <v>0</v>
      </c>
      <c r="BZ78" s="70">
        <v>0</v>
      </c>
      <c r="CA78" s="70">
        <v>0</v>
      </c>
      <c r="CB78" s="70">
        <v>0</v>
      </c>
      <c r="CC78" s="70">
        <v>0</v>
      </c>
      <c r="CD78" s="70">
        <v>0</v>
      </c>
    </row>
    <row r="79" spans="1:82">
      <c r="A79" s="70" t="s">
        <v>1998</v>
      </c>
      <c r="B79" s="70">
        <v>382</v>
      </c>
      <c r="C79" s="70">
        <v>8</v>
      </c>
      <c r="D79" s="70">
        <v>23</v>
      </c>
      <c r="E79" s="70">
        <v>2011</v>
      </c>
      <c r="F79" s="70" t="s">
        <v>178</v>
      </c>
      <c r="G79" s="70" t="s">
        <v>1990</v>
      </c>
      <c r="H79" s="70" t="s">
        <v>1991</v>
      </c>
      <c r="I79" s="148"/>
      <c r="J79" s="71">
        <v>137.25852018006341</v>
      </c>
      <c r="K79" s="71">
        <v>6.0040681860954814</v>
      </c>
      <c r="L79" s="71">
        <v>9.0075663469400098</v>
      </c>
      <c r="M79" s="71">
        <v>85.299352684743184</v>
      </c>
      <c r="N79" s="71">
        <v>86.557531753778335</v>
      </c>
      <c r="O79" s="71">
        <v>89.052558427228817</v>
      </c>
      <c r="P79" s="71">
        <v>79.803777943841553</v>
      </c>
      <c r="Q79" s="71">
        <v>5.1856623270385596</v>
      </c>
      <c r="R79" s="71">
        <v>0</v>
      </c>
      <c r="S79" s="71">
        <v>10.53461258498</v>
      </c>
      <c r="T79" s="72"/>
      <c r="U79" s="71">
        <v>3712762</v>
      </c>
      <c r="V79" s="71">
        <v>2403</v>
      </c>
      <c r="W79" s="71">
        <v>176</v>
      </c>
      <c r="X79" s="71">
        <v>16668</v>
      </c>
      <c r="Y79" s="71">
        <v>29471</v>
      </c>
      <c r="Z79" s="71">
        <v>46210</v>
      </c>
      <c r="AA79" s="71">
        <v>16127</v>
      </c>
      <c r="AB79" s="71">
        <v>73894</v>
      </c>
      <c r="AC79" s="71">
        <v>0</v>
      </c>
      <c r="AD79" s="71">
        <v>10.53461258498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12.704000000000001</v>
      </c>
      <c r="BK79" s="71">
        <v>0</v>
      </c>
      <c r="BL79" s="71">
        <v>2.5539999999999998</v>
      </c>
      <c r="BM79" s="71">
        <v>0</v>
      </c>
      <c r="BN79" s="72"/>
      <c r="BO79" s="71">
        <v>0</v>
      </c>
      <c r="BP79" s="71">
        <v>0</v>
      </c>
      <c r="BQ79" s="71">
        <v>2</v>
      </c>
      <c r="BR79" s="71">
        <v>0</v>
      </c>
      <c r="BS79" s="71">
        <v>1</v>
      </c>
      <c r="BT79" s="71">
        <v>0</v>
      </c>
      <c r="BU79"/>
      <c r="BV79" s="70">
        <v>15.257999999999999</v>
      </c>
      <c r="BW79" s="70">
        <v>0</v>
      </c>
      <c r="BX79" s="70">
        <v>0</v>
      </c>
      <c r="BY79" s="70">
        <v>0</v>
      </c>
      <c r="BZ79" s="70">
        <v>0</v>
      </c>
      <c r="CA79" s="70">
        <v>0</v>
      </c>
      <c r="CB79" s="70">
        <v>0</v>
      </c>
      <c r="CC79" s="70">
        <v>0</v>
      </c>
      <c r="CD79" s="70">
        <v>0</v>
      </c>
    </row>
    <row r="80" spans="1:82">
      <c r="A80" s="70" t="s">
        <v>1999</v>
      </c>
      <c r="B80" s="70">
        <v>383</v>
      </c>
      <c r="C80" s="70">
        <v>9</v>
      </c>
      <c r="D80" s="70">
        <v>23</v>
      </c>
      <c r="E80" s="70">
        <v>2012</v>
      </c>
      <c r="F80" s="70" t="s">
        <v>179</v>
      </c>
      <c r="G80" s="70" t="s">
        <v>1990</v>
      </c>
      <c r="H80" s="70" t="s">
        <v>1991</v>
      </c>
      <c r="I80" s="148"/>
      <c r="J80" s="71">
        <v>149.1516156443773</v>
      </c>
      <c r="K80" s="71">
        <v>5.9570809568353997</v>
      </c>
      <c r="L80" s="71">
        <v>9.0435132243075333</v>
      </c>
      <c r="M80" s="71">
        <v>95.322266236014841</v>
      </c>
      <c r="N80" s="71">
        <v>97.376871785183269</v>
      </c>
      <c r="O80" s="71">
        <v>89.630893159728856</v>
      </c>
      <c r="P80" s="71">
        <v>79.531236527723266</v>
      </c>
      <c r="Q80" s="71">
        <v>5.6897009188971204</v>
      </c>
      <c r="R80" s="71">
        <v>0</v>
      </c>
      <c r="S80" s="71">
        <v>9.8889951076850018</v>
      </c>
      <c r="T80" s="72"/>
      <c r="U80" s="71">
        <v>4053871</v>
      </c>
      <c r="V80" s="71">
        <v>2403</v>
      </c>
      <c r="W80" s="71">
        <v>176</v>
      </c>
      <c r="X80" s="71">
        <v>16668</v>
      </c>
      <c r="Y80" s="71">
        <v>30159</v>
      </c>
      <c r="Z80" s="71">
        <v>46879</v>
      </c>
      <c r="AA80" s="71">
        <v>15981</v>
      </c>
      <c r="AB80" s="71">
        <v>74623</v>
      </c>
      <c r="AC80" s="71">
        <v>0</v>
      </c>
      <c r="AD80" s="71">
        <v>9.8889951076850018</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9.4280000000000008</v>
      </c>
      <c r="BK80" s="71">
        <v>0</v>
      </c>
      <c r="BL80" s="71">
        <v>2.6549999999999998</v>
      </c>
      <c r="BM80" s="71">
        <v>0</v>
      </c>
      <c r="BN80" s="72"/>
      <c r="BO80" s="71">
        <v>0</v>
      </c>
      <c r="BP80" s="71">
        <v>0</v>
      </c>
      <c r="BQ80" s="71">
        <v>2</v>
      </c>
      <c r="BR80" s="71">
        <v>0</v>
      </c>
      <c r="BS80" s="71">
        <v>1</v>
      </c>
      <c r="BT80" s="71">
        <v>0</v>
      </c>
      <c r="BU80"/>
      <c r="BV80" s="70">
        <v>12.083</v>
      </c>
      <c r="BW80" s="70">
        <v>0</v>
      </c>
      <c r="BX80" s="70">
        <v>0</v>
      </c>
      <c r="BY80" s="70">
        <v>0</v>
      </c>
      <c r="BZ80" s="70">
        <v>0</v>
      </c>
      <c r="CA80" s="70">
        <v>0</v>
      </c>
      <c r="CB80" s="70">
        <v>0</v>
      </c>
      <c r="CC80" s="70">
        <v>0</v>
      </c>
      <c r="CD80" s="70">
        <v>0</v>
      </c>
    </row>
    <row r="81" spans="1:82">
      <c r="A81" s="70" t="s">
        <v>2000</v>
      </c>
      <c r="B81" s="70">
        <v>384</v>
      </c>
      <c r="C81" s="70">
        <v>10</v>
      </c>
      <c r="D81" s="70">
        <v>23</v>
      </c>
      <c r="E81" s="70">
        <v>2013</v>
      </c>
      <c r="F81" s="70" t="s">
        <v>180</v>
      </c>
      <c r="G81" s="70" t="s">
        <v>1990</v>
      </c>
      <c r="H81" s="70" t="s">
        <v>1991</v>
      </c>
      <c r="I81" s="148"/>
      <c r="J81" s="71">
        <v>159.7622057665132</v>
      </c>
      <c r="K81" s="71">
        <v>5.3094692802569554</v>
      </c>
      <c r="L81" s="71">
        <v>9.0458096995597828</v>
      </c>
      <c r="M81" s="71">
        <v>94.5107482846865</v>
      </c>
      <c r="N81" s="71">
        <v>103.2241129045827</v>
      </c>
      <c r="O81" s="71">
        <v>88.391705415538951</v>
      </c>
      <c r="P81" s="71">
        <v>79.391318778769346</v>
      </c>
      <c r="Q81" s="71">
        <v>5.7468497700411199</v>
      </c>
      <c r="R81" s="71">
        <v>0</v>
      </c>
      <c r="S81" s="71">
        <v>6.5108935180799987</v>
      </c>
      <c r="T81" s="72"/>
      <c r="U81" s="71">
        <v>4229845</v>
      </c>
      <c r="V81" s="71">
        <v>2403</v>
      </c>
      <c r="W81" s="71">
        <v>176</v>
      </c>
      <c r="X81" s="71">
        <v>16668</v>
      </c>
      <c r="Y81" s="71">
        <v>30419</v>
      </c>
      <c r="Z81" s="71">
        <v>48295</v>
      </c>
      <c r="AA81" s="71">
        <v>15893</v>
      </c>
      <c r="AB81" s="71">
        <v>74292</v>
      </c>
      <c r="AC81" s="71">
        <v>0</v>
      </c>
      <c r="AD81" s="71">
        <v>6.5108935180799987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6.1619999999999999</v>
      </c>
      <c r="BK81" s="71">
        <v>0</v>
      </c>
      <c r="BL81" s="71">
        <v>2.915</v>
      </c>
      <c r="BM81" s="71">
        <v>0</v>
      </c>
      <c r="BN81" s="72"/>
      <c r="BO81" s="71">
        <v>0</v>
      </c>
      <c r="BP81" s="71">
        <v>0</v>
      </c>
      <c r="BQ81" s="71">
        <v>2</v>
      </c>
      <c r="BR81" s="71">
        <v>0</v>
      </c>
      <c r="BS81" s="71">
        <v>1</v>
      </c>
      <c r="BT81" s="71">
        <v>0</v>
      </c>
      <c r="BU81"/>
      <c r="BV81" s="70">
        <v>9.077</v>
      </c>
      <c r="BW81" s="70">
        <v>0</v>
      </c>
      <c r="BX81" s="70">
        <v>0</v>
      </c>
      <c r="BY81" s="70">
        <v>0</v>
      </c>
      <c r="BZ81" s="70">
        <v>0</v>
      </c>
      <c r="CA81" s="70">
        <v>0</v>
      </c>
      <c r="CB81" s="70">
        <v>0</v>
      </c>
      <c r="CC81" s="70">
        <v>0</v>
      </c>
      <c r="CD81" s="70">
        <v>0</v>
      </c>
    </row>
    <row r="82" spans="1:82">
      <c r="A82" s="70" t="s">
        <v>2001</v>
      </c>
      <c r="B82" s="70">
        <v>385</v>
      </c>
      <c r="C82" s="70">
        <v>11</v>
      </c>
      <c r="D82" s="70">
        <v>23</v>
      </c>
      <c r="E82" s="70">
        <v>2014</v>
      </c>
      <c r="F82" s="70" t="s">
        <v>181</v>
      </c>
      <c r="G82" s="70" t="s">
        <v>1990</v>
      </c>
      <c r="H82" s="70" t="s">
        <v>1991</v>
      </c>
      <c r="I82" s="148"/>
      <c r="J82" s="71">
        <v>130.8873668897979</v>
      </c>
      <c r="K82" s="71">
        <v>5.1141910645187147</v>
      </c>
      <c r="L82" s="71">
        <v>9.4555887270098982</v>
      </c>
      <c r="M82" s="71">
        <v>80.112113008317706</v>
      </c>
      <c r="N82" s="71">
        <v>85.398320936831539</v>
      </c>
      <c r="O82" s="71">
        <v>85.198779267510204</v>
      </c>
      <c r="P82" s="71">
        <v>79.492660326787004</v>
      </c>
      <c r="Q82" s="71">
        <v>5.4511947737601103</v>
      </c>
      <c r="R82" s="71">
        <v>0</v>
      </c>
      <c r="S82" s="71">
        <v>9.2852871323000006</v>
      </c>
      <c r="T82" s="72"/>
      <c r="U82" s="71">
        <v>3814825</v>
      </c>
      <c r="V82" s="71">
        <v>2139</v>
      </c>
      <c r="W82" s="71">
        <v>165</v>
      </c>
      <c r="X82" s="71">
        <v>15363</v>
      </c>
      <c r="Y82" s="71">
        <v>30590</v>
      </c>
      <c r="Z82" s="71">
        <v>49028</v>
      </c>
      <c r="AA82" s="71">
        <v>15831</v>
      </c>
      <c r="AB82" s="71">
        <v>73449</v>
      </c>
      <c r="AC82" s="71">
        <v>0</v>
      </c>
      <c r="AD82" s="71">
        <v>9.2852871323000006</v>
      </c>
      <c r="AE82" s="72"/>
      <c r="AF82" s="71"/>
      <c r="AG82" s="71"/>
      <c r="AH82" s="71"/>
      <c r="AI82" s="71"/>
      <c r="AJ82" s="71"/>
      <c r="AK82" s="71"/>
      <c r="AL82" s="71"/>
      <c r="AM82" s="71"/>
      <c r="AN82" s="71"/>
      <c r="AO82" s="71"/>
      <c r="AP82" s="71"/>
      <c r="AQ82" s="72"/>
      <c r="AR82" s="71">
        <v>1359</v>
      </c>
      <c r="AS82" s="71">
        <v>402</v>
      </c>
      <c r="AT82" s="71">
        <v>0</v>
      </c>
      <c r="AU82" s="71">
        <v>0</v>
      </c>
      <c r="AV82" s="71">
        <v>0</v>
      </c>
      <c r="AW82" s="71">
        <v>0</v>
      </c>
      <c r="AX82" s="71"/>
      <c r="AY82" s="72"/>
      <c r="AZ82" s="71">
        <v>5054.5</v>
      </c>
      <c r="BA82" s="71">
        <v>23018</v>
      </c>
      <c r="BB82" s="71">
        <v>0</v>
      </c>
      <c r="BC82" s="71">
        <v>0</v>
      </c>
      <c r="BD82" s="71">
        <v>0</v>
      </c>
      <c r="BE82" s="71">
        <v>0</v>
      </c>
      <c r="BF82" s="71"/>
      <c r="BG82" s="72"/>
      <c r="BH82" s="71">
        <v>0</v>
      </c>
      <c r="BI82" s="71">
        <v>0</v>
      </c>
      <c r="BJ82" s="71">
        <v>6.3049999999999997</v>
      </c>
      <c r="BK82" s="71">
        <v>0</v>
      </c>
      <c r="BL82" s="71">
        <v>3.1549999999999998</v>
      </c>
      <c r="BM82" s="71">
        <v>0</v>
      </c>
      <c r="BN82" s="72"/>
      <c r="BO82" s="71">
        <v>0</v>
      </c>
      <c r="BP82" s="71">
        <v>0</v>
      </c>
      <c r="BQ82" s="71">
        <v>2</v>
      </c>
      <c r="BR82" s="71">
        <v>0</v>
      </c>
      <c r="BS82" s="71">
        <v>1</v>
      </c>
      <c r="BT82" s="71">
        <v>0</v>
      </c>
      <c r="BU82"/>
      <c r="BV82" s="70">
        <v>9.4600000000000009</v>
      </c>
      <c r="BW82" s="70">
        <v>0</v>
      </c>
      <c r="BX82" s="70">
        <v>0</v>
      </c>
      <c r="BY82" s="70">
        <v>0</v>
      </c>
      <c r="BZ82" s="70">
        <v>0</v>
      </c>
      <c r="CA82" s="70">
        <v>0</v>
      </c>
      <c r="CB82" s="70">
        <v>0</v>
      </c>
      <c r="CC82" s="70">
        <v>0</v>
      </c>
      <c r="CD82" s="70">
        <v>0</v>
      </c>
    </row>
    <row r="83" spans="1:82">
      <c r="A83" s="70" t="s">
        <v>2002</v>
      </c>
      <c r="B83" s="70">
        <v>386</v>
      </c>
      <c r="C83" s="70">
        <v>12</v>
      </c>
      <c r="D83" s="70">
        <v>23</v>
      </c>
      <c r="E83" s="70">
        <v>2015</v>
      </c>
      <c r="F83" s="70" t="s">
        <v>182</v>
      </c>
      <c r="G83" s="1064" t="s">
        <v>1990</v>
      </c>
      <c r="H83" s="70" t="s">
        <v>1991</v>
      </c>
      <c r="I83" s="148"/>
      <c r="J83" s="71">
        <v>163.65984900316781</v>
      </c>
      <c r="K83" s="71">
        <v>5.078816749148098</v>
      </c>
      <c r="L83" s="71">
        <v>9.9323127862811287</v>
      </c>
      <c r="M83" s="71">
        <v>81.39102751367993</v>
      </c>
      <c r="N83" s="71">
        <v>80.007587822398307</v>
      </c>
      <c r="O83" s="71">
        <v>84.772196432501815</v>
      </c>
      <c r="P83" s="71">
        <v>78.972529814261748</v>
      </c>
      <c r="Q83" s="71">
        <v>5.2828949691701403</v>
      </c>
      <c r="R83" s="71">
        <v>0</v>
      </c>
      <c r="S83" s="71">
        <v>3.9736453752799998</v>
      </c>
      <c r="T83" s="72"/>
      <c r="U83" s="71">
        <v>4716017</v>
      </c>
      <c r="V83" s="71">
        <v>2139</v>
      </c>
      <c r="W83" s="71">
        <v>165</v>
      </c>
      <c r="X83" s="71">
        <v>15363</v>
      </c>
      <c r="Y83" s="71">
        <v>30835</v>
      </c>
      <c r="Z83" s="71">
        <v>49252</v>
      </c>
      <c r="AA83" s="71">
        <v>15715</v>
      </c>
      <c r="AB83" s="71">
        <v>72713</v>
      </c>
      <c r="AC83" s="71">
        <v>0</v>
      </c>
      <c r="AD83" s="71">
        <v>3.9736453752799998</v>
      </c>
      <c r="AE83" s="72"/>
      <c r="AF83" s="71">
        <v>50650024.41694472</v>
      </c>
      <c r="AG83" s="71">
        <v>4370548.3613372194</v>
      </c>
      <c r="AH83" s="71">
        <v>2075582.201595518</v>
      </c>
      <c r="AI83" s="71">
        <v>115479577.6299843</v>
      </c>
      <c r="AJ83" s="71">
        <v>110363528.333755</v>
      </c>
      <c r="AK83" s="71">
        <v>0</v>
      </c>
      <c r="AL83" s="71">
        <v>0</v>
      </c>
      <c r="AM83" s="71">
        <v>9965011.6304370053</v>
      </c>
      <c r="AN83" s="71">
        <v>0</v>
      </c>
      <c r="AO83" s="71">
        <v>0</v>
      </c>
      <c r="AP83" s="71">
        <v>292904272.57405376</v>
      </c>
      <c r="AQ83" s="72"/>
      <c r="AR83" s="71">
        <v>1452</v>
      </c>
      <c r="AS83" s="71">
        <v>737</v>
      </c>
      <c r="AT83" s="71">
        <v>0</v>
      </c>
      <c r="AU83" s="71">
        <v>0</v>
      </c>
      <c r="AV83" s="71">
        <v>0</v>
      </c>
      <c r="AW83" s="71">
        <v>0</v>
      </c>
      <c r="AX83" s="71"/>
      <c r="AY83" s="72"/>
      <c r="AZ83" s="71">
        <v>5523.2</v>
      </c>
      <c r="BA83" s="71">
        <v>51586.8</v>
      </c>
      <c r="BB83" s="71">
        <v>0</v>
      </c>
      <c r="BC83" s="71">
        <v>0</v>
      </c>
      <c r="BD83" s="71">
        <v>0</v>
      </c>
      <c r="BE83" s="71">
        <v>0</v>
      </c>
      <c r="BF83" s="71"/>
      <c r="BG83" s="72"/>
      <c r="BH83" s="71">
        <v>0</v>
      </c>
      <c r="BI83" s="71">
        <v>0</v>
      </c>
      <c r="BJ83" s="71">
        <v>10.68</v>
      </c>
      <c r="BK83" s="71">
        <v>0</v>
      </c>
      <c r="BL83" s="71">
        <v>3.032</v>
      </c>
      <c r="BM83" s="71">
        <v>0</v>
      </c>
      <c r="BN83" s="72"/>
      <c r="BO83" s="71">
        <v>0</v>
      </c>
      <c r="BP83" s="71">
        <v>0</v>
      </c>
      <c r="BQ83" s="71">
        <v>3</v>
      </c>
      <c r="BR83" s="71">
        <v>0</v>
      </c>
      <c r="BS83" s="71">
        <v>1</v>
      </c>
      <c r="BT83" s="71">
        <v>0</v>
      </c>
      <c r="BU83"/>
      <c r="BV83" s="70">
        <v>13.712</v>
      </c>
      <c r="BW83" s="70">
        <v>0</v>
      </c>
      <c r="BX83" s="70">
        <v>0</v>
      </c>
      <c r="BY83" s="70">
        <v>0</v>
      </c>
      <c r="BZ83" s="70">
        <v>0</v>
      </c>
      <c r="CA83" s="70">
        <v>0</v>
      </c>
      <c r="CB83" s="70">
        <v>0</v>
      </c>
      <c r="CC83" s="70">
        <v>0</v>
      </c>
      <c r="CD83" s="70">
        <v>0</v>
      </c>
    </row>
    <row r="84" spans="1:82">
      <c r="A84" s="70" t="s">
        <v>2003</v>
      </c>
      <c r="B84" s="70">
        <v>387</v>
      </c>
      <c r="C84" s="70">
        <v>13</v>
      </c>
      <c r="D84" s="70">
        <v>23</v>
      </c>
      <c r="E84" s="70">
        <v>2016</v>
      </c>
      <c r="F84" s="70" t="s">
        <v>155</v>
      </c>
      <c r="G84" s="1064" t="s">
        <v>1990</v>
      </c>
      <c r="H84" s="70" t="s">
        <v>1991</v>
      </c>
      <c r="I84" s="148"/>
      <c r="J84" s="71">
        <v>184.40523409183621</v>
      </c>
      <c r="K84" s="71">
        <v>4.8944814010603164</v>
      </c>
      <c r="L84" s="71">
        <v>11.553032726466148</v>
      </c>
      <c r="M84" s="71">
        <v>69.998272719327176</v>
      </c>
      <c r="N84" s="71">
        <v>84.54163228257184</v>
      </c>
      <c r="O84" s="71">
        <v>84.470491711546543</v>
      </c>
      <c r="P84" s="71">
        <v>75.990411048709646</v>
      </c>
      <c r="Q84" s="71">
        <v>5.0859297974611453</v>
      </c>
      <c r="R84" s="71">
        <v>0</v>
      </c>
      <c r="S84" s="71">
        <v>4.8885125132800002</v>
      </c>
      <c r="T84" s="72"/>
      <c r="U84" s="71">
        <v>5020362</v>
      </c>
      <c r="V84" s="71">
        <v>2139</v>
      </c>
      <c r="W84" s="71">
        <v>165</v>
      </c>
      <c r="X84" s="71">
        <v>15363</v>
      </c>
      <c r="Y84" s="71">
        <v>31089</v>
      </c>
      <c r="Z84" s="71">
        <v>49680</v>
      </c>
      <c r="AA84" s="71">
        <v>15640</v>
      </c>
      <c r="AB84" s="71">
        <v>72006</v>
      </c>
      <c r="AC84" s="71">
        <v>0</v>
      </c>
      <c r="AD84" s="71">
        <v>4.8885125132800002</v>
      </c>
      <c r="AE84" s="72"/>
      <c r="AF84" s="71">
        <v>59225688.044947378</v>
      </c>
      <c r="AG84" s="71">
        <v>4164442.8907863698</v>
      </c>
      <c r="AH84" s="71">
        <v>1911249.667825446</v>
      </c>
      <c r="AI84" s="71">
        <v>107459936.7563069</v>
      </c>
      <c r="AJ84" s="71">
        <v>116792588.0739537</v>
      </c>
      <c r="AK84" s="71">
        <v>0</v>
      </c>
      <c r="AL84" s="71">
        <v>0</v>
      </c>
      <c r="AM84" s="71">
        <v>9875786.8073704727</v>
      </c>
      <c r="AN84" s="71">
        <v>0</v>
      </c>
      <c r="AO84" s="71">
        <v>0</v>
      </c>
      <c r="AP84" s="71">
        <v>299429692.24119025</v>
      </c>
      <c r="AQ84" s="72"/>
      <c r="AR84" s="71">
        <v>1551</v>
      </c>
      <c r="AS84" s="71">
        <v>924</v>
      </c>
      <c r="AT84" s="71">
        <v>0</v>
      </c>
      <c r="AU84" s="71">
        <v>0</v>
      </c>
      <c r="AV84" s="71">
        <v>0</v>
      </c>
      <c r="AW84" s="71">
        <v>0</v>
      </c>
      <c r="AX84" s="71"/>
      <c r="AY84" s="72"/>
      <c r="AZ84" s="71">
        <v>6027.5</v>
      </c>
      <c r="BA84" s="71">
        <v>64226.9</v>
      </c>
      <c r="BB84" s="71">
        <v>0</v>
      </c>
      <c r="BC84" s="71">
        <v>0</v>
      </c>
      <c r="BD84" s="71">
        <v>0</v>
      </c>
      <c r="BE84" s="71">
        <v>0</v>
      </c>
      <c r="BF84" s="71"/>
      <c r="BG84" s="72"/>
      <c r="BH84" s="71">
        <v>0</v>
      </c>
      <c r="BI84" s="71">
        <v>0</v>
      </c>
      <c r="BJ84" s="71">
        <v>14.113</v>
      </c>
      <c r="BK84" s="71">
        <v>0</v>
      </c>
      <c r="BL84" s="71">
        <v>2.6829999999999998</v>
      </c>
      <c r="BM84" s="71">
        <v>0</v>
      </c>
      <c r="BN84" s="72"/>
      <c r="BO84" s="71">
        <v>0</v>
      </c>
      <c r="BP84" s="71">
        <v>0</v>
      </c>
      <c r="BQ84" s="71">
        <v>3</v>
      </c>
      <c r="BR84" s="71">
        <v>0</v>
      </c>
      <c r="BS84" s="71">
        <v>1</v>
      </c>
      <c r="BT84" s="71">
        <v>0</v>
      </c>
      <c r="BU84"/>
      <c r="BV84" s="70">
        <v>16.795999999999999</v>
      </c>
      <c r="BW84" s="70">
        <v>0</v>
      </c>
      <c r="BX84" s="70">
        <v>0</v>
      </c>
      <c r="BY84" s="70">
        <v>0</v>
      </c>
      <c r="BZ84" s="70">
        <v>0</v>
      </c>
      <c r="CA84" s="70">
        <v>0</v>
      </c>
      <c r="CB84" s="70">
        <v>0</v>
      </c>
      <c r="CC84" s="70">
        <v>0</v>
      </c>
      <c r="CD84" s="70">
        <v>0</v>
      </c>
    </row>
    <row r="85" spans="1:82">
      <c r="A85" s="70" t="s">
        <v>2004</v>
      </c>
      <c r="B85" s="70">
        <v>388</v>
      </c>
      <c r="C85" s="70">
        <v>14</v>
      </c>
      <c r="D85" s="70">
        <v>23</v>
      </c>
      <c r="E85" s="70">
        <v>2017</v>
      </c>
      <c r="F85" s="70" t="s">
        <v>156</v>
      </c>
      <c r="G85" s="70" t="s">
        <v>1990</v>
      </c>
      <c r="H85" s="70" t="s">
        <v>1991</v>
      </c>
      <c r="I85" s="148"/>
      <c r="J85" s="71">
        <v>194.44763441667163</v>
      </c>
      <c r="K85" s="71">
        <v>4.8992420027828887</v>
      </c>
      <c r="L85" s="71">
        <v>10.597250819049481</v>
      </c>
      <c r="M85" s="71">
        <v>71.021319109846004</v>
      </c>
      <c r="N85" s="71">
        <v>94.42046316034974</v>
      </c>
      <c r="O85" s="71">
        <v>83.816347405855822</v>
      </c>
      <c r="P85" s="71">
        <v>75.079351943673231</v>
      </c>
      <c r="Q85" s="71">
        <v>4.8693025577536497</v>
      </c>
      <c r="R85" s="71">
        <v>0</v>
      </c>
      <c r="S85" s="71">
        <v>8.2792929067999985</v>
      </c>
      <c r="T85" s="72"/>
      <c r="U85" s="71">
        <v>5639629</v>
      </c>
      <c r="V85" s="71">
        <v>2139</v>
      </c>
      <c r="W85" s="71">
        <v>165</v>
      </c>
      <c r="X85" s="71">
        <v>15363</v>
      </c>
      <c r="Y85" s="71">
        <v>31383</v>
      </c>
      <c r="Z85" s="71">
        <v>50113</v>
      </c>
      <c r="AA85" s="71">
        <v>15551</v>
      </c>
      <c r="AB85" s="71">
        <v>71290</v>
      </c>
      <c r="AC85" s="71">
        <v>0</v>
      </c>
      <c r="AD85" s="71">
        <v>8.2792929067999985</v>
      </c>
      <c r="AE85" s="72"/>
      <c r="AF85" s="71">
        <v>62378923.503868513</v>
      </c>
      <c r="AG85" s="71">
        <v>4208195.6039538113</v>
      </c>
      <c r="AH85" s="71">
        <v>2350119.2098750938</v>
      </c>
      <c r="AI85" s="71">
        <v>114291876.45795541</v>
      </c>
      <c r="AJ85" s="71">
        <v>132193177.1710235</v>
      </c>
      <c r="AK85" s="71">
        <v>0</v>
      </c>
      <c r="AL85" s="71">
        <v>0</v>
      </c>
      <c r="AM85" s="71">
        <v>9792885.03028634</v>
      </c>
      <c r="AN85" s="71">
        <v>0</v>
      </c>
      <c r="AO85" s="71">
        <v>0</v>
      </c>
      <c r="AP85" s="71">
        <v>325215176.97696263</v>
      </c>
      <c r="AQ85" s="72"/>
      <c r="AR85" s="71">
        <v>1622</v>
      </c>
      <c r="AS85" s="71">
        <v>1054</v>
      </c>
      <c r="AT85" s="71">
        <v>0</v>
      </c>
      <c r="AU85" s="71">
        <v>0</v>
      </c>
      <c r="AV85" s="71">
        <v>0</v>
      </c>
      <c r="AW85" s="71">
        <v>0</v>
      </c>
      <c r="AX85" s="71"/>
      <c r="AY85" s="72"/>
      <c r="AZ85" s="71">
        <v>6385.6</v>
      </c>
      <c r="BA85" s="71">
        <v>71938.700000000026</v>
      </c>
      <c r="BB85" s="71">
        <v>0</v>
      </c>
      <c r="BC85" s="71">
        <v>0</v>
      </c>
      <c r="BD85" s="71">
        <v>0</v>
      </c>
      <c r="BE85" s="71">
        <v>0</v>
      </c>
      <c r="BF85" s="71"/>
      <c r="BG85" s="72"/>
      <c r="BH85" s="71">
        <v>0</v>
      </c>
      <c r="BI85" s="71">
        <v>0</v>
      </c>
      <c r="BJ85" s="71">
        <v>16.245000000000001</v>
      </c>
      <c r="BK85" s="71">
        <v>0</v>
      </c>
      <c r="BL85" s="71">
        <v>2.5529999999999999</v>
      </c>
      <c r="BM85" s="71">
        <v>0</v>
      </c>
      <c r="BN85" s="72"/>
      <c r="BO85" s="71">
        <v>0</v>
      </c>
      <c r="BP85" s="71">
        <v>0</v>
      </c>
      <c r="BQ85" s="71">
        <v>3</v>
      </c>
      <c r="BR85" s="71">
        <v>0</v>
      </c>
      <c r="BS85" s="71">
        <v>1</v>
      </c>
      <c r="BT85" s="71">
        <v>0</v>
      </c>
      <c r="BU85"/>
      <c r="BV85" s="70">
        <v>18.797999999999998</v>
      </c>
      <c r="BW85" s="70">
        <v>0</v>
      </c>
      <c r="BX85" s="70">
        <v>0</v>
      </c>
      <c r="BY85" s="70">
        <v>0</v>
      </c>
      <c r="BZ85" s="70">
        <v>0</v>
      </c>
      <c r="CA85" s="70">
        <v>0</v>
      </c>
      <c r="CB85" s="70">
        <v>0</v>
      </c>
      <c r="CC85" s="70">
        <v>0</v>
      </c>
      <c r="CD85" s="70">
        <v>0</v>
      </c>
    </row>
    <row r="86" spans="1:82">
      <c r="A86" s="70" t="s">
        <v>2005</v>
      </c>
      <c r="B86" s="70">
        <v>389</v>
      </c>
      <c r="C86" s="70">
        <v>15</v>
      </c>
      <c r="D86" s="70">
        <v>23</v>
      </c>
      <c r="E86" s="70">
        <v>2018</v>
      </c>
      <c r="F86" s="70" t="s">
        <v>183</v>
      </c>
      <c r="G86" s="70" t="s">
        <v>1990</v>
      </c>
      <c r="H86" s="70" t="s">
        <v>1991</v>
      </c>
      <c r="I86" s="148"/>
      <c r="J86" s="71">
        <v>181.18506777378747</v>
      </c>
      <c r="K86" s="71">
        <v>4.6261406401530882</v>
      </c>
      <c r="L86" s="71">
        <v>9.9105035143167317</v>
      </c>
      <c r="M86" s="71">
        <v>72.459995713262558</v>
      </c>
      <c r="N86" s="71">
        <v>81.038252847193803</v>
      </c>
      <c r="O86" s="71">
        <v>81.601583003710601</v>
      </c>
      <c r="P86" s="71">
        <v>74.3989126461815</v>
      </c>
      <c r="Q86" s="71">
        <v>4.4583979624633496</v>
      </c>
      <c r="R86" s="71">
        <v>0</v>
      </c>
      <c r="S86" s="71">
        <v>7.2808825270400011</v>
      </c>
      <c r="T86" s="72"/>
      <c r="U86" s="71">
        <v>5829687</v>
      </c>
      <c r="V86" s="71">
        <v>2139</v>
      </c>
      <c r="W86" s="71">
        <v>165</v>
      </c>
      <c r="X86" s="71">
        <v>15363</v>
      </c>
      <c r="Y86" s="71">
        <v>32165</v>
      </c>
      <c r="Z86" s="71">
        <v>49723</v>
      </c>
      <c r="AA86" s="71">
        <v>15565</v>
      </c>
      <c r="AB86" s="71">
        <v>70343</v>
      </c>
      <c r="AC86" s="71">
        <v>0</v>
      </c>
      <c r="AD86" s="71">
        <v>7.2808825270400011</v>
      </c>
      <c r="AE86" s="72"/>
      <c r="AF86" s="71">
        <v>60015166.39258904</v>
      </c>
      <c r="AG86" s="71">
        <v>3837186.8997716978</v>
      </c>
      <c r="AH86" s="71">
        <v>2219432.5920059551</v>
      </c>
      <c r="AI86" s="71">
        <v>113989466.07412259</v>
      </c>
      <c r="AJ86" s="71">
        <v>121625431.61865769</v>
      </c>
      <c r="AK86" s="71">
        <v>0</v>
      </c>
      <c r="AL86" s="71">
        <v>0</v>
      </c>
      <c r="AM86" s="71">
        <v>9682792.0807895157</v>
      </c>
      <c r="AN86" s="71">
        <v>0</v>
      </c>
      <c r="AO86" s="71">
        <v>0</v>
      </c>
      <c r="AP86" s="71">
        <v>311369475.65793651</v>
      </c>
      <c r="AQ86" s="72"/>
      <c r="AR86" s="71">
        <v>1712</v>
      </c>
      <c r="AS86" s="71">
        <v>1128</v>
      </c>
      <c r="AT86" s="71">
        <v>0</v>
      </c>
      <c r="AU86" s="71">
        <v>0</v>
      </c>
      <c r="AV86" s="71">
        <v>0</v>
      </c>
      <c r="AW86" s="71">
        <v>0</v>
      </c>
      <c r="AX86" s="71"/>
      <c r="AY86" s="72"/>
      <c r="AZ86" s="71">
        <v>6895.6999999999989</v>
      </c>
      <c r="BA86" s="71">
        <v>81133.399999999994</v>
      </c>
      <c r="BB86" s="71">
        <v>0</v>
      </c>
      <c r="BC86" s="71">
        <v>0</v>
      </c>
      <c r="BD86" s="71">
        <v>0</v>
      </c>
      <c r="BE86" s="71">
        <v>0</v>
      </c>
      <c r="BF86" s="71"/>
      <c r="BG86" s="72"/>
      <c r="BH86" s="71">
        <v>0</v>
      </c>
      <c r="BI86" s="71">
        <v>0</v>
      </c>
      <c r="BJ86" s="71">
        <v>16.972999999999999</v>
      </c>
      <c r="BK86" s="71">
        <v>0</v>
      </c>
      <c r="BL86" s="71">
        <v>2.3929999999999998</v>
      </c>
      <c r="BM86" s="71">
        <v>0</v>
      </c>
      <c r="BN86" s="72"/>
      <c r="BO86" s="71">
        <v>0</v>
      </c>
      <c r="BP86" s="71">
        <v>0</v>
      </c>
      <c r="BQ86" s="71">
        <v>3</v>
      </c>
      <c r="BR86" s="71">
        <v>0</v>
      </c>
      <c r="BS86" s="71">
        <v>1</v>
      </c>
      <c r="BT86" s="71">
        <v>0</v>
      </c>
      <c r="BU86"/>
      <c r="BV86" s="70">
        <v>19.366</v>
      </c>
      <c r="BW86" s="70">
        <v>0</v>
      </c>
      <c r="BX86" s="70">
        <v>0</v>
      </c>
      <c r="BY86" s="70">
        <v>0</v>
      </c>
      <c r="BZ86" s="70">
        <v>0</v>
      </c>
      <c r="CA86" s="70">
        <v>0</v>
      </c>
      <c r="CB86" s="70">
        <v>0</v>
      </c>
      <c r="CC86" s="70">
        <v>0</v>
      </c>
      <c r="CD86" s="70">
        <v>0</v>
      </c>
    </row>
    <row r="87" spans="1:82">
      <c r="A87" s="70" t="s">
        <v>2006</v>
      </c>
      <c r="B87" s="70">
        <v>390</v>
      </c>
      <c r="C87" s="70">
        <v>16</v>
      </c>
      <c r="D87" s="70">
        <v>23</v>
      </c>
      <c r="E87" s="70">
        <v>2019</v>
      </c>
      <c r="F87" s="70" t="s">
        <v>158</v>
      </c>
      <c r="G87" s="70" t="s">
        <v>1990</v>
      </c>
      <c r="H87" s="70" t="s">
        <v>1991</v>
      </c>
      <c r="I87" s="148"/>
      <c r="J87" s="71">
        <v>180.45233290366545</v>
      </c>
      <c r="K87" s="71">
        <v>4.2157403258713817</v>
      </c>
      <c r="L87" s="71">
        <v>9.9928804195220877</v>
      </c>
      <c r="M87" s="71">
        <v>66.146146235853053</v>
      </c>
      <c r="N87" s="71">
        <v>76.314579225720948</v>
      </c>
      <c r="O87" s="71">
        <v>79.929143122366497</v>
      </c>
      <c r="P87" s="71">
        <v>74.680669350379858</v>
      </c>
      <c r="Q87" s="71">
        <v>4.2894156502821099</v>
      </c>
      <c r="R87" s="71">
        <v>0</v>
      </c>
      <c r="S87" s="71">
        <v>8.3268215471199998</v>
      </c>
      <c r="T87" s="72"/>
      <c r="U87" s="71">
        <v>5828879</v>
      </c>
      <c r="V87" s="71">
        <v>2139</v>
      </c>
      <c r="W87" s="71">
        <v>165</v>
      </c>
      <c r="X87" s="71">
        <v>15363</v>
      </c>
      <c r="Y87" s="71">
        <v>31848</v>
      </c>
      <c r="Z87" s="71">
        <v>50041</v>
      </c>
      <c r="AA87" s="71">
        <v>15507</v>
      </c>
      <c r="AB87" s="71">
        <v>69509</v>
      </c>
      <c r="AC87" s="71">
        <v>0</v>
      </c>
      <c r="AD87" s="71">
        <v>8.3268215471199998</v>
      </c>
      <c r="AE87" s="72"/>
      <c r="AF87" s="71">
        <v>60489733.100811392</v>
      </c>
      <c r="AG87" s="71">
        <v>3706154.2682408872</v>
      </c>
      <c r="AH87" s="71">
        <v>2312935.203214122</v>
      </c>
      <c r="AI87" s="71">
        <v>108283334.8302597</v>
      </c>
      <c r="AJ87" s="71">
        <v>113879561.7381627</v>
      </c>
      <c r="AK87" s="71">
        <v>0</v>
      </c>
      <c r="AL87" s="71">
        <v>0</v>
      </c>
      <c r="AM87" s="71">
        <v>9466602.5365281533</v>
      </c>
      <c r="AN87" s="71">
        <v>0</v>
      </c>
      <c r="AO87" s="71">
        <v>0</v>
      </c>
      <c r="AP87" s="71">
        <v>298138321.67721695</v>
      </c>
      <c r="AQ87" s="72"/>
      <c r="AR87" s="71">
        <v>1790</v>
      </c>
      <c r="AS87" s="71">
        <v>1177</v>
      </c>
      <c r="AT87" s="71">
        <v>0</v>
      </c>
      <c r="AU87" s="71">
        <v>0</v>
      </c>
      <c r="AV87" s="71">
        <v>0</v>
      </c>
      <c r="AW87" s="71">
        <v>0</v>
      </c>
      <c r="AX87" s="71"/>
      <c r="AY87" s="72"/>
      <c r="AZ87" s="71">
        <v>7313.3000000000065</v>
      </c>
      <c r="BA87" s="71">
        <v>85435.899999999965</v>
      </c>
      <c r="BB87" s="71">
        <v>0</v>
      </c>
      <c r="BC87" s="71">
        <v>0</v>
      </c>
      <c r="BD87" s="71">
        <v>0</v>
      </c>
      <c r="BE87" s="71">
        <v>0</v>
      </c>
      <c r="BF87" s="71"/>
      <c r="BG87" s="72"/>
      <c r="BH87" s="71">
        <v>0</v>
      </c>
      <c r="BI87" s="71">
        <v>0</v>
      </c>
      <c r="BJ87" s="71">
        <v>12.159000000000001</v>
      </c>
      <c r="BK87" s="71">
        <v>0</v>
      </c>
      <c r="BL87" s="71">
        <v>2.3210000000000002</v>
      </c>
      <c r="BM87" s="71">
        <v>0</v>
      </c>
      <c r="BN87" s="72"/>
      <c r="BO87" s="71">
        <v>0</v>
      </c>
      <c r="BP87" s="71">
        <v>0</v>
      </c>
      <c r="BQ87" s="71">
        <v>3</v>
      </c>
      <c r="BR87" s="71">
        <v>0</v>
      </c>
      <c r="BS87" s="71">
        <v>1</v>
      </c>
      <c r="BT87" s="71">
        <v>0</v>
      </c>
      <c r="BU87"/>
      <c r="BV87" s="70">
        <v>14.48</v>
      </c>
      <c r="BW87" s="70">
        <v>0</v>
      </c>
      <c r="BX87" s="70">
        <v>0</v>
      </c>
      <c r="BY87" s="70">
        <v>0</v>
      </c>
      <c r="BZ87" s="70">
        <v>0</v>
      </c>
      <c r="CA87" s="70">
        <v>0</v>
      </c>
      <c r="CB87" s="70">
        <v>0</v>
      </c>
      <c r="CC87" s="70">
        <v>0</v>
      </c>
      <c r="CD87" s="70">
        <v>0</v>
      </c>
    </row>
    <row r="88" spans="1:82">
      <c r="A88" s="70" t="s">
        <v>2007</v>
      </c>
      <c r="B88" s="70">
        <v>391</v>
      </c>
      <c r="C88" s="70">
        <v>17</v>
      </c>
      <c r="D88" s="70">
        <v>23</v>
      </c>
      <c r="E88" s="70">
        <v>2020</v>
      </c>
      <c r="F88" s="70" t="s">
        <v>159</v>
      </c>
      <c r="G88" s="70" t="s">
        <v>1990</v>
      </c>
      <c r="H88" s="70" t="s">
        <v>1991</v>
      </c>
      <c r="I88" s="148"/>
      <c r="J88" s="71">
        <v>139.3672265947219</v>
      </c>
      <c r="K88" s="71">
        <v>4.1536403336387799</v>
      </c>
      <c r="L88" s="71">
        <v>10.08627433625329</v>
      </c>
      <c r="M88" s="71">
        <v>68.19170654324428</v>
      </c>
      <c r="N88" s="71">
        <v>75.67624212630183</v>
      </c>
      <c r="O88" s="71">
        <v>69.928470527705741</v>
      </c>
      <c r="P88" s="71">
        <v>70.556102275063154</v>
      </c>
      <c r="Q88" s="71">
        <v>4.06168631350479</v>
      </c>
      <c r="R88" s="71">
        <v>0</v>
      </c>
      <c r="S88" s="71">
        <v>9.1003542451850006</v>
      </c>
      <c r="T88" s="72"/>
      <c r="U88" s="71">
        <v>4781970</v>
      </c>
      <c r="V88" s="71">
        <v>1978</v>
      </c>
      <c r="W88" s="71">
        <v>177</v>
      </c>
      <c r="X88" s="71">
        <v>16619</v>
      </c>
      <c r="Y88" s="71">
        <v>32306</v>
      </c>
      <c r="Z88" s="71">
        <v>49969</v>
      </c>
      <c r="AA88" s="71">
        <v>15572</v>
      </c>
      <c r="AB88" s="71">
        <v>68888</v>
      </c>
      <c r="AC88" s="71">
        <v>0</v>
      </c>
      <c r="AD88" s="71">
        <v>9.1003542451850006</v>
      </c>
      <c r="AE88" s="72"/>
      <c r="AF88" s="71">
        <v>48564525.854251847</v>
      </c>
      <c r="AG88" s="71">
        <v>3339465.5243867524</v>
      </c>
      <c r="AH88" s="71">
        <v>2469879.6211943957</v>
      </c>
      <c r="AI88" s="71">
        <v>114166070.07279368</v>
      </c>
      <c r="AJ88" s="71">
        <v>116241305.0008771</v>
      </c>
      <c r="AK88" s="71"/>
      <c r="AL88" s="71"/>
      <c r="AM88" s="71">
        <v>8990649.3616431821</v>
      </c>
      <c r="AN88" s="71"/>
      <c r="AO88" s="71"/>
      <c r="AP88" s="71">
        <v>293771895.43514699</v>
      </c>
      <c r="AQ88" s="72"/>
      <c r="AR88" s="71">
        <v>1873</v>
      </c>
      <c r="AS88" s="71">
        <v>1230</v>
      </c>
      <c r="AT88" s="71">
        <v>0</v>
      </c>
      <c r="AU88" s="71">
        <v>0</v>
      </c>
      <c r="AV88" s="71">
        <v>0</v>
      </c>
      <c r="AW88" s="71">
        <v>0</v>
      </c>
      <c r="AX88" s="71"/>
      <c r="AY88" s="72"/>
      <c r="AZ88" s="71">
        <v>7775.8000000000047</v>
      </c>
      <c r="BA88" s="71">
        <v>92490.999999999942</v>
      </c>
      <c r="BB88" s="71">
        <v>0</v>
      </c>
      <c r="BC88" s="71">
        <v>0</v>
      </c>
      <c r="BD88" s="71">
        <v>0</v>
      </c>
      <c r="BE88" s="71">
        <v>0</v>
      </c>
      <c r="BF88" s="71"/>
      <c r="BG88" s="72"/>
      <c r="BH88" s="71">
        <v>0</v>
      </c>
      <c r="BI88" s="71">
        <v>0</v>
      </c>
      <c r="BJ88" s="71">
        <v>11.766</v>
      </c>
      <c r="BK88" s="71">
        <v>0</v>
      </c>
      <c r="BL88" s="71">
        <v>2.238</v>
      </c>
      <c r="BM88" s="71">
        <v>0</v>
      </c>
      <c r="BN88" s="72"/>
      <c r="BO88" s="71">
        <v>0</v>
      </c>
      <c r="BP88" s="71">
        <v>0</v>
      </c>
      <c r="BQ88" s="71">
        <v>3</v>
      </c>
      <c r="BR88" s="71">
        <v>0</v>
      </c>
      <c r="BS88" s="71">
        <v>1</v>
      </c>
      <c r="BT88" s="71">
        <v>0</v>
      </c>
      <c r="BU88"/>
      <c r="BV88" s="70">
        <v>14.004</v>
      </c>
      <c r="BW88" s="70">
        <v>0</v>
      </c>
      <c r="BX88" s="70">
        <v>0</v>
      </c>
      <c r="BY88" s="70">
        <v>0</v>
      </c>
      <c r="BZ88" s="70">
        <v>0</v>
      </c>
      <c r="CA88" s="70">
        <v>0</v>
      </c>
      <c r="CB88" s="70">
        <v>0</v>
      </c>
      <c r="CC88" s="70">
        <v>0</v>
      </c>
      <c r="CD88" s="70">
        <v>0</v>
      </c>
    </row>
    <row r="89" spans="1:82">
      <c r="A89" s="70" t="s">
        <v>2008</v>
      </c>
      <c r="B89" s="70">
        <v>391</v>
      </c>
      <c r="C89" s="70">
        <v>18</v>
      </c>
      <c r="D89" s="70">
        <v>23</v>
      </c>
      <c r="E89" s="70">
        <v>2021</v>
      </c>
      <c r="F89" s="70" t="s">
        <v>160</v>
      </c>
      <c r="G89" s="70" t="s">
        <v>1990</v>
      </c>
      <c r="H89" s="70" t="s">
        <v>1991</v>
      </c>
      <c r="I89" s="148"/>
      <c r="J89" s="71">
        <v>163.06034047645178</v>
      </c>
      <c r="K89" s="71">
        <v>4.5194979444491903</v>
      </c>
      <c r="L89" s="71">
        <v>9.3703827662131047</v>
      </c>
      <c r="M89" s="71">
        <v>75.190531773360206</v>
      </c>
      <c r="N89" s="71">
        <v>78.595783901634761</v>
      </c>
      <c r="O89" s="71">
        <v>67.572147968551306</v>
      </c>
      <c r="P89" s="71">
        <v>72.993594944673404</v>
      </c>
      <c r="Q89" s="71">
        <v>3.9550842679949199</v>
      </c>
      <c r="R89" s="71">
        <v>0</v>
      </c>
      <c r="S89" s="71">
        <v>14.254530428880001</v>
      </c>
      <c r="T89" s="72"/>
      <c r="U89" s="71">
        <v>5422100</v>
      </c>
      <c r="V89" s="71">
        <v>1978</v>
      </c>
      <c r="W89" s="71">
        <v>177</v>
      </c>
      <c r="X89" s="71">
        <v>16619</v>
      </c>
      <c r="Y89" s="71">
        <v>32671</v>
      </c>
      <c r="Z89" s="71">
        <v>49717</v>
      </c>
      <c r="AA89" s="71">
        <v>15709</v>
      </c>
      <c r="AB89" s="71">
        <v>67739</v>
      </c>
      <c r="AC89" s="71">
        <v>0</v>
      </c>
      <c r="AD89" s="71">
        <v>14.254530428880001</v>
      </c>
      <c r="AE89" s="72"/>
      <c r="AF89" s="71">
        <v>54211668.445281871</v>
      </c>
      <c r="AG89" s="71">
        <v>3623807.1266480973</v>
      </c>
      <c r="AH89" s="71">
        <v>2014029.1678071769</v>
      </c>
      <c r="AI89" s="71">
        <v>124776532.71595164</v>
      </c>
      <c r="AJ89" s="71">
        <v>117798044.0390065</v>
      </c>
      <c r="AK89" s="71">
        <v>0</v>
      </c>
      <c r="AL89" s="71">
        <v>0</v>
      </c>
      <c r="AM89" s="71">
        <v>8891684.4962127618</v>
      </c>
      <c r="AN89" s="71">
        <v>0</v>
      </c>
      <c r="AO89" s="71">
        <v>0</v>
      </c>
      <c r="AP89" s="71">
        <v>311315765.99090809</v>
      </c>
      <c r="AQ89" s="72"/>
      <c r="AR89" s="71">
        <v>1970</v>
      </c>
      <c r="AS89" s="71">
        <v>1240</v>
      </c>
      <c r="AT89" s="71">
        <v>0</v>
      </c>
      <c r="AU89" s="71">
        <v>0</v>
      </c>
      <c r="AV89" s="71">
        <v>0</v>
      </c>
      <c r="AW89" s="71">
        <v>0</v>
      </c>
      <c r="AX89" s="71"/>
      <c r="AY89" s="72"/>
      <c r="AZ89" s="71">
        <v>8340.4999999999982</v>
      </c>
      <c r="BA89" s="71">
        <v>93059.499999999942</v>
      </c>
      <c r="BB89" s="71">
        <v>0</v>
      </c>
      <c r="BC89" s="71">
        <v>0</v>
      </c>
      <c r="BD89" s="71">
        <v>0</v>
      </c>
      <c r="BE89" s="71">
        <v>0</v>
      </c>
      <c r="BF89" s="71"/>
      <c r="BG89" s="72"/>
      <c r="BH89" s="71">
        <v>0</v>
      </c>
      <c r="BI89" s="71">
        <v>0</v>
      </c>
      <c r="BJ89" s="71">
        <v>12.731999999999999</v>
      </c>
      <c r="BK89" s="71">
        <v>0</v>
      </c>
      <c r="BL89" s="71">
        <v>2.1120000000000001</v>
      </c>
      <c r="BM89" s="71">
        <v>0</v>
      </c>
      <c r="BN89" s="72"/>
      <c r="BO89" s="71">
        <v>0</v>
      </c>
      <c r="BP89" s="71">
        <v>0</v>
      </c>
      <c r="BQ89" s="71">
        <v>3</v>
      </c>
      <c r="BR89" s="71">
        <v>0</v>
      </c>
      <c r="BS89" s="71">
        <v>1</v>
      </c>
      <c r="BT89" s="71">
        <v>0</v>
      </c>
      <c r="BU89"/>
      <c r="BV89" s="70">
        <v>14.843999999999999</v>
      </c>
      <c r="BW89" s="70">
        <v>0</v>
      </c>
      <c r="BX89" s="70">
        <v>0</v>
      </c>
      <c r="BY89" s="70">
        <v>0</v>
      </c>
      <c r="BZ89" s="70">
        <v>0</v>
      </c>
      <c r="CA89" s="70">
        <v>0</v>
      </c>
      <c r="CB89" s="70">
        <v>0</v>
      </c>
      <c r="CC89" s="70">
        <v>0</v>
      </c>
      <c r="CD89" s="70">
        <v>0</v>
      </c>
    </row>
    <row r="90" spans="1:82">
      <c r="A90" s="70" t="s">
        <v>2009</v>
      </c>
      <c r="B90" s="70">
        <v>391</v>
      </c>
      <c r="C90" s="70">
        <v>19</v>
      </c>
      <c r="D90" s="70">
        <v>23</v>
      </c>
      <c r="E90" s="70">
        <v>2022</v>
      </c>
      <c r="F90" s="70" t="s">
        <v>161</v>
      </c>
      <c r="G90" s="70" t="s">
        <v>1990</v>
      </c>
      <c r="H90" s="70" t="s">
        <v>1991</v>
      </c>
      <c r="I90" s="148"/>
      <c r="J90" s="71">
        <v>139.6258484707497</v>
      </c>
      <c r="K90" s="71">
        <v>4.3336802122495461</v>
      </c>
      <c r="L90" s="71">
        <v>7.9239461105832074</v>
      </c>
      <c r="M90" s="71">
        <v>74.25761638409034</v>
      </c>
      <c r="N90" s="71">
        <v>83.918590436747479</v>
      </c>
      <c r="O90" s="71">
        <v>71.08330871462374</v>
      </c>
      <c r="P90" s="71">
        <v>72.762580784361916</v>
      </c>
      <c r="Q90" s="71">
        <v>3.9675919056074513</v>
      </c>
      <c r="R90" s="71">
        <v>0</v>
      </c>
      <c r="S90" s="71">
        <v>9.1215617501199997</v>
      </c>
      <c r="T90" s="72"/>
      <c r="U90" s="71">
        <v>6259753</v>
      </c>
      <c r="V90" s="71">
        <v>1978</v>
      </c>
      <c r="W90" s="71">
        <v>177</v>
      </c>
      <c r="X90" s="71">
        <v>16619</v>
      </c>
      <c r="Y90" s="71">
        <v>32583</v>
      </c>
      <c r="Z90" s="71">
        <v>49691</v>
      </c>
      <c r="AA90" s="71">
        <v>15898</v>
      </c>
      <c r="AB90" s="71">
        <v>67396</v>
      </c>
      <c r="AC90" s="71">
        <v>0</v>
      </c>
      <c r="AD90" s="71">
        <v>9.1215617501199997</v>
      </c>
      <c r="AE90" s="72"/>
      <c r="AF90" s="71">
        <v>49098534.444485463</v>
      </c>
      <c r="AG90" s="71">
        <v>3577986.7703177473</v>
      </c>
      <c r="AH90" s="71">
        <v>2013458.7990584692</v>
      </c>
      <c r="AI90" s="71">
        <v>121184037.55864784</v>
      </c>
      <c r="AJ90" s="71">
        <v>132574089.73210323</v>
      </c>
      <c r="AK90" s="71">
        <v>0</v>
      </c>
      <c r="AL90" s="71">
        <v>0</v>
      </c>
      <c r="AM90" s="71">
        <v>8702663.1338619608</v>
      </c>
      <c r="AN90" s="71">
        <v>0</v>
      </c>
      <c r="AO90" s="71">
        <v>0</v>
      </c>
      <c r="AP90" s="71">
        <v>317150770.43847471</v>
      </c>
      <c r="AQ90" s="72"/>
      <c r="AR90" s="71">
        <v>2070</v>
      </c>
      <c r="AS90" s="71">
        <v>1269</v>
      </c>
      <c r="AT90" s="71">
        <v>0</v>
      </c>
      <c r="AU90" s="71">
        <v>0</v>
      </c>
      <c r="AV90" s="71">
        <v>0</v>
      </c>
      <c r="AW90" s="71">
        <v>0</v>
      </c>
      <c r="AX90" s="71"/>
      <c r="AY90" s="72"/>
      <c r="AZ90" s="71">
        <v>8908.1999999999935</v>
      </c>
      <c r="BA90" s="71">
        <v>96811.299999999945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2010</v>
      </c>
      <c r="B91" s="70">
        <v>391</v>
      </c>
      <c r="C91" s="70">
        <v>20</v>
      </c>
      <c r="D91" s="70">
        <v>23</v>
      </c>
      <c r="E91" s="70">
        <v>2023</v>
      </c>
      <c r="F91" s="70" t="s">
        <v>1539</v>
      </c>
      <c r="G91" s="70" t="s">
        <v>1990</v>
      </c>
      <c r="H91" s="70" t="s">
        <v>1991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2176</v>
      </c>
      <c r="AS91" s="71">
        <v>1275</v>
      </c>
      <c r="AT91" s="71">
        <v>0</v>
      </c>
      <c r="AU91" s="71">
        <v>0</v>
      </c>
      <c r="AV91" s="71">
        <v>0</v>
      </c>
      <c r="AW91" s="71">
        <v>1</v>
      </c>
      <c r="AX91" s="71"/>
      <c r="AY91" s="72"/>
      <c r="AZ91" s="71">
        <v>9563.0999999999822</v>
      </c>
      <c r="BA91" s="71">
        <v>97229.299999999945</v>
      </c>
      <c r="BB91" s="71">
        <v>0</v>
      </c>
      <c r="BC91" s="71">
        <v>0</v>
      </c>
      <c r="BD91" s="71">
        <v>0</v>
      </c>
      <c r="BE91" s="71">
        <v>49</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2011</v>
      </c>
      <c r="B92" s="70">
        <v>391</v>
      </c>
      <c r="C92" s="70">
        <v>21</v>
      </c>
      <c r="D92" s="70">
        <v>23</v>
      </c>
      <c r="E92" s="70">
        <v>2024</v>
      </c>
      <c r="F92" s="70" t="s">
        <v>1554</v>
      </c>
      <c r="G92" s="70" t="s">
        <v>1990</v>
      </c>
      <c r="H92" s="70" t="s">
        <v>1991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2012</v>
      </c>
      <c r="B93" s="70">
        <v>477</v>
      </c>
      <c r="C93" s="70">
        <v>1</v>
      </c>
      <c r="D93" s="70">
        <v>29</v>
      </c>
      <c r="E93" s="70">
        <v>1990</v>
      </c>
      <c r="F93" s="70" t="s">
        <v>787</v>
      </c>
      <c r="G93" s="70" t="s">
        <v>2013</v>
      </c>
      <c r="H93" s="70" t="s">
        <v>2014</v>
      </c>
      <c r="I93" s="148"/>
      <c r="J93" s="71">
        <v>234.21959316526249</v>
      </c>
      <c r="K93" s="71">
        <v>2.938039648828537</v>
      </c>
      <c r="L93" s="71">
        <v>0.55531929267064339</v>
      </c>
      <c r="M93" s="71">
        <v>26.70059955381981</v>
      </c>
      <c r="N93" s="71">
        <v>60.466384010504193</v>
      </c>
      <c r="O93" s="71">
        <v>43.655457097862893</v>
      </c>
      <c r="P93" s="71">
        <v>37.317075890247779</v>
      </c>
      <c r="Q93" s="71">
        <v>4.7312221806676096</v>
      </c>
      <c r="R93" s="71">
        <v>0</v>
      </c>
      <c r="S93" s="71">
        <v>8.1556418040507346</v>
      </c>
      <c r="T93" s="72"/>
      <c r="U93" s="71">
        <v>34208594</v>
      </c>
      <c r="V93" s="71">
        <v>1433</v>
      </c>
      <c r="W93" s="71">
        <v>7</v>
      </c>
      <c r="X93" s="71">
        <v>12025</v>
      </c>
      <c r="Y93" s="71">
        <v>24487</v>
      </c>
      <c r="Z93" s="71">
        <v>17956</v>
      </c>
      <c r="AA93" s="71">
        <v>9061</v>
      </c>
      <c r="AB93" s="71">
        <v>76819</v>
      </c>
      <c r="AC93" s="71">
        <v>0</v>
      </c>
      <c r="AD93" s="71">
        <v>8.1556418040507346</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2015</v>
      </c>
      <c r="B94" s="70">
        <v>478</v>
      </c>
      <c r="C94" s="70">
        <v>2</v>
      </c>
      <c r="D94" s="70">
        <v>29</v>
      </c>
      <c r="E94" s="70">
        <v>2005</v>
      </c>
      <c r="F94" s="70" t="s">
        <v>789</v>
      </c>
      <c r="G94" s="70" t="s">
        <v>2013</v>
      </c>
      <c r="H94" s="70" t="s">
        <v>2014</v>
      </c>
      <c r="I94" s="148"/>
      <c r="J94" s="71">
        <v>248.839430583824</v>
      </c>
      <c r="K94" s="71">
        <v>1.932629753099157</v>
      </c>
      <c r="L94" s="71">
        <v>1.441714878031132</v>
      </c>
      <c r="M94" s="71">
        <v>46.910875494959008</v>
      </c>
      <c r="N94" s="71">
        <v>80.511771787202349</v>
      </c>
      <c r="O94" s="71">
        <v>55.2644453294877</v>
      </c>
      <c r="P94" s="71">
        <v>30.021121142964301</v>
      </c>
      <c r="Q94" s="71">
        <v>4.4330666925031199</v>
      </c>
      <c r="R94" s="71">
        <v>0</v>
      </c>
      <c r="S94" s="71">
        <v>12.297676515285101</v>
      </c>
      <c r="T94" s="72"/>
      <c r="U94" s="71">
        <v>26192896</v>
      </c>
      <c r="V94" s="71">
        <v>1063</v>
      </c>
      <c r="W94" s="71">
        <v>16</v>
      </c>
      <c r="X94" s="71">
        <v>11160</v>
      </c>
      <c r="Y94" s="71">
        <v>29283</v>
      </c>
      <c r="Z94" s="71">
        <v>26304</v>
      </c>
      <c r="AA94" s="71">
        <v>5970</v>
      </c>
      <c r="AB94" s="71">
        <v>75246</v>
      </c>
      <c r="AC94" s="71">
        <v>0</v>
      </c>
      <c r="AD94" s="71">
        <v>12.297676515285101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2016</v>
      </c>
      <c r="B95" s="70">
        <v>479</v>
      </c>
      <c r="C95" s="70">
        <v>3</v>
      </c>
      <c r="D95" s="70">
        <v>29</v>
      </c>
      <c r="E95" s="70">
        <v>2006</v>
      </c>
      <c r="F95" s="70" t="s">
        <v>790</v>
      </c>
      <c r="G95" s="70" t="s">
        <v>2013</v>
      </c>
      <c r="H95" s="70" t="s">
        <v>2014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2017</v>
      </c>
      <c r="B96" s="70">
        <v>480</v>
      </c>
      <c r="C96" s="70">
        <v>4</v>
      </c>
      <c r="D96" s="70">
        <v>29</v>
      </c>
      <c r="E96" s="70">
        <v>2007</v>
      </c>
      <c r="F96" s="70" t="s">
        <v>791</v>
      </c>
      <c r="G96" s="70" t="s">
        <v>2013</v>
      </c>
      <c r="H96" s="70" t="s">
        <v>2014</v>
      </c>
      <c r="I96" s="148"/>
      <c r="J96" s="71">
        <v>257.12660102110328</v>
      </c>
      <c r="K96" s="71">
        <v>1.876796834546907</v>
      </c>
      <c r="L96" s="71">
        <v>2.320588259369929</v>
      </c>
      <c r="M96" s="71">
        <v>56.842962897615578</v>
      </c>
      <c r="N96" s="71">
        <v>84.897068842376072</v>
      </c>
      <c r="O96" s="71">
        <v>52.603999011435057</v>
      </c>
      <c r="P96" s="71">
        <v>28.51981037701578</v>
      </c>
      <c r="Q96" s="71">
        <v>4.62284905005846</v>
      </c>
      <c r="R96" s="71">
        <v>0</v>
      </c>
      <c r="S96" s="71">
        <v>11.283809567445079</v>
      </c>
      <c r="T96" s="72"/>
      <c r="U96" s="71">
        <v>30513498</v>
      </c>
      <c r="V96" s="71">
        <v>1005</v>
      </c>
      <c r="W96" s="71">
        <v>26</v>
      </c>
      <c r="X96" s="71">
        <v>15625</v>
      </c>
      <c r="Y96" s="71">
        <v>29727</v>
      </c>
      <c r="Z96" s="71">
        <v>26028</v>
      </c>
      <c r="AA96" s="71">
        <v>5585</v>
      </c>
      <c r="AB96" s="71">
        <v>74318</v>
      </c>
      <c r="AC96" s="71">
        <v>0</v>
      </c>
      <c r="AD96" s="71">
        <v>11.283809567445079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2018</v>
      </c>
      <c r="B97" s="70">
        <v>481</v>
      </c>
      <c r="C97" s="70">
        <v>5</v>
      </c>
      <c r="D97" s="70">
        <v>29</v>
      </c>
      <c r="E97" s="70">
        <v>2008</v>
      </c>
      <c r="F97" s="70" t="s">
        <v>792</v>
      </c>
      <c r="G97" s="70" t="s">
        <v>2013</v>
      </c>
      <c r="H97" s="70" t="s">
        <v>2014</v>
      </c>
      <c r="I97" s="148"/>
      <c r="J97" s="71">
        <v>234.84192295495771</v>
      </c>
      <c r="K97" s="71">
        <v>1.4080650038718781</v>
      </c>
      <c r="L97" s="71">
        <v>2.0556456318246301</v>
      </c>
      <c r="M97" s="71">
        <v>59.664236298843733</v>
      </c>
      <c r="N97" s="71">
        <v>82.006262456251136</v>
      </c>
      <c r="O97" s="71">
        <v>50.560609997022638</v>
      </c>
      <c r="P97" s="71">
        <v>27.793615107284531</v>
      </c>
      <c r="Q97" s="71">
        <v>4.5219734850372602</v>
      </c>
      <c r="R97" s="71">
        <v>0</v>
      </c>
      <c r="S97" s="71">
        <v>11.30732434601039</v>
      </c>
      <c r="T97" s="72"/>
      <c r="U97" s="71">
        <v>29593497</v>
      </c>
      <c r="V97" s="71">
        <v>1005</v>
      </c>
      <c r="W97" s="71">
        <v>26</v>
      </c>
      <c r="X97" s="71">
        <v>15625</v>
      </c>
      <c r="Y97" s="71">
        <v>29903</v>
      </c>
      <c r="Z97" s="71">
        <v>25895</v>
      </c>
      <c r="AA97" s="71">
        <v>5449</v>
      </c>
      <c r="AB97" s="71">
        <v>73892</v>
      </c>
      <c r="AC97" s="71">
        <v>0</v>
      </c>
      <c r="AD97" s="71">
        <v>11.30732434601039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2019</v>
      </c>
      <c r="B98" s="70">
        <v>482</v>
      </c>
      <c r="C98" s="70">
        <v>6</v>
      </c>
      <c r="D98" s="70">
        <v>29</v>
      </c>
      <c r="E98" s="70">
        <v>2009</v>
      </c>
      <c r="F98" s="70" t="s">
        <v>176</v>
      </c>
      <c r="G98" s="70" t="s">
        <v>2013</v>
      </c>
      <c r="H98" s="70" t="s">
        <v>2014</v>
      </c>
      <c r="I98" s="148"/>
      <c r="J98" s="71">
        <v>181.87704768852581</v>
      </c>
      <c r="K98" s="71">
        <v>1.2385178680531379</v>
      </c>
      <c r="L98" s="71">
        <v>1.9693920615141329</v>
      </c>
      <c r="M98" s="71">
        <v>47.215547828356158</v>
      </c>
      <c r="N98" s="71">
        <v>66.976455254070899</v>
      </c>
      <c r="O98" s="71">
        <v>50.996546895855793</v>
      </c>
      <c r="P98" s="71">
        <v>26.561370471813991</v>
      </c>
      <c r="Q98" s="71">
        <v>4.2760529380978403</v>
      </c>
      <c r="R98" s="71">
        <v>0</v>
      </c>
      <c r="S98" s="71">
        <v>11.757152547480921</v>
      </c>
      <c r="T98" s="72"/>
      <c r="U98" s="71">
        <v>23823308</v>
      </c>
      <c r="V98" s="71">
        <v>1069</v>
      </c>
      <c r="W98" s="71">
        <v>42</v>
      </c>
      <c r="X98" s="71">
        <v>15393</v>
      </c>
      <c r="Y98" s="71">
        <v>30024</v>
      </c>
      <c r="Z98" s="71">
        <v>25780</v>
      </c>
      <c r="AA98" s="71">
        <v>5346</v>
      </c>
      <c r="AB98" s="71">
        <v>73349</v>
      </c>
      <c r="AC98" s="71">
        <v>0</v>
      </c>
      <c r="AD98" s="71">
        <v>11.757152547480921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86.558999999999997</v>
      </c>
      <c r="BK98" s="71">
        <v>0</v>
      </c>
      <c r="BL98" s="71">
        <v>66.432000000000002</v>
      </c>
      <c r="BM98" s="71">
        <v>0</v>
      </c>
      <c r="BN98" s="72"/>
      <c r="BO98" s="71">
        <v>0</v>
      </c>
      <c r="BP98" s="71">
        <v>0</v>
      </c>
      <c r="BQ98" s="71">
        <v>10</v>
      </c>
      <c r="BR98" s="71">
        <v>0</v>
      </c>
      <c r="BS98" s="71">
        <v>2</v>
      </c>
      <c r="BT98" s="71">
        <v>0</v>
      </c>
      <c r="BU98"/>
      <c r="BV98" s="70">
        <v>89.331000000000003</v>
      </c>
      <c r="BW98" s="70">
        <v>0</v>
      </c>
      <c r="BX98" s="70">
        <v>63.66</v>
      </c>
      <c r="BY98" s="70">
        <v>0</v>
      </c>
      <c r="BZ98" s="70">
        <v>0</v>
      </c>
      <c r="CA98" s="70">
        <v>0</v>
      </c>
      <c r="CB98" s="70">
        <v>0</v>
      </c>
      <c r="CC98" s="70">
        <v>0</v>
      </c>
      <c r="CD98" s="70">
        <v>0</v>
      </c>
    </row>
    <row r="99" spans="1:82">
      <c r="A99" s="70" t="s">
        <v>2020</v>
      </c>
      <c r="B99" s="70">
        <v>483</v>
      </c>
      <c r="C99" s="70">
        <v>7</v>
      </c>
      <c r="D99" s="70">
        <v>29</v>
      </c>
      <c r="E99" s="70">
        <v>2010</v>
      </c>
      <c r="F99" s="70" t="s">
        <v>177</v>
      </c>
      <c r="G99" s="70" t="s">
        <v>2013</v>
      </c>
      <c r="H99" s="70" t="s">
        <v>2014</v>
      </c>
      <c r="I99" s="148"/>
      <c r="J99" s="71">
        <v>193.23872488089859</v>
      </c>
      <c r="K99" s="71">
        <v>1.349538641738087</v>
      </c>
      <c r="L99" s="71">
        <v>1.8681394284233499</v>
      </c>
      <c r="M99" s="71">
        <v>50.967858643361787</v>
      </c>
      <c r="N99" s="71">
        <v>77.294998693858219</v>
      </c>
      <c r="O99" s="71">
        <v>50.548020846915918</v>
      </c>
      <c r="P99" s="71">
        <v>26.798368866734709</v>
      </c>
      <c r="Q99" s="71">
        <v>4.42609563009177</v>
      </c>
      <c r="R99" s="71">
        <v>0</v>
      </c>
      <c r="S99" s="71">
        <v>9.2516355682809976</v>
      </c>
      <c r="T99" s="72"/>
      <c r="U99" s="71">
        <v>25519485</v>
      </c>
      <c r="V99" s="71">
        <v>1069</v>
      </c>
      <c r="W99" s="71">
        <v>42</v>
      </c>
      <c r="X99" s="71">
        <v>15393</v>
      </c>
      <c r="Y99" s="71">
        <v>30002</v>
      </c>
      <c r="Z99" s="71">
        <v>25672</v>
      </c>
      <c r="AA99" s="71">
        <v>5259</v>
      </c>
      <c r="AB99" s="71">
        <v>72751</v>
      </c>
      <c r="AC99" s="71">
        <v>0</v>
      </c>
      <c r="AD99" s="71">
        <v>9.2516355682809976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85.653999999999996</v>
      </c>
      <c r="BK99" s="71">
        <v>0</v>
      </c>
      <c r="BL99" s="71">
        <v>2.8879999999999999</v>
      </c>
      <c r="BM99" s="71">
        <v>0</v>
      </c>
      <c r="BN99" s="72"/>
      <c r="BO99" s="71">
        <v>0</v>
      </c>
      <c r="BP99" s="71">
        <v>0</v>
      </c>
      <c r="BQ99" s="71">
        <v>10</v>
      </c>
      <c r="BR99" s="71">
        <v>0</v>
      </c>
      <c r="BS99" s="71">
        <v>1</v>
      </c>
      <c r="BT99" s="71">
        <v>0</v>
      </c>
      <c r="BU99"/>
      <c r="BV99" s="70">
        <v>88.542000000000002</v>
      </c>
      <c r="BW99" s="70">
        <v>0</v>
      </c>
      <c r="BX99" s="70">
        <v>0</v>
      </c>
      <c r="BY99" s="70">
        <v>0</v>
      </c>
      <c r="BZ99" s="70">
        <v>0</v>
      </c>
      <c r="CA99" s="70">
        <v>0</v>
      </c>
      <c r="CB99" s="70">
        <v>0</v>
      </c>
      <c r="CC99" s="70">
        <v>0</v>
      </c>
      <c r="CD99" s="70">
        <v>0</v>
      </c>
    </row>
    <row r="100" spans="1:82">
      <c r="A100" s="70" t="s">
        <v>2021</v>
      </c>
      <c r="B100" s="70">
        <v>484</v>
      </c>
      <c r="C100" s="70">
        <v>8</v>
      </c>
      <c r="D100" s="70">
        <v>29</v>
      </c>
      <c r="E100" s="70">
        <v>2011</v>
      </c>
      <c r="F100" s="70" t="s">
        <v>178</v>
      </c>
      <c r="G100" s="70" t="s">
        <v>2013</v>
      </c>
      <c r="H100" s="70" t="s">
        <v>2014</v>
      </c>
      <c r="I100" s="148"/>
      <c r="J100" s="71">
        <v>216.64847772204169</v>
      </c>
      <c r="K100" s="71">
        <v>2.1477342528572052</v>
      </c>
      <c r="L100" s="71">
        <v>1.643582143750383</v>
      </c>
      <c r="M100" s="71">
        <v>65.002053398625321</v>
      </c>
      <c r="N100" s="71">
        <v>94.964332373173448</v>
      </c>
      <c r="O100" s="71">
        <v>49.606187112644385</v>
      </c>
      <c r="P100" s="71">
        <v>25.944763921346887</v>
      </c>
      <c r="Q100" s="71">
        <v>5.0643963988018603</v>
      </c>
      <c r="R100" s="71">
        <v>0</v>
      </c>
      <c r="S100" s="71">
        <v>9.1814638070451231</v>
      </c>
      <c r="T100" s="72"/>
      <c r="U100" s="71">
        <v>25900151</v>
      </c>
      <c r="V100" s="71">
        <v>1069</v>
      </c>
      <c r="W100" s="71">
        <v>42</v>
      </c>
      <c r="X100" s="71">
        <v>15393</v>
      </c>
      <c r="Y100" s="71">
        <v>30053</v>
      </c>
      <c r="Z100" s="71">
        <v>25741</v>
      </c>
      <c r="AA100" s="71">
        <v>5243</v>
      </c>
      <c r="AB100" s="71">
        <v>72166</v>
      </c>
      <c r="AC100" s="71">
        <v>0</v>
      </c>
      <c r="AD100" s="71">
        <v>9.1814638070451231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96.066000000000003</v>
      </c>
      <c r="BK100" s="71">
        <v>0</v>
      </c>
      <c r="BL100" s="71">
        <v>2.4449999999999998</v>
      </c>
      <c r="BM100" s="71">
        <v>0</v>
      </c>
      <c r="BN100" s="72"/>
      <c r="BO100" s="71">
        <v>0</v>
      </c>
      <c r="BP100" s="71">
        <v>0</v>
      </c>
      <c r="BQ100" s="71">
        <v>11</v>
      </c>
      <c r="BR100" s="71">
        <v>0</v>
      </c>
      <c r="BS100" s="71">
        <v>1</v>
      </c>
      <c r="BT100" s="71">
        <v>0</v>
      </c>
      <c r="BU100"/>
      <c r="BV100" s="70">
        <v>98.510999999999996</v>
      </c>
      <c r="BW100" s="70">
        <v>0</v>
      </c>
      <c r="BX100" s="70">
        <v>0</v>
      </c>
      <c r="BY100" s="70">
        <v>0</v>
      </c>
      <c r="BZ100" s="70">
        <v>0</v>
      </c>
      <c r="CA100" s="70">
        <v>0</v>
      </c>
      <c r="CB100" s="70">
        <v>0</v>
      </c>
      <c r="CC100" s="70">
        <v>0</v>
      </c>
      <c r="CD100" s="70">
        <v>0</v>
      </c>
    </row>
    <row r="101" spans="1:82">
      <c r="A101" s="70" t="s">
        <v>2022</v>
      </c>
      <c r="B101" s="70">
        <v>485</v>
      </c>
      <c r="C101" s="70">
        <v>9</v>
      </c>
      <c r="D101" s="70">
        <v>29</v>
      </c>
      <c r="E101" s="70">
        <v>2012</v>
      </c>
      <c r="F101" s="70" t="s">
        <v>179</v>
      </c>
      <c r="G101" s="70" t="s">
        <v>2013</v>
      </c>
      <c r="H101" s="70" t="s">
        <v>2014</v>
      </c>
      <c r="I101" s="148"/>
      <c r="J101" s="71">
        <v>232.09377549478381</v>
      </c>
      <c r="K101" s="71">
        <v>2.08854739130929</v>
      </c>
      <c r="L101" s="71">
        <v>1.636985904762899</v>
      </c>
      <c r="M101" s="71">
        <v>72.704396456380209</v>
      </c>
      <c r="N101" s="71">
        <v>102.2798251555913</v>
      </c>
      <c r="O101" s="71">
        <v>49.504534774455507</v>
      </c>
      <c r="P101" s="71">
        <v>25.644481686212249</v>
      </c>
      <c r="Q101" s="71">
        <v>5.5483409427016399</v>
      </c>
      <c r="R101" s="71">
        <v>0</v>
      </c>
      <c r="S101" s="71">
        <v>9.9218540986727994</v>
      </c>
      <c r="T101" s="72"/>
      <c r="U101" s="71">
        <v>26977399</v>
      </c>
      <c r="V101" s="71">
        <v>1069</v>
      </c>
      <c r="W101" s="71">
        <v>42</v>
      </c>
      <c r="X101" s="71">
        <v>15393</v>
      </c>
      <c r="Y101" s="71">
        <v>30830</v>
      </c>
      <c r="Z101" s="71">
        <v>25892</v>
      </c>
      <c r="AA101" s="71">
        <v>5153</v>
      </c>
      <c r="AB101" s="71">
        <v>72769</v>
      </c>
      <c r="AC101" s="71">
        <v>0</v>
      </c>
      <c r="AD101" s="71">
        <v>9.9218540986727994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114.839</v>
      </c>
      <c r="BK101" s="71">
        <v>0</v>
      </c>
      <c r="BL101" s="71">
        <v>2.3769999999999998</v>
      </c>
      <c r="BM101" s="71">
        <v>0</v>
      </c>
      <c r="BN101" s="72"/>
      <c r="BO101" s="71">
        <v>0</v>
      </c>
      <c r="BP101" s="71">
        <v>0</v>
      </c>
      <c r="BQ101" s="71">
        <v>11</v>
      </c>
      <c r="BR101" s="71">
        <v>0</v>
      </c>
      <c r="BS101" s="71">
        <v>1</v>
      </c>
      <c r="BT101" s="71">
        <v>0</v>
      </c>
      <c r="BU101"/>
      <c r="BV101" s="70">
        <v>117.21599999999999</v>
      </c>
      <c r="BW101" s="70">
        <v>0</v>
      </c>
      <c r="BX101" s="70">
        <v>0</v>
      </c>
      <c r="BY101" s="70">
        <v>0</v>
      </c>
      <c r="BZ101" s="70">
        <v>0</v>
      </c>
      <c r="CA101" s="70">
        <v>0</v>
      </c>
      <c r="CB101" s="70">
        <v>0</v>
      </c>
      <c r="CC101" s="70">
        <v>0</v>
      </c>
      <c r="CD101" s="70">
        <v>0</v>
      </c>
    </row>
    <row r="102" spans="1:82">
      <c r="A102" s="70" t="s">
        <v>2023</v>
      </c>
      <c r="B102" s="70">
        <v>486</v>
      </c>
      <c r="C102" s="70">
        <v>10</v>
      </c>
      <c r="D102" s="70">
        <v>29</v>
      </c>
      <c r="E102" s="70">
        <v>2013</v>
      </c>
      <c r="F102" s="70" t="s">
        <v>180</v>
      </c>
      <c r="G102" s="1064" t="s">
        <v>2013</v>
      </c>
      <c r="H102" s="70" t="s">
        <v>2014</v>
      </c>
      <c r="I102" s="148"/>
      <c r="J102" s="71">
        <v>228.8237483985809</v>
      </c>
      <c r="K102" s="71">
        <v>1.770888344523887</v>
      </c>
      <c r="L102" s="71">
        <v>1.452352300905732</v>
      </c>
      <c r="M102" s="71">
        <v>73.229659648560329</v>
      </c>
      <c r="N102" s="71">
        <v>102.6336343778727</v>
      </c>
      <c r="O102" s="71">
        <v>47.524154111603359</v>
      </c>
      <c r="P102" s="71">
        <v>25.121685153113383</v>
      </c>
      <c r="Q102" s="71">
        <v>5.6187500659116303</v>
      </c>
      <c r="R102" s="71">
        <v>0</v>
      </c>
      <c r="S102" s="71">
        <v>9.1564507177617322</v>
      </c>
      <c r="T102" s="72"/>
      <c r="U102" s="71">
        <v>26301714</v>
      </c>
      <c r="V102" s="71">
        <v>1069</v>
      </c>
      <c r="W102" s="71">
        <v>42</v>
      </c>
      <c r="X102" s="71">
        <v>15393</v>
      </c>
      <c r="Y102" s="71">
        <v>30995</v>
      </c>
      <c r="Z102" s="71">
        <v>25966</v>
      </c>
      <c r="AA102" s="71">
        <v>5029</v>
      </c>
      <c r="AB102" s="71">
        <v>72636</v>
      </c>
      <c r="AC102" s="71">
        <v>0</v>
      </c>
      <c r="AD102" s="71">
        <v>9.1564507177617322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125.809</v>
      </c>
      <c r="BK102" s="71">
        <v>0</v>
      </c>
      <c r="BL102" s="71">
        <v>2.5649999999999999</v>
      </c>
      <c r="BM102" s="71">
        <v>0</v>
      </c>
      <c r="BN102" s="72"/>
      <c r="BO102" s="71">
        <v>0</v>
      </c>
      <c r="BP102" s="71">
        <v>0</v>
      </c>
      <c r="BQ102" s="71">
        <v>11</v>
      </c>
      <c r="BR102" s="71">
        <v>0</v>
      </c>
      <c r="BS102" s="71">
        <v>1</v>
      </c>
      <c r="BT102" s="71">
        <v>0</v>
      </c>
      <c r="BU102"/>
      <c r="BV102" s="70">
        <v>128.374</v>
      </c>
      <c r="BW102" s="70">
        <v>0</v>
      </c>
      <c r="BX102" s="70">
        <v>0</v>
      </c>
      <c r="BY102" s="70">
        <v>0</v>
      </c>
      <c r="BZ102" s="70">
        <v>0</v>
      </c>
      <c r="CA102" s="70">
        <v>0</v>
      </c>
      <c r="CB102" s="70">
        <v>0</v>
      </c>
      <c r="CC102" s="70">
        <v>0</v>
      </c>
      <c r="CD102" s="70">
        <v>0</v>
      </c>
    </row>
    <row r="103" spans="1:82">
      <c r="A103" s="70" t="s">
        <v>2024</v>
      </c>
      <c r="B103" s="70">
        <v>487</v>
      </c>
      <c r="C103" s="70">
        <v>11</v>
      </c>
      <c r="D103" s="70">
        <v>29</v>
      </c>
      <c r="E103" s="70">
        <v>2014</v>
      </c>
      <c r="F103" s="70" t="s">
        <v>181</v>
      </c>
      <c r="G103" s="1064" t="s">
        <v>2013</v>
      </c>
      <c r="H103" s="70" t="s">
        <v>2014</v>
      </c>
      <c r="I103" s="148"/>
      <c r="J103" s="71">
        <v>222.4634129810413</v>
      </c>
      <c r="K103" s="71">
        <v>1.730122471612844</v>
      </c>
      <c r="L103" s="71">
        <v>2.0181816534371242</v>
      </c>
      <c r="M103" s="71">
        <v>73.274563240206191</v>
      </c>
      <c r="N103" s="71">
        <v>99.108687610434217</v>
      </c>
      <c r="O103" s="71">
        <v>45.044414567046005</v>
      </c>
      <c r="P103" s="71">
        <v>25.036346686208073</v>
      </c>
      <c r="Q103" s="71">
        <v>5.3522629621163498</v>
      </c>
      <c r="R103" s="71">
        <v>0</v>
      </c>
      <c r="S103" s="71">
        <v>10.910341134746851</v>
      </c>
      <c r="T103" s="72"/>
      <c r="U103" s="71">
        <v>27208089</v>
      </c>
      <c r="V103" s="71">
        <v>870</v>
      </c>
      <c r="W103" s="71">
        <v>22</v>
      </c>
      <c r="X103" s="71">
        <v>15471</v>
      </c>
      <c r="Y103" s="71">
        <v>31069</v>
      </c>
      <c r="Z103" s="71">
        <v>25921</v>
      </c>
      <c r="AA103" s="71">
        <v>4986</v>
      </c>
      <c r="AB103" s="71">
        <v>72116</v>
      </c>
      <c r="AC103" s="71">
        <v>0</v>
      </c>
      <c r="AD103" s="71">
        <v>10.910341134746851</v>
      </c>
      <c r="AE103" s="72"/>
      <c r="AF103" s="71"/>
      <c r="AG103" s="71"/>
      <c r="AH103" s="71"/>
      <c r="AI103" s="71"/>
      <c r="AJ103" s="71"/>
      <c r="AK103" s="71"/>
      <c r="AL103" s="71"/>
      <c r="AM103" s="71"/>
      <c r="AN103" s="71"/>
      <c r="AO103" s="71"/>
      <c r="AP103" s="71"/>
      <c r="AQ103" s="72"/>
      <c r="AR103" s="71">
        <v>783</v>
      </c>
      <c r="AS103" s="71">
        <v>76</v>
      </c>
      <c r="AT103" s="71">
        <v>0</v>
      </c>
      <c r="AU103" s="71">
        <v>0</v>
      </c>
      <c r="AV103" s="71">
        <v>0</v>
      </c>
      <c r="AW103" s="71">
        <v>0</v>
      </c>
      <c r="AX103" s="71"/>
      <c r="AY103" s="72"/>
      <c r="AZ103" s="71">
        <v>2873.3</v>
      </c>
      <c r="BA103" s="71">
        <v>1888.3</v>
      </c>
      <c r="BB103" s="71">
        <v>0</v>
      </c>
      <c r="BC103" s="71">
        <v>0</v>
      </c>
      <c r="BD103" s="71">
        <v>0</v>
      </c>
      <c r="BE103" s="71">
        <v>0</v>
      </c>
      <c r="BF103" s="71"/>
      <c r="BG103" s="72"/>
      <c r="BH103" s="71">
        <v>0</v>
      </c>
      <c r="BI103" s="71">
        <v>0</v>
      </c>
      <c r="BJ103" s="71">
        <v>123.401</v>
      </c>
      <c r="BK103" s="71">
        <v>0</v>
      </c>
      <c r="BL103" s="71">
        <v>2.6720000000000002</v>
      </c>
      <c r="BM103" s="71">
        <v>0</v>
      </c>
      <c r="BN103" s="72"/>
      <c r="BO103" s="71">
        <v>0</v>
      </c>
      <c r="BP103" s="71">
        <v>0</v>
      </c>
      <c r="BQ103" s="71">
        <v>11</v>
      </c>
      <c r="BR103" s="71">
        <v>0</v>
      </c>
      <c r="BS103" s="71">
        <v>1</v>
      </c>
      <c r="BT103" s="71">
        <v>0</v>
      </c>
      <c r="BU103"/>
      <c r="BV103" s="70">
        <v>126.07299999999999</v>
      </c>
      <c r="BW103" s="70">
        <v>0</v>
      </c>
      <c r="BX103" s="70">
        <v>0</v>
      </c>
      <c r="BY103" s="70">
        <v>0</v>
      </c>
      <c r="BZ103" s="70">
        <v>0</v>
      </c>
      <c r="CA103" s="70">
        <v>0</v>
      </c>
      <c r="CB103" s="70">
        <v>0</v>
      </c>
      <c r="CC103" s="70">
        <v>0</v>
      </c>
      <c r="CD103" s="70">
        <v>0</v>
      </c>
    </row>
    <row r="104" spans="1:82">
      <c r="A104" s="70" t="s">
        <v>2025</v>
      </c>
      <c r="B104" s="70">
        <v>488</v>
      </c>
      <c r="C104" s="70">
        <v>12</v>
      </c>
      <c r="D104" s="70">
        <v>29</v>
      </c>
      <c r="E104" s="70">
        <v>2015</v>
      </c>
      <c r="F104" s="70" t="s">
        <v>182</v>
      </c>
      <c r="G104" s="70" t="s">
        <v>2013</v>
      </c>
      <c r="H104" s="70" t="s">
        <v>2014</v>
      </c>
      <c r="I104" s="148"/>
      <c r="J104" s="71">
        <v>202.77411088510681</v>
      </c>
      <c r="K104" s="71">
        <v>1.652977865945666</v>
      </c>
      <c r="L104" s="71">
        <v>2.2680774614622519</v>
      </c>
      <c r="M104" s="71">
        <v>67.167608269402706</v>
      </c>
      <c r="N104" s="71">
        <v>92.156311284327373</v>
      </c>
      <c r="O104" s="71">
        <v>44.59610999687569</v>
      </c>
      <c r="P104" s="71">
        <v>24.568673131525657</v>
      </c>
      <c r="Q104" s="71">
        <v>5.1834315552992498</v>
      </c>
      <c r="R104" s="71">
        <v>0</v>
      </c>
      <c r="S104" s="71">
        <v>11.21931474116781</v>
      </c>
      <c r="T104" s="72"/>
      <c r="U104" s="71">
        <v>26146580</v>
      </c>
      <c r="V104" s="71">
        <v>870</v>
      </c>
      <c r="W104" s="71">
        <v>22</v>
      </c>
      <c r="X104" s="71">
        <v>15471</v>
      </c>
      <c r="Y104" s="71">
        <v>31047</v>
      </c>
      <c r="Z104" s="71">
        <v>25910</v>
      </c>
      <c r="AA104" s="71">
        <v>4889</v>
      </c>
      <c r="AB104" s="71">
        <v>71344</v>
      </c>
      <c r="AC104" s="71">
        <v>0</v>
      </c>
      <c r="AD104" s="71">
        <v>11.21931474116781</v>
      </c>
      <c r="AE104" s="72"/>
      <c r="AF104" s="71">
        <v>212566643.065364</v>
      </c>
      <c r="AG104" s="71">
        <v>1391330.6459819479</v>
      </c>
      <c r="AH104" s="71">
        <v>461369.57880852808</v>
      </c>
      <c r="AI104" s="71">
        <v>96590204.066833511</v>
      </c>
      <c r="AJ104" s="71">
        <v>140562488.3075864</v>
      </c>
      <c r="AK104" s="71">
        <v>0</v>
      </c>
      <c r="AL104" s="71">
        <v>0</v>
      </c>
      <c r="AM104" s="71">
        <v>9777395.9231760167</v>
      </c>
      <c r="AN104" s="71">
        <v>0</v>
      </c>
      <c r="AO104" s="71">
        <v>0</v>
      </c>
      <c r="AP104" s="71">
        <v>461349431.58775038</v>
      </c>
      <c r="AQ104" s="72"/>
      <c r="AR104" s="71">
        <v>831</v>
      </c>
      <c r="AS104" s="71">
        <v>101</v>
      </c>
      <c r="AT104" s="71">
        <v>0</v>
      </c>
      <c r="AU104" s="71">
        <v>0</v>
      </c>
      <c r="AV104" s="71">
        <v>0</v>
      </c>
      <c r="AW104" s="71">
        <v>0</v>
      </c>
      <c r="AX104" s="71"/>
      <c r="AY104" s="72"/>
      <c r="AZ104" s="71">
        <v>3086.8</v>
      </c>
      <c r="BA104" s="71">
        <v>4666.3</v>
      </c>
      <c r="BB104" s="71">
        <v>0</v>
      </c>
      <c r="BC104" s="71">
        <v>0</v>
      </c>
      <c r="BD104" s="71">
        <v>0</v>
      </c>
      <c r="BE104" s="71">
        <v>0</v>
      </c>
      <c r="BF104" s="71"/>
      <c r="BG104" s="72"/>
      <c r="BH104" s="71">
        <v>0</v>
      </c>
      <c r="BI104" s="71">
        <v>0</v>
      </c>
      <c r="BJ104" s="71">
        <v>116.554</v>
      </c>
      <c r="BK104" s="71">
        <v>0</v>
      </c>
      <c r="BL104" s="71">
        <v>35.286000000000001</v>
      </c>
      <c r="BM104" s="71">
        <v>0</v>
      </c>
      <c r="BN104" s="72"/>
      <c r="BO104" s="71">
        <v>0</v>
      </c>
      <c r="BP104" s="71">
        <v>0</v>
      </c>
      <c r="BQ104" s="71">
        <v>10</v>
      </c>
      <c r="BR104" s="71">
        <v>0</v>
      </c>
      <c r="BS104" s="71">
        <v>2</v>
      </c>
      <c r="BT104" s="71">
        <v>0</v>
      </c>
      <c r="BU104"/>
      <c r="BV104" s="70">
        <v>118.666</v>
      </c>
      <c r="BW104" s="70">
        <v>0</v>
      </c>
      <c r="BX104" s="70">
        <v>33.173999999999999</v>
      </c>
      <c r="BY104" s="70">
        <v>0</v>
      </c>
      <c r="BZ104" s="70">
        <v>0</v>
      </c>
      <c r="CA104" s="70">
        <v>0</v>
      </c>
      <c r="CB104" s="70">
        <v>0</v>
      </c>
      <c r="CC104" s="70">
        <v>0</v>
      </c>
      <c r="CD104" s="70">
        <v>0</v>
      </c>
    </row>
    <row r="105" spans="1:82">
      <c r="A105" s="70" t="s">
        <v>2026</v>
      </c>
      <c r="B105" s="70">
        <v>489</v>
      </c>
      <c r="C105" s="70">
        <v>13</v>
      </c>
      <c r="D105" s="70">
        <v>29</v>
      </c>
      <c r="E105" s="70">
        <v>2016</v>
      </c>
      <c r="F105" s="70" t="s">
        <v>155</v>
      </c>
      <c r="G105" s="70" t="s">
        <v>2013</v>
      </c>
      <c r="H105" s="70" t="s">
        <v>2014</v>
      </c>
      <c r="I105" s="148"/>
      <c r="J105" s="71">
        <v>210.90481321276195</v>
      </c>
      <c r="K105" s="71">
        <v>1.6099834497156051</v>
      </c>
      <c r="L105" s="71">
        <v>2.1681972295688694</v>
      </c>
      <c r="M105" s="71">
        <v>61.253465979557006</v>
      </c>
      <c r="N105" s="71">
        <v>92.380102469176634</v>
      </c>
      <c r="O105" s="71">
        <v>43.867525888846636</v>
      </c>
      <c r="P105" s="71">
        <v>23.958357856853404</v>
      </c>
      <c r="Q105" s="71">
        <v>4.9935431050316366</v>
      </c>
      <c r="R105" s="71">
        <v>0</v>
      </c>
      <c r="S105" s="71">
        <v>9.8826756650021128</v>
      </c>
      <c r="T105" s="72"/>
      <c r="U105" s="71">
        <v>25812395</v>
      </c>
      <c r="V105" s="71">
        <v>870</v>
      </c>
      <c r="W105" s="71">
        <v>22</v>
      </c>
      <c r="X105" s="71">
        <v>15471</v>
      </c>
      <c r="Y105" s="71">
        <v>31127</v>
      </c>
      <c r="Z105" s="71">
        <v>25800</v>
      </c>
      <c r="AA105" s="71">
        <v>4931</v>
      </c>
      <c r="AB105" s="71">
        <v>70698</v>
      </c>
      <c r="AC105" s="71">
        <v>0</v>
      </c>
      <c r="AD105" s="71">
        <v>9.8826756650021128</v>
      </c>
      <c r="AE105" s="72"/>
      <c r="AF105" s="71">
        <v>220204524.45173419</v>
      </c>
      <c r="AG105" s="71">
        <v>1262803.3976313041</v>
      </c>
      <c r="AH105" s="71">
        <v>328004.7383357432</v>
      </c>
      <c r="AI105" s="71">
        <v>94010493.409877613</v>
      </c>
      <c r="AJ105" s="71">
        <v>133133405.0781654</v>
      </c>
      <c r="AK105" s="71">
        <v>0</v>
      </c>
      <c r="AL105" s="71">
        <v>0</v>
      </c>
      <c r="AM105" s="71">
        <v>9696391.6299680248</v>
      </c>
      <c r="AN105" s="71">
        <v>0</v>
      </c>
      <c r="AO105" s="71">
        <v>0</v>
      </c>
      <c r="AP105" s="71">
        <v>458635622.70571232</v>
      </c>
      <c r="AQ105" s="72"/>
      <c r="AR105" s="71">
        <v>898</v>
      </c>
      <c r="AS105" s="71">
        <v>115</v>
      </c>
      <c r="AT105" s="71">
        <v>0</v>
      </c>
      <c r="AU105" s="71">
        <v>0</v>
      </c>
      <c r="AV105" s="71">
        <v>0</v>
      </c>
      <c r="AW105" s="71">
        <v>0</v>
      </c>
      <c r="AX105" s="71"/>
      <c r="AY105" s="72"/>
      <c r="AZ105" s="71">
        <v>3388.6</v>
      </c>
      <c r="BA105" s="71">
        <v>4994.3999999999996</v>
      </c>
      <c r="BB105" s="71">
        <v>0</v>
      </c>
      <c r="BC105" s="71">
        <v>0</v>
      </c>
      <c r="BD105" s="71">
        <v>0</v>
      </c>
      <c r="BE105" s="71">
        <v>0</v>
      </c>
      <c r="BF105" s="71"/>
      <c r="BG105" s="72"/>
      <c r="BH105" s="71">
        <v>0</v>
      </c>
      <c r="BI105" s="71">
        <v>0</v>
      </c>
      <c r="BJ105" s="71">
        <v>60.677999999999997</v>
      </c>
      <c r="BK105" s="71">
        <v>0</v>
      </c>
      <c r="BL105" s="71">
        <v>30.39</v>
      </c>
      <c r="BM105" s="71">
        <v>0</v>
      </c>
      <c r="BN105" s="72"/>
      <c r="BO105" s="71">
        <v>0</v>
      </c>
      <c r="BP105" s="71">
        <v>0</v>
      </c>
      <c r="BQ105" s="71">
        <v>8</v>
      </c>
      <c r="BR105" s="71">
        <v>0</v>
      </c>
      <c r="BS105" s="71">
        <v>2</v>
      </c>
      <c r="BT105" s="71">
        <v>0</v>
      </c>
      <c r="BU105"/>
      <c r="BV105" s="70">
        <v>62.529000000000003</v>
      </c>
      <c r="BW105" s="70">
        <v>0</v>
      </c>
      <c r="BX105" s="70">
        <v>28.539000000000001</v>
      </c>
      <c r="BY105" s="70">
        <v>0</v>
      </c>
      <c r="BZ105" s="70">
        <v>0</v>
      </c>
      <c r="CA105" s="70">
        <v>0</v>
      </c>
      <c r="CB105" s="70">
        <v>0</v>
      </c>
      <c r="CC105" s="70">
        <v>0</v>
      </c>
      <c r="CD105" s="70">
        <v>0</v>
      </c>
    </row>
    <row r="106" spans="1:82">
      <c r="A106" s="70" t="s">
        <v>2027</v>
      </c>
      <c r="B106" s="70">
        <v>490</v>
      </c>
      <c r="C106" s="70">
        <v>14</v>
      </c>
      <c r="D106" s="70">
        <v>29</v>
      </c>
      <c r="E106" s="70">
        <v>2017</v>
      </c>
      <c r="F106" s="70" t="s">
        <v>156</v>
      </c>
      <c r="G106" s="70" t="s">
        <v>2013</v>
      </c>
      <c r="H106" s="70" t="s">
        <v>2014</v>
      </c>
      <c r="I106" s="148"/>
      <c r="J106" s="71">
        <v>193.59875674898871</v>
      </c>
      <c r="K106" s="71">
        <v>1.5840141113835902</v>
      </c>
      <c r="L106" s="71">
        <v>1.8365767783307567</v>
      </c>
      <c r="M106" s="71">
        <v>55.012838142065469</v>
      </c>
      <c r="N106" s="71">
        <v>86.50177896842284</v>
      </c>
      <c r="O106" s="71">
        <v>43.134986921497848</v>
      </c>
      <c r="P106" s="71">
        <v>23.811418158716247</v>
      </c>
      <c r="Q106" s="71">
        <v>4.7892517428050301</v>
      </c>
      <c r="R106" s="71">
        <v>0</v>
      </c>
      <c r="S106" s="71">
        <v>11.308638162803149</v>
      </c>
      <c r="T106" s="72"/>
      <c r="U106" s="71">
        <v>28280008</v>
      </c>
      <c r="V106" s="71">
        <v>870</v>
      </c>
      <c r="W106" s="71">
        <v>22</v>
      </c>
      <c r="X106" s="71">
        <v>15471</v>
      </c>
      <c r="Y106" s="71">
        <v>31250</v>
      </c>
      <c r="Z106" s="71">
        <v>25790</v>
      </c>
      <c r="AA106" s="71">
        <v>4932</v>
      </c>
      <c r="AB106" s="71">
        <v>70118</v>
      </c>
      <c r="AC106" s="71">
        <v>0</v>
      </c>
      <c r="AD106" s="71">
        <v>11.308638162803151</v>
      </c>
      <c r="AE106" s="72"/>
      <c r="AF106" s="71">
        <v>227131781.80197909</v>
      </c>
      <c r="AG106" s="71">
        <v>1330538.7221978549</v>
      </c>
      <c r="AH106" s="71">
        <v>384710.5308073021</v>
      </c>
      <c r="AI106" s="71">
        <v>96180740.061286464</v>
      </c>
      <c r="AJ106" s="71">
        <v>143275219.81087691</v>
      </c>
      <c r="AK106" s="71">
        <v>0</v>
      </c>
      <c r="AL106" s="71">
        <v>0</v>
      </c>
      <c r="AM106" s="71">
        <v>9631891.0443767384</v>
      </c>
      <c r="AN106" s="71">
        <v>0</v>
      </c>
      <c r="AO106" s="71">
        <v>0</v>
      </c>
      <c r="AP106" s="71">
        <v>477934881.97152436</v>
      </c>
      <c r="AQ106" s="72"/>
      <c r="AR106" s="71">
        <v>957</v>
      </c>
      <c r="AS106" s="71">
        <v>133</v>
      </c>
      <c r="AT106" s="71">
        <v>0</v>
      </c>
      <c r="AU106" s="71">
        <v>0</v>
      </c>
      <c r="AV106" s="71">
        <v>0</v>
      </c>
      <c r="AW106" s="71">
        <v>0</v>
      </c>
      <c r="AX106" s="71"/>
      <c r="AY106" s="72"/>
      <c r="AZ106" s="71">
        <v>3656.3</v>
      </c>
      <c r="BA106" s="71">
        <v>6506.7</v>
      </c>
      <c r="BB106" s="71">
        <v>0</v>
      </c>
      <c r="BC106" s="71">
        <v>0</v>
      </c>
      <c r="BD106" s="71">
        <v>0</v>
      </c>
      <c r="BE106" s="71">
        <v>0</v>
      </c>
      <c r="BF106" s="71"/>
      <c r="BG106" s="72"/>
      <c r="BH106" s="71">
        <v>0</v>
      </c>
      <c r="BI106" s="71">
        <v>0</v>
      </c>
      <c r="BJ106" s="71">
        <v>109.633</v>
      </c>
      <c r="BK106" s="71">
        <v>0</v>
      </c>
      <c r="BL106" s="71">
        <v>36.459000000000003</v>
      </c>
      <c r="BM106" s="71">
        <v>0</v>
      </c>
      <c r="BN106" s="72"/>
      <c r="BO106" s="71">
        <v>0</v>
      </c>
      <c r="BP106" s="71">
        <v>0</v>
      </c>
      <c r="BQ106" s="71">
        <v>10</v>
      </c>
      <c r="BR106" s="71">
        <v>0</v>
      </c>
      <c r="BS106" s="71">
        <v>2</v>
      </c>
      <c r="BT106" s="71">
        <v>0</v>
      </c>
      <c r="BU106"/>
      <c r="BV106" s="70">
        <v>112.666</v>
      </c>
      <c r="BW106" s="70">
        <v>0</v>
      </c>
      <c r="BX106" s="70">
        <v>33.426000000000002</v>
      </c>
      <c r="BY106" s="70">
        <v>0</v>
      </c>
      <c r="BZ106" s="70">
        <v>0</v>
      </c>
      <c r="CA106" s="70">
        <v>0</v>
      </c>
      <c r="CB106" s="70">
        <v>0</v>
      </c>
      <c r="CC106" s="70">
        <v>0</v>
      </c>
      <c r="CD106" s="70">
        <v>0</v>
      </c>
    </row>
    <row r="107" spans="1:82">
      <c r="A107" s="70" t="s">
        <v>2028</v>
      </c>
      <c r="B107" s="70">
        <v>491</v>
      </c>
      <c r="C107" s="70">
        <v>15</v>
      </c>
      <c r="D107" s="70">
        <v>29</v>
      </c>
      <c r="E107" s="70">
        <v>2018</v>
      </c>
      <c r="F107" s="70" t="s">
        <v>183</v>
      </c>
      <c r="G107" s="70" t="s">
        <v>2013</v>
      </c>
      <c r="H107" s="70" t="s">
        <v>2014</v>
      </c>
      <c r="I107" s="148"/>
      <c r="J107" s="71">
        <v>171.28244385515345</v>
      </c>
      <c r="K107" s="71">
        <v>1.423444200466413</v>
      </c>
      <c r="L107" s="71">
        <v>1.7007479399848657</v>
      </c>
      <c r="M107" s="71">
        <v>47.993481720389049</v>
      </c>
      <c r="N107" s="71">
        <v>69.85461575418752</v>
      </c>
      <c r="O107" s="71">
        <v>42.239236235736051</v>
      </c>
      <c r="P107" s="71">
        <v>23.669991353928097</v>
      </c>
      <c r="Q107" s="71">
        <v>4.4068059640918698</v>
      </c>
      <c r="R107" s="71">
        <v>0</v>
      </c>
      <c r="S107" s="71">
        <v>12.404983740198665</v>
      </c>
      <c r="T107" s="72"/>
      <c r="U107" s="71">
        <v>28678078</v>
      </c>
      <c r="V107" s="71">
        <v>870</v>
      </c>
      <c r="W107" s="71">
        <v>22</v>
      </c>
      <c r="X107" s="71">
        <v>15471</v>
      </c>
      <c r="Y107" s="71">
        <v>31407</v>
      </c>
      <c r="Z107" s="71">
        <v>25738</v>
      </c>
      <c r="AA107" s="71">
        <v>4952</v>
      </c>
      <c r="AB107" s="71">
        <v>69529</v>
      </c>
      <c r="AC107" s="71">
        <v>0</v>
      </c>
      <c r="AD107" s="71">
        <v>12.404983740198659</v>
      </c>
      <c r="AE107" s="72"/>
      <c r="AF107" s="71">
        <v>220528007.27152881</v>
      </c>
      <c r="AG107" s="71">
        <v>1217128.325149118</v>
      </c>
      <c r="AH107" s="71">
        <v>369405.24705679971</v>
      </c>
      <c r="AI107" s="71">
        <v>92883576.767735407</v>
      </c>
      <c r="AJ107" s="71">
        <v>128694790.25398409</v>
      </c>
      <c r="AK107" s="71">
        <v>0</v>
      </c>
      <c r="AL107" s="71">
        <v>0</v>
      </c>
      <c r="AM107" s="71">
        <v>9570744.0766702332</v>
      </c>
      <c r="AN107" s="71">
        <v>0</v>
      </c>
      <c r="AO107" s="71">
        <v>0</v>
      </c>
      <c r="AP107" s="71">
        <v>453263651.94212449</v>
      </c>
      <c r="AQ107" s="72"/>
      <c r="AR107" s="71">
        <v>1000</v>
      </c>
      <c r="AS107" s="71">
        <v>155</v>
      </c>
      <c r="AT107" s="71">
        <v>0</v>
      </c>
      <c r="AU107" s="71">
        <v>0</v>
      </c>
      <c r="AV107" s="71">
        <v>0</v>
      </c>
      <c r="AW107" s="71">
        <v>0</v>
      </c>
      <c r="AX107" s="71"/>
      <c r="AY107" s="72"/>
      <c r="AZ107" s="71">
        <v>3862.1000000000004</v>
      </c>
      <c r="BA107" s="71">
        <v>7923.5</v>
      </c>
      <c r="BB107" s="71">
        <v>0</v>
      </c>
      <c r="BC107" s="71">
        <v>0</v>
      </c>
      <c r="BD107" s="71">
        <v>0</v>
      </c>
      <c r="BE107" s="71">
        <v>0</v>
      </c>
      <c r="BF107" s="71"/>
      <c r="BG107" s="72"/>
      <c r="BH107" s="71">
        <v>0</v>
      </c>
      <c r="BI107" s="71">
        <v>0</v>
      </c>
      <c r="BJ107" s="71">
        <v>99.974000000000004</v>
      </c>
      <c r="BK107" s="71">
        <v>0</v>
      </c>
      <c r="BL107" s="71">
        <v>39.795000000000002</v>
      </c>
      <c r="BM107" s="71">
        <v>0</v>
      </c>
      <c r="BN107" s="72"/>
      <c r="BO107" s="71">
        <v>0</v>
      </c>
      <c r="BP107" s="71">
        <v>0</v>
      </c>
      <c r="BQ107" s="71">
        <v>10</v>
      </c>
      <c r="BR107" s="71">
        <v>0</v>
      </c>
      <c r="BS107" s="71">
        <v>2</v>
      </c>
      <c r="BT107" s="71">
        <v>0</v>
      </c>
      <c r="BU107"/>
      <c r="BV107" s="70">
        <v>102.723</v>
      </c>
      <c r="BW107" s="70">
        <v>0</v>
      </c>
      <c r="BX107" s="70">
        <v>37.045999999999999</v>
      </c>
      <c r="BY107" s="70">
        <v>0</v>
      </c>
      <c r="BZ107" s="70">
        <v>0</v>
      </c>
      <c r="CA107" s="70">
        <v>0</v>
      </c>
      <c r="CB107" s="70">
        <v>0</v>
      </c>
      <c r="CC107" s="70">
        <v>0</v>
      </c>
      <c r="CD107" s="70">
        <v>0</v>
      </c>
    </row>
    <row r="108" spans="1:82">
      <c r="A108" s="70" t="s">
        <v>2029</v>
      </c>
      <c r="B108" s="70">
        <v>492</v>
      </c>
      <c r="C108" s="70">
        <v>16</v>
      </c>
      <c r="D108" s="70">
        <v>29</v>
      </c>
      <c r="E108" s="70">
        <v>2019</v>
      </c>
      <c r="F108" s="70" t="s">
        <v>158</v>
      </c>
      <c r="G108" s="70" t="s">
        <v>2013</v>
      </c>
      <c r="H108" s="70" t="s">
        <v>2014</v>
      </c>
      <c r="I108" s="148"/>
      <c r="J108" s="71">
        <v>168.44991026959792</v>
      </c>
      <c r="K108" s="71">
        <v>1.2779912363771717</v>
      </c>
      <c r="L108" s="71">
        <v>1.7152629100950691</v>
      </c>
      <c r="M108" s="71">
        <v>45.724273799563058</v>
      </c>
      <c r="N108" s="71">
        <v>61.066800514495867</v>
      </c>
      <c r="O108" s="71">
        <v>40.899774960358833</v>
      </c>
      <c r="P108" s="71">
        <v>23.602886469737005</v>
      </c>
      <c r="Q108" s="71">
        <v>4.2502296608716899</v>
      </c>
      <c r="R108" s="71">
        <v>0</v>
      </c>
      <c r="S108" s="71">
        <v>12.662501252516945</v>
      </c>
      <c r="T108" s="72"/>
      <c r="U108" s="71">
        <v>28957864</v>
      </c>
      <c r="V108" s="71">
        <v>870</v>
      </c>
      <c r="W108" s="71">
        <v>22</v>
      </c>
      <c r="X108" s="71">
        <v>15471</v>
      </c>
      <c r="Y108" s="71">
        <v>31572</v>
      </c>
      <c r="Z108" s="71">
        <v>25606</v>
      </c>
      <c r="AA108" s="71">
        <v>4901</v>
      </c>
      <c r="AB108" s="71">
        <v>68874</v>
      </c>
      <c r="AC108" s="71">
        <v>0</v>
      </c>
      <c r="AD108" s="71">
        <v>12.66250125251694</v>
      </c>
      <c r="AE108" s="72"/>
      <c r="AF108" s="71">
        <v>220824976.76088271</v>
      </c>
      <c r="AG108" s="71">
        <v>1149938.8052057379</v>
      </c>
      <c r="AH108" s="71">
        <v>392005.96619313449</v>
      </c>
      <c r="AI108" s="71">
        <v>93591891.874951482</v>
      </c>
      <c r="AJ108" s="71">
        <v>116805555.83235189</v>
      </c>
      <c r="AK108" s="71">
        <v>0</v>
      </c>
      <c r="AL108" s="71">
        <v>0</v>
      </c>
      <c r="AM108" s="71">
        <v>9380120.3168055955</v>
      </c>
      <c r="AN108" s="71">
        <v>0</v>
      </c>
      <c r="AO108" s="71">
        <v>0</v>
      </c>
      <c r="AP108" s="71">
        <v>442144489.55639052</v>
      </c>
      <c r="AQ108" s="72"/>
      <c r="AR108" s="71">
        <v>1045</v>
      </c>
      <c r="AS108" s="71">
        <v>163</v>
      </c>
      <c r="AT108" s="71">
        <v>0</v>
      </c>
      <c r="AU108" s="71">
        <v>0</v>
      </c>
      <c r="AV108" s="71">
        <v>0</v>
      </c>
      <c r="AW108" s="71">
        <v>0</v>
      </c>
      <c r="AX108" s="71"/>
      <c r="AY108" s="72"/>
      <c r="AZ108" s="71">
        <v>4072.5000000000018</v>
      </c>
      <c r="BA108" s="71">
        <v>8115.5999999999995</v>
      </c>
      <c r="BB108" s="71">
        <v>0</v>
      </c>
      <c r="BC108" s="71">
        <v>0</v>
      </c>
      <c r="BD108" s="71">
        <v>0</v>
      </c>
      <c r="BE108" s="71">
        <v>0</v>
      </c>
      <c r="BF108" s="71"/>
      <c r="BG108" s="72"/>
      <c r="BH108" s="71">
        <v>0</v>
      </c>
      <c r="BI108" s="71">
        <v>0</v>
      </c>
      <c r="BJ108" s="71">
        <v>81.75</v>
      </c>
      <c r="BK108" s="71">
        <v>0</v>
      </c>
      <c r="BL108" s="71">
        <v>40.265999999999998</v>
      </c>
      <c r="BM108" s="71">
        <v>0</v>
      </c>
      <c r="BN108" s="72"/>
      <c r="BO108" s="71">
        <v>0</v>
      </c>
      <c r="BP108" s="71">
        <v>0</v>
      </c>
      <c r="BQ108" s="71">
        <v>10</v>
      </c>
      <c r="BR108" s="71">
        <v>0</v>
      </c>
      <c r="BS108" s="71">
        <v>2</v>
      </c>
      <c r="BT108" s="71">
        <v>0</v>
      </c>
      <c r="BU108"/>
      <c r="BV108" s="70">
        <v>84.174999999999997</v>
      </c>
      <c r="BW108" s="70">
        <v>0</v>
      </c>
      <c r="BX108" s="70">
        <v>37.841000000000001</v>
      </c>
      <c r="BY108" s="70">
        <v>0</v>
      </c>
      <c r="BZ108" s="70">
        <v>0</v>
      </c>
      <c r="CA108" s="70">
        <v>0</v>
      </c>
      <c r="CB108" s="70">
        <v>0</v>
      </c>
      <c r="CC108" s="70">
        <v>0</v>
      </c>
      <c r="CD108" s="70">
        <v>0</v>
      </c>
    </row>
    <row r="109" spans="1:82">
      <c r="A109" s="70" t="s">
        <v>2030</v>
      </c>
      <c r="B109" s="70">
        <v>493</v>
      </c>
      <c r="C109" s="70">
        <v>17</v>
      </c>
      <c r="D109" s="70">
        <v>29</v>
      </c>
      <c r="E109" s="70">
        <v>2020</v>
      </c>
      <c r="F109" s="70" t="s">
        <v>159</v>
      </c>
      <c r="G109" s="70" t="s">
        <v>2013</v>
      </c>
      <c r="H109" s="70" t="s">
        <v>2014</v>
      </c>
      <c r="I109" s="148"/>
      <c r="J109" s="71">
        <v>154.70711143055891</v>
      </c>
      <c r="K109" s="71">
        <v>1.1845922591730533</v>
      </c>
      <c r="L109" s="71">
        <v>2.6259338941481323</v>
      </c>
      <c r="M109" s="71">
        <v>40.388600405396012</v>
      </c>
      <c r="N109" s="71">
        <v>75.050230231490971</v>
      </c>
      <c r="O109" s="71">
        <v>35.873169635318071</v>
      </c>
      <c r="P109" s="71">
        <v>22.083896897550591</v>
      </c>
      <c r="Q109" s="71">
        <v>4.0281966226141996</v>
      </c>
      <c r="R109" s="71">
        <v>0</v>
      </c>
      <c r="S109" s="71">
        <v>11.935877470357109</v>
      </c>
      <c r="T109" s="72"/>
      <c r="U109" s="71">
        <v>27238160</v>
      </c>
      <c r="V109" s="71">
        <v>774</v>
      </c>
      <c r="W109" s="71">
        <v>38</v>
      </c>
      <c r="X109" s="71">
        <v>14474</v>
      </c>
      <c r="Y109" s="71">
        <v>31821</v>
      </c>
      <c r="Z109" s="71">
        <v>25634</v>
      </c>
      <c r="AA109" s="71">
        <v>4874</v>
      </c>
      <c r="AB109" s="71">
        <v>68320</v>
      </c>
      <c r="AC109" s="71">
        <v>0</v>
      </c>
      <c r="AD109" s="71">
        <v>11.935877470357109</v>
      </c>
      <c r="AE109" s="72"/>
      <c r="AF109" s="71">
        <v>197669720.23165041</v>
      </c>
      <c r="AG109" s="71">
        <v>962763.82144666766</v>
      </c>
      <c r="AH109" s="71">
        <v>606442.40226766909</v>
      </c>
      <c r="AI109" s="71">
        <v>79116706.59975864</v>
      </c>
      <c r="AJ109" s="71">
        <v>141527577.8299666</v>
      </c>
      <c r="AK109" s="71"/>
      <c r="AL109" s="71"/>
      <c r="AM109" s="71">
        <v>8916519.0510315616</v>
      </c>
      <c r="AN109" s="71"/>
      <c r="AO109" s="71"/>
      <c r="AP109" s="71">
        <v>428799729.93612158</v>
      </c>
      <c r="AQ109" s="72"/>
      <c r="AR109" s="71">
        <v>1102</v>
      </c>
      <c r="AS109" s="71">
        <v>164</v>
      </c>
      <c r="AT109" s="71">
        <v>0</v>
      </c>
      <c r="AU109" s="71">
        <v>0</v>
      </c>
      <c r="AV109" s="71">
        <v>0</v>
      </c>
      <c r="AW109" s="71">
        <v>0</v>
      </c>
      <c r="AX109" s="71"/>
      <c r="AY109" s="72"/>
      <c r="AZ109" s="71">
        <v>4359.6000000000031</v>
      </c>
      <c r="BA109" s="71">
        <v>8135.3999999999987</v>
      </c>
      <c r="BB109" s="71">
        <v>0</v>
      </c>
      <c r="BC109" s="71">
        <v>0</v>
      </c>
      <c r="BD109" s="71">
        <v>0</v>
      </c>
      <c r="BE109" s="71">
        <v>0</v>
      </c>
      <c r="BF109" s="71"/>
      <c r="BG109" s="72"/>
      <c r="BH109" s="71">
        <v>0</v>
      </c>
      <c r="BI109" s="71">
        <v>0</v>
      </c>
      <c r="BJ109" s="71">
        <v>75.372</v>
      </c>
      <c r="BK109" s="71">
        <v>0</v>
      </c>
      <c r="BL109" s="71">
        <v>37.756999999999998</v>
      </c>
      <c r="BM109" s="71">
        <v>0</v>
      </c>
      <c r="BN109" s="72"/>
      <c r="BO109" s="71">
        <v>0</v>
      </c>
      <c r="BP109" s="71">
        <v>0</v>
      </c>
      <c r="BQ109" s="71">
        <v>10</v>
      </c>
      <c r="BR109" s="71">
        <v>0</v>
      </c>
      <c r="BS109" s="71">
        <v>2</v>
      </c>
      <c r="BT109" s="71">
        <v>0</v>
      </c>
      <c r="BU109"/>
      <c r="BV109" s="70">
        <v>77.402000000000001</v>
      </c>
      <c r="BW109" s="70">
        <v>0</v>
      </c>
      <c r="BX109" s="70">
        <v>35.726999999999997</v>
      </c>
      <c r="BY109" s="70">
        <v>0</v>
      </c>
      <c r="BZ109" s="70">
        <v>0</v>
      </c>
      <c r="CA109" s="70">
        <v>0</v>
      </c>
      <c r="CB109" s="70">
        <v>0</v>
      </c>
      <c r="CC109" s="70">
        <v>0</v>
      </c>
      <c r="CD109" s="70">
        <v>0</v>
      </c>
    </row>
    <row r="110" spans="1:82">
      <c r="A110" s="70" t="s">
        <v>2031</v>
      </c>
      <c r="B110" s="70">
        <v>493</v>
      </c>
      <c r="C110" s="70">
        <v>18</v>
      </c>
      <c r="D110" s="70">
        <v>29</v>
      </c>
      <c r="E110" s="70">
        <v>2021</v>
      </c>
      <c r="F110" s="70" t="s">
        <v>160</v>
      </c>
      <c r="G110" s="70" t="s">
        <v>2013</v>
      </c>
      <c r="H110" s="70" t="s">
        <v>2014</v>
      </c>
      <c r="I110" s="148"/>
      <c r="J110" s="71">
        <v>140.45184507969506</v>
      </c>
      <c r="K110" s="71">
        <v>1.2762137128776996</v>
      </c>
      <c r="L110" s="71">
        <v>2.5120666806413352</v>
      </c>
      <c r="M110" s="71">
        <v>40.870818544375069</v>
      </c>
      <c r="N110" s="71">
        <v>62.404794478812597</v>
      </c>
      <c r="O110" s="71">
        <v>34.732711976513642</v>
      </c>
      <c r="P110" s="71">
        <v>22.494238533780887</v>
      </c>
      <c r="Q110" s="71">
        <v>3.9562520101428702</v>
      </c>
      <c r="R110" s="71">
        <v>0</v>
      </c>
      <c r="S110" s="71">
        <v>12.508311184304009</v>
      </c>
      <c r="T110" s="72"/>
      <c r="U110" s="71">
        <v>29356325</v>
      </c>
      <c r="V110" s="71">
        <v>774</v>
      </c>
      <c r="W110" s="71">
        <v>38</v>
      </c>
      <c r="X110" s="71">
        <v>14474</v>
      </c>
      <c r="Y110" s="71">
        <v>32003</v>
      </c>
      <c r="Z110" s="71">
        <v>25555</v>
      </c>
      <c r="AA110" s="71">
        <v>4841</v>
      </c>
      <c r="AB110" s="71">
        <v>67759</v>
      </c>
      <c r="AC110" s="71">
        <v>0</v>
      </c>
      <c r="AD110" s="71">
        <v>12.508311184304009</v>
      </c>
      <c r="AE110" s="72"/>
      <c r="AF110" s="71">
        <v>199501619.70510203</v>
      </c>
      <c r="AG110" s="71">
        <v>1124048.5784530349</v>
      </c>
      <c r="AH110" s="71">
        <v>537263.77824385173</v>
      </c>
      <c r="AI110" s="71">
        <v>90444506.511175826</v>
      </c>
      <c r="AJ110" s="71">
        <v>129879171.32266951</v>
      </c>
      <c r="AK110" s="71">
        <v>0</v>
      </c>
      <c r="AL110" s="71">
        <v>0</v>
      </c>
      <c r="AM110" s="71">
        <v>8894309.7739689182</v>
      </c>
      <c r="AN110" s="71">
        <v>0</v>
      </c>
      <c r="AO110" s="71">
        <v>0</v>
      </c>
      <c r="AP110" s="71">
        <v>430380919.66961318</v>
      </c>
      <c r="AQ110" s="72"/>
      <c r="AR110" s="71">
        <v>1146</v>
      </c>
      <c r="AS110" s="71">
        <v>165</v>
      </c>
      <c r="AT110" s="71">
        <v>0</v>
      </c>
      <c r="AU110" s="71">
        <v>0</v>
      </c>
      <c r="AV110" s="71">
        <v>0</v>
      </c>
      <c r="AW110" s="71">
        <v>0</v>
      </c>
      <c r="AX110" s="71"/>
      <c r="AY110" s="72"/>
      <c r="AZ110" s="71">
        <v>4618.2000000000044</v>
      </c>
      <c r="BA110" s="71">
        <v>8214.0999999999985</v>
      </c>
      <c r="BB110" s="71">
        <v>0</v>
      </c>
      <c r="BC110" s="71">
        <v>0</v>
      </c>
      <c r="BD110" s="71">
        <v>0</v>
      </c>
      <c r="BE110" s="71">
        <v>0</v>
      </c>
      <c r="BF110" s="71"/>
      <c r="BG110" s="72"/>
      <c r="BH110" s="71">
        <v>0</v>
      </c>
      <c r="BI110" s="71">
        <v>0</v>
      </c>
      <c r="BJ110" s="71">
        <v>79.78</v>
      </c>
      <c r="BK110" s="71">
        <v>0</v>
      </c>
      <c r="BL110" s="71">
        <v>29.241</v>
      </c>
      <c r="BM110" s="71">
        <v>0</v>
      </c>
      <c r="BN110" s="72"/>
      <c r="BO110" s="71">
        <v>0</v>
      </c>
      <c r="BP110" s="71">
        <v>0</v>
      </c>
      <c r="BQ110" s="71">
        <v>9</v>
      </c>
      <c r="BR110" s="71">
        <v>0</v>
      </c>
      <c r="BS110" s="71">
        <v>2</v>
      </c>
      <c r="BT110" s="71">
        <v>0</v>
      </c>
      <c r="BU110"/>
      <c r="BV110" s="70">
        <v>81.772999999999996</v>
      </c>
      <c r="BW110" s="70">
        <v>0</v>
      </c>
      <c r="BX110" s="70">
        <v>27.248000000000001</v>
      </c>
      <c r="BY110" s="70">
        <v>0</v>
      </c>
      <c r="BZ110" s="70">
        <v>0</v>
      </c>
      <c r="CA110" s="70">
        <v>0</v>
      </c>
      <c r="CB110" s="70">
        <v>0</v>
      </c>
      <c r="CC110" s="70">
        <v>0</v>
      </c>
      <c r="CD110" s="70">
        <v>0</v>
      </c>
    </row>
    <row r="111" spans="1:82">
      <c r="A111" s="70" t="s">
        <v>2032</v>
      </c>
      <c r="B111" s="70">
        <v>493</v>
      </c>
      <c r="C111" s="70">
        <v>19</v>
      </c>
      <c r="D111" s="70">
        <v>29</v>
      </c>
      <c r="E111" s="70">
        <v>2022</v>
      </c>
      <c r="F111" s="70" t="s">
        <v>161</v>
      </c>
      <c r="G111" s="70" t="s">
        <v>2013</v>
      </c>
      <c r="H111" s="70" t="s">
        <v>2014</v>
      </c>
      <c r="I111" s="148"/>
      <c r="J111" s="71">
        <v>145.46638008870329</v>
      </c>
      <c r="K111" s="71">
        <v>1.3058907396496482</v>
      </c>
      <c r="L111" s="71">
        <v>2.3167774797329117</v>
      </c>
      <c r="M111" s="71">
        <v>44.040486362842891</v>
      </c>
      <c r="N111" s="71">
        <v>77.327245118186468</v>
      </c>
      <c r="O111" s="71">
        <v>36.283372084234905</v>
      </c>
      <c r="P111" s="71">
        <v>22.156475882318283</v>
      </c>
      <c r="Q111" s="71">
        <v>3.9575840323812468</v>
      </c>
      <c r="R111" s="71">
        <v>0</v>
      </c>
      <c r="S111" s="71">
        <v>11.80759439747545</v>
      </c>
      <c r="T111" s="72"/>
      <c r="U111" s="71">
        <v>31598113</v>
      </c>
      <c r="V111" s="71">
        <v>774</v>
      </c>
      <c r="W111" s="71">
        <v>38</v>
      </c>
      <c r="X111" s="71">
        <v>14474</v>
      </c>
      <c r="Y111" s="71">
        <v>32237</v>
      </c>
      <c r="Z111" s="71">
        <v>25364</v>
      </c>
      <c r="AA111" s="71">
        <v>4841</v>
      </c>
      <c r="AB111" s="71">
        <v>67226</v>
      </c>
      <c r="AC111" s="71">
        <v>0</v>
      </c>
      <c r="AD111" s="71">
        <v>11.80759439747545</v>
      </c>
      <c r="AE111" s="72"/>
      <c r="AF111" s="71">
        <v>179157980.19826087</v>
      </c>
      <c r="AG111" s="71">
        <v>1161486.9249653034</v>
      </c>
      <c r="AH111" s="71">
        <v>582178.63100643584</v>
      </c>
      <c r="AI111" s="71">
        <v>86721826.3417698</v>
      </c>
      <c r="AJ111" s="71">
        <v>151016507.13390768</v>
      </c>
      <c r="AK111" s="71">
        <v>0</v>
      </c>
      <c r="AL111" s="71">
        <v>0</v>
      </c>
      <c r="AM111" s="71">
        <v>8680711.493812751</v>
      </c>
      <c r="AN111" s="71">
        <v>0</v>
      </c>
      <c r="AO111" s="71">
        <v>0</v>
      </c>
      <c r="AP111" s="71">
        <v>427320690.72372282</v>
      </c>
      <c r="AQ111" s="72"/>
      <c r="AR111" s="71">
        <v>1211</v>
      </c>
      <c r="AS111" s="71">
        <v>165</v>
      </c>
      <c r="AT111" s="71">
        <v>0</v>
      </c>
      <c r="AU111" s="71">
        <v>0</v>
      </c>
      <c r="AV111" s="71">
        <v>0</v>
      </c>
      <c r="AW111" s="71">
        <v>0</v>
      </c>
      <c r="AX111" s="71"/>
      <c r="AY111" s="72"/>
      <c r="AZ111" s="71">
        <v>4970.400000000006</v>
      </c>
      <c r="BA111" s="71">
        <v>8214.0999999999985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2033</v>
      </c>
      <c r="B112" s="70">
        <v>493</v>
      </c>
      <c r="C112" s="70">
        <v>20</v>
      </c>
      <c r="D112" s="70">
        <v>29</v>
      </c>
      <c r="E112" s="70">
        <v>2023</v>
      </c>
      <c r="F112" s="70" t="s">
        <v>1539</v>
      </c>
      <c r="G112" s="70" t="s">
        <v>2013</v>
      </c>
      <c r="H112" s="70" t="s">
        <v>2014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1276</v>
      </c>
      <c r="AS112" s="71">
        <v>165</v>
      </c>
      <c r="AT112" s="71">
        <v>0</v>
      </c>
      <c r="AU112" s="71">
        <v>0</v>
      </c>
      <c r="AV112" s="71">
        <v>0</v>
      </c>
      <c r="AW112" s="71">
        <v>0</v>
      </c>
      <c r="AX112" s="71"/>
      <c r="AY112" s="72"/>
      <c r="AZ112" s="71">
        <v>5305.2000000000071</v>
      </c>
      <c r="BA112" s="71">
        <v>8214.0999999999985</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2034</v>
      </c>
      <c r="B113" s="70">
        <v>493</v>
      </c>
      <c r="C113" s="70">
        <v>21</v>
      </c>
      <c r="D113" s="70">
        <v>29</v>
      </c>
      <c r="E113" s="70">
        <v>2024</v>
      </c>
      <c r="F113" s="70" t="s">
        <v>1554</v>
      </c>
      <c r="G113" s="70" t="s">
        <v>2013</v>
      </c>
      <c r="H113" s="70" t="s">
        <v>2014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2035</v>
      </c>
      <c r="B114" s="70">
        <v>239</v>
      </c>
      <c r="C114" s="70">
        <v>1</v>
      </c>
      <c r="D114" s="70">
        <v>15</v>
      </c>
      <c r="E114" s="70">
        <v>1990</v>
      </c>
      <c r="F114" s="70" t="s">
        <v>787</v>
      </c>
      <c r="G114" s="70" t="s">
        <v>2036</v>
      </c>
      <c r="H114" s="70" t="s">
        <v>2037</v>
      </c>
      <c r="I114" s="148"/>
      <c r="J114" s="71">
        <v>105.3089857736781</v>
      </c>
      <c r="K114" s="71">
        <v>21.57481865525525</v>
      </c>
      <c r="L114" s="71">
        <v>47.039525475338927</v>
      </c>
      <c r="M114" s="71">
        <v>63.579328752715988</v>
      </c>
      <c r="N114" s="71">
        <v>117.8090591843235</v>
      </c>
      <c r="O114" s="71">
        <v>60.652299410803387</v>
      </c>
      <c r="P114" s="71">
        <v>80.696477761120732</v>
      </c>
      <c r="Q114" s="71">
        <v>5.5490654139443398</v>
      </c>
      <c r="R114" s="71">
        <v>0</v>
      </c>
      <c r="S114" s="71">
        <v>5.9786493069855426</v>
      </c>
      <c r="T114" s="72"/>
      <c r="U114" s="71">
        <v>7889143</v>
      </c>
      <c r="V114" s="71">
        <v>5245</v>
      </c>
      <c r="W114" s="71">
        <v>869</v>
      </c>
      <c r="X114" s="71">
        <v>25263</v>
      </c>
      <c r="Y114" s="71">
        <v>27271</v>
      </c>
      <c r="Z114" s="71">
        <v>24947</v>
      </c>
      <c r="AA114" s="71">
        <v>19594</v>
      </c>
      <c r="AB114" s="71">
        <v>90098</v>
      </c>
      <c r="AC114" s="71">
        <v>0</v>
      </c>
      <c r="AD114" s="71">
        <v>5.9786493069855426</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2038</v>
      </c>
      <c r="B115" s="70">
        <v>240</v>
      </c>
      <c r="C115" s="70">
        <v>2</v>
      </c>
      <c r="D115" s="70">
        <v>15</v>
      </c>
      <c r="E115" s="70">
        <v>2005</v>
      </c>
      <c r="F115" s="70" t="s">
        <v>789</v>
      </c>
      <c r="G115" s="70" t="s">
        <v>2036</v>
      </c>
      <c r="H115" s="70" t="s">
        <v>2037</v>
      </c>
      <c r="I115" s="148"/>
      <c r="J115" s="71">
        <v>161.90278273353471</v>
      </c>
      <c r="K115" s="71">
        <v>17.006008919529322</v>
      </c>
      <c r="L115" s="71">
        <v>20.54545981707367</v>
      </c>
      <c r="M115" s="71">
        <v>131.9982573058175</v>
      </c>
      <c r="N115" s="71">
        <v>177.94397055562021</v>
      </c>
      <c r="O115" s="71">
        <v>87.590280025332362</v>
      </c>
      <c r="P115" s="71">
        <v>82.998091200104824</v>
      </c>
      <c r="Q115" s="71">
        <v>4.9575219419072498</v>
      </c>
      <c r="R115" s="71">
        <v>0</v>
      </c>
      <c r="S115" s="71">
        <v>8.091980079999999</v>
      </c>
      <c r="T115" s="72"/>
      <c r="U115" s="71">
        <v>9223139</v>
      </c>
      <c r="V115" s="71">
        <v>4254</v>
      </c>
      <c r="W115" s="71">
        <v>217</v>
      </c>
      <c r="X115" s="71">
        <v>21599</v>
      </c>
      <c r="Y115" s="71">
        <v>30789</v>
      </c>
      <c r="Z115" s="71">
        <v>41690</v>
      </c>
      <c r="AA115" s="71">
        <v>16505</v>
      </c>
      <c r="AB115" s="71">
        <v>84148</v>
      </c>
      <c r="AC115" s="71">
        <v>0</v>
      </c>
      <c r="AD115" s="71">
        <v>8.091980079999999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2039</v>
      </c>
      <c r="B116" s="70">
        <v>241</v>
      </c>
      <c r="C116" s="70">
        <v>3</v>
      </c>
      <c r="D116" s="70">
        <v>15</v>
      </c>
      <c r="E116" s="70">
        <v>2006</v>
      </c>
      <c r="F116" s="70" t="s">
        <v>790</v>
      </c>
      <c r="G116" s="70" t="s">
        <v>2036</v>
      </c>
      <c r="H116" s="70" t="s">
        <v>2037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2040</v>
      </c>
      <c r="B117" s="70">
        <v>242</v>
      </c>
      <c r="C117" s="70">
        <v>4</v>
      </c>
      <c r="D117" s="70">
        <v>15</v>
      </c>
      <c r="E117" s="70">
        <v>2007</v>
      </c>
      <c r="F117" s="70" t="s">
        <v>791</v>
      </c>
      <c r="G117" s="70" t="s">
        <v>2036</v>
      </c>
      <c r="H117" s="70" t="s">
        <v>2037</v>
      </c>
      <c r="I117" s="148"/>
      <c r="J117" s="71">
        <v>133.94192999129669</v>
      </c>
      <c r="K117" s="71">
        <v>11.381114077963421</v>
      </c>
      <c r="L117" s="71">
        <v>30.766049321410879</v>
      </c>
      <c r="M117" s="71">
        <v>118.1055441464481</v>
      </c>
      <c r="N117" s="71">
        <v>179.9004789976787</v>
      </c>
      <c r="O117" s="71">
        <v>83.307854589340451</v>
      </c>
      <c r="P117" s="71">
        <v>80.718467793999707</v>
      </c>
      <c r="Q117" s="71">
        <v>5.1099656424184197</v>
      </c>
      <c r="R117" s="71">
        <v>0</v>
      </c>
      <c r="S117" s="71">
        <v>10.95060022112</v>
      </c>
      <c r="T117" s="72"/>
      <c r="U117" s="71">
        <v>10592982</v>
      </c>
      <c r="V117" s="71">
        <v>3801</v>
      </c>
      <c r="W117" s="71">
        <v>356</v>
      </c>
      <c r="X117" s="71">
        <v>24707</v>
      </c>
      <c r="Y117" s="71">
        <v>30900</v>
      </c>
      <c r="Z117" s="71">
        <v>41220</v>
      </c>
      <c r="AA117" s="71">
        <v>15807</v>
      </c>
      <c r="AB117" s="71">
        <v>82149</v>
      </c>
      <c r="AC117" s="71">
        <v>0</v>
      </c>
      <c r="AD117" s="71">
        <v>10.95060022112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2041</v>
      </c>
      <c r="B118" s="70">
        <v>243</v>
      </c>
      <c r="C118" s="70">
        <v>5</v>
      </c>
      <c r="D118" s="70">
        <v>15</v>
      </c>
      <c r="E118" s="70">
        <v>2008</v>
      </c>
      <c r="F118" s="70" t="s">
        <v>792</v>
      </c>
      <c r="G118" s="70" t="s">
        <v>2036</v>
      </c>
      <c r="H118" s="70" t="s">
        <v>2037</v>
      </c>
      <c r="I118" s="148"/>
      <c r="J118" s="71">
        <v>134.0524242558657</v>
      </c>
      <c r="K118" s="71">
        <v>8.6094781647994143</v>
      </c>
      <c r="L118" s="71">
        <v>27.72212962462407</v>
      </c>
      <c r="M118" s="71">
        <v>123.46040094133591</v>
      </c>
      <c r="N118" s="71">
        <v>147.91681262844841</v>
      </c>
      <c r="O118" s="71">
        <v>80.52599642777399</v>
      </c>
      <c r="P118" s="71">
        <v>78.851439886862096</v>
      </c>
      <c r="Q118" s="71">
        <v>4.9710987409064797</v>
      </c>
      <c r="R118" s="71">
        <v>0</v>
      </c>
      <c r="S118" s="71">
        <v>9.275499044</v>
      </c>
      <c r="T118" s="72"/>
      <c r="U118" s="71">
        <v>10935638</v>
      </c>
      <c r="V118" s="71">
        <v>3801</v>
      </c>
      <c r="W118" s="71">
        <v>356</v>
      </c>
      <c r="X118" s="71">
        <v>24707</v>
      </c>
      <c r="Y118" s="71">
        <v>30972</v>
      </c>
      <c r="Z118" s="71">
        <v>41242</v>
      </c>
      <c r="AA118" s="71">
        <v>15459</v>
      </c>
      <c r="AB118" s="71">
        <v>81231</v>
      </c>
      <c r="AC118" s="71">
        <v>0</v>
      </c>
      <c r="AD118" s="71">
        <v>9.275499044</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2042</v>
      </c>
      <c r="B119" s="70">
        <v>244</v>
      </c>
      <c r="C119" s="70">
        <v>6</v>
      </c>
      <c r="D119" s="70">
        <v>15</v>
      </c>
      <c r="E119" s="70">
        <v>2009</v>
      </c>
      <c r="F119" s="70" t="s">
        <v>176</v>
      </c>
      <c r="G119" s="70" t="s">
        <v>2036</v>
      </c>
      <c r="H119" s="70" t="s">
        <v>2037</v>
      </c>
      <c r="I119" s="148"/>
      <c r="J119" s="71">
        <v>180.35134763044169</v>
      </c>
      <c r="K119" s="71">
        <v>9.766608822223068</v>
      </c>
      <c r="L119" s="71">
        <v>27.401773016254001</v>
      </c>
      <c r="M119" s="71">
        <v>135.42518072415979</v>
      </c>
      <c r="N119" s="71">
        <v>146.76084668976381</v>
      </c>
      <c r="O119" s="71">
        <v>81.938672052759429</v>
      </c>
      <c r="P119" s="71">
        <v>75.247279423049534</v>
      </c>
      <c r="Q119" s="71">
        <v>4.6887399379041801</v>
      </c>
      <c r="R119" s="71">
        <v>0</v>
      </c>
      <c r="S119" s="71">
        <v>7.4220473928199988</v>
      </c>
      <c r="T119" s="72"/>
      <c r="U119" s="71">
        <v>10825440</v>
      </c>
      <c r="V119" s="71">
        <v>3747</v>
      </c>
      <c r="W119" s="71">
        <v>584</v>
      </c>
      <c r="X119" s="71">
        <v>25975</v>
      </c>
      <c r="Y119" s="71">
        <v>31013</v>
      </c>
      <c r="Z119" s="71">
        <v>41422</v>
      </c>
      <c r="AA119" s="71">
        <v>15145</v>
      </c>
      <c r="AB119" s="71">
        <v>80428</v>
      </c>
      <c r="AC119" s="71">
        <v>0</v>
      </c>
      <c r="AD119" s="71">
        <v>7.4220473928199988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117.37</v>
      </c>
      <c r="BK119" s="71">
        <v>0</v>
      </c>
      <c r="BL119" s="71">
        <v>153.83600000000001</v>
      </c>
      <c r="BM119" s="71">
        <v>0</v>
      </c>
      <c r="BN119" s="72"/>
      <c r="BO119" s="71">
        <v>0</v>
      </c>
      <c r="BP119" s="71">
        <v>0</v>
      </c>
      <c r="BQ119" s="71">
        <v>3</v>
      </c>
      <c r="BR119" s="71">
        <v>0</v>
      </c>
      <c r="BS119" s="71">
        <v>4</v>
      </c>
      <c r="BT119" s="71">
        <v>0</v>
      </c>
      <c r="BU119"/>
      <c r="BV119" s="70">
        <v>138.44999999999999</v>
      </c>
      <c r="BW119" s="70">
        <v>0</v>
      </c>
      <c r="BX119" s="70">
        <v>129.352</v>
      </c>
      <c r="BY119" s="70">
        <v>0</v>
      </c>
      <c r="BZ119" s="70">
        <v>3.4039999999999999</v>
      </c>
      <c r="CA119" s="70">
        <v>0</v>
      </c>
      <c r="CB119" s="70">
        <v>0</v>
      </c>
      <c r="CC119" s="70">
        <v>0</v>
      </c>
      <c r="CD119" s="70">
        <v>0</v>
      </c>
    </row>
    <row r="120" spans="1:82">
      <c r="A120" s="70" t="s">
        <v>2043</v>
      </c>
      <c r="B120" s="70">
        <v>245</v>
      </c>
      <c r="C120" s="70">
        <v>7</v>
      </c>
      <c r="D120" s="70">
        <v>15</v>
      </c>
      <c r="E120" s="70">
        <v>2010</v>
      </c>
      <c r="F120" s="70" t="s">
        <v>177</v>
      </c>
      <c r="G120" s="70" t="s">
        <v>2036</v>
      </c>
      <c r="H120" s="70" t="s">
        <v>2037</v>
      </c>
      <c r="I120" s="148"/>
      <c r="J120" s="71">
        <v>150.07361420829139</v>
      </c>
      <c r="K120" s="71">
        <v>9.6810579182446101</v>
      </c>
      <c r="L120" s="71">
        <v>26.397439348998549</v>
      </c>
      <c r="M120" s="71">
        <v>127.1950799911487</v>
      </c>
      <c r="N120" s="71">
        <v>172.41124911930299</v>
      </c>
      <c r="O120" s="71">
        <v>81.579370509871467</v>
      </c>
      <c r="P120" s="71">
        <v>75.74781388172876</v>
      </c>
      <c r="Q120" s="71">
        <v>4.8509341310736298</v>
      </c>
      <c r="R120" s="71">
        <v>0</v>
      </c>
      <c r="S120" s="71">
        <v>8.3447948726399996</v>
      </c>
      <c r="T120" s="72"/>
      <c r="U120" s="71">
        <v>10536791</v>
      </c>
      <c r="V120" s="71">
        <v>3747</v>
      </c>
      <c r="W120" s="71">
        <v>584</v>
      </c>
      <c r="X120" s="71">
        <v>25975</v>
      </c>
      <c r="Y120" s="71">
        <v>31143</v>
      </c>
      <c r="Z120" s="71">
        <v>41432</v>
      </c>
      <c r="AA120" s="71">
        <v>14865</v>
      </c>
      <c r="AB120" s="71">
        <v>79734</v>
      </c>
      <c r="AC120" s="71">
        <v>0</v>
      </c>
      <c r="AD120" s="71">
        <v>8.3447948726399996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119.226</v>
      </c>
      <c r="BK120" s="71">
        <v>0</v>
      </c>
      <c r="BL120" s="71">
        <v>158.76500000000001</v>
      </c>
      <c r="BM120" s="71">
        <v>0</v>
      </c>
      <c r="BN120" s="72"/>
      <c r="BO120" s="71">
        <v>0</v>
      </c>
      <c r="BP120" s="71">
        <v>0</v>
      </c>
      <c r="BQ120" s="71">
        <v>3</v>
      </c>
      <c r="BR120" s="71">
        <v>0</v>
      </c>
      <c r="BS120" s="71">
        <v>4</v>
      </c>
      <c r="BT120" s="71">
        <v>0</v>
      </c>
      <c r="BU120"/>
      <c r="BV120" s="70">
        <v>136.565</v>
      </c>
      <c r="BW120" s="70">
        <v>0</v>
      </c>
      <c r="BX120" s="70">
        <v>141.42599999999999</v>
      </c>
      <c r="BY120" s="70">
        <v>0</v>
      </c>
      <c r="BZ120" s="70">
        <v>0</v>
      </c>
      <c r="CA120" s="70">
        <v>0</v>
      </c>
      <c r="CB120" s="70">
        <v>0</v>
      </c>
      <c r="CC120" s="70">
        <v>0</v>
      </c>
      <c r="CD120" s="70">
        <v>0</v>
      </c>
    </row>
    <row r="121" spans="1:82">
      <c r="A121" s="70" t="s">
        <v>2044</v>
      </c>
      <c r="B121" s="70">
        <v>246</v>
      </c>
      <c r="C121" s="70">
        <v>8</v>
      </c>
      <c r="D121" s="70">
        <v>15</v>
      </c>
      <c r="E121" s="70">
        <v>2011</v>
      </c>
      <c r="F121" s="70" t="s">
        <v>178</v>
      </c>
      <c r="G121" s="1064" t="s">
        <v>2036</v>
      </c>
      <c r="H121" s="70" t="s">
        <v>2037</v>
      </c>
      <c r="I121" s="148"/>
      <c r="J121" s="71">
        <v>186.82101586425361</v>
      </c>
      <c r="K121" s="71">
        <v>13.150755055962129</v>
      </c>
      <c r="L121" s="71">
        <v>22.530714224696151</v>
      </c>
      <c r="M121" s="71">
        <v>146.88377379224769</v>
      </c>
      <c r="N121" s="71">
        <v>161.01742194425219</v>
      </c>
      <c r="O121" s="71">
        <v>80.214752044470302</v>
      </c>
      <c r="P121" s="71">
        <v>72.148513822856685</v>
      </c>
      <c r="Q121" s="71">
        <v>5.5333895691756299</v>
      </c>
      <c r="R121" s="71">
        <v>0</v>
      </c>
      <c r="S121" s="71">
        <v>8.0434884278000016</v>
      </c>
      <c r="T121" s="72"/>
      <c r="U121" s="71">
        <v>10124979</v>
      </c>
      <c r="V121" s="71">
        <v>3747</v>
      </c>
      <c r="W121" s="71">
        <v>584</v>
      </c>
      <c r="X121" s="71">
        <v>25975</v>
      </c>
      <c r="Y121" s="71">
        <v>31188</v>
      </c>
      <c r="Z121" s="71">
        <v>41624</v>
      </c>
      <c r="AA121" s="71">
        <v>14580</v>
      </c>
      <c r="AB121" s="71">
        <v>78849</v>
      </c>
      <c r="AC121" s="71">
        <v>0</v>
      </c>
      <c r="AD121" s="71">
        <v>8.0434884278000016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123.512</v>
      </c>
      <c r="BK121" s="71">
        <v>0</v>
      </c>
      <c r="BL121" s="71">
        <v>154.36500000000001</v>
      </c>
      <c r="BM121" s="71">
        <v>0</v>
      </c>
      <c r="BN121" s="72"/>
      <c r="BO121" s="71">
        <v>0</v>
      </c>
      <c r="BP121" s="71">
        <v>0</v>
      </c>
      <c r="BQ121" s="71">
        <v>3</v>
      </c>
      <c r="BR121" s="71">
        <v>0</v>
      </c>
      <c r="BS121" s="71">
        <v>4</v>
      </c>
      <c r="BT121" s="71">
        <v>0</v>
      </c>
      <c r="BU121"/>
      <c r="BV121" s="70">
        <v>140.03899999999999</v>
      </c>
      <c r="BW121" s="70">
        <v>68.063000000000002</v>
      </c>
      <c r="BX121" s="70">
        <v>65.912999999999997</v>
      </c>
      <c r="BY121" s="70">
        <v>0</v>
      </c>
      <c r="BZ121" s="70">
        <v>3.8620000000000001</v>
      </c>
      <c r="CA121" s="70">
        <v>0</v>
      </c>
      <c r="CB121" s="70">
        <v>0</v>
      </c>
      <c r="CC121" s="70">
        <v>0</v>
      </c>
      <c r="CD121" s="70">
        <v>0</v>
      </c>
    </row>
    <row r="122" spans="1:82">
      <c r="A122" s="70" t="s">
        <v>2045</v>
      </c>
      <c r="B122" s="70">
        <v>247</v>
      </c>
      <c r="C122" s="70">
        <v>9</v>
      </c>
      <c r="D122" s="70">
        <v>15</v>
      </c>
      <c r="E122" s="70">
        <v>2012</v>
      </c>
      <c r="F122" s="70" t="s">
        <v>179</v>
      </c>
      <c r="G122" s="1064" t="s">
        <v>2036</v>
      </c>
      <c r="H122" s="70" t="s">
        <v>2037</v>
      </c>
      <c r="I122" s="148"/>
      <c r="J122" s="71">
        <v>170.12758577780781</v>
      </c>
      <c r="K122" s="71">
        <v>12.2258084100494</v>
      </c>
      <c r="L122" s="71">
        <v>22.24795546449538</v>
      </c>
      <c r="M122" s="71">
        <v>146.14358735475881</v>
      </c>
      <c r="N122" s="71">
        <v>173.26938374610299</v>
      </c>
      <c r="O122" s="71">
        <v>80.10549565291835</v>
      </c>
      <c r="P122" s="71">
        <v>71.658236328307808</v>
      </c>
      <c r="Q122" s="71">
        <v>5.9617464394286603</v>
      </c>
      <c r="R122" s="71">
        <v>0</v>
      </c>
      <c r="S122" s="71">
        <v>8.3110568553000004</v>
      </c>
      <c r="T122" s="72"/>
      <c r="U122" s="71">
        <v>10708672</v>
      </c>
      <c r="V122" s="71">
        <v>3747</v>
      </c>
      <c r="W122" s="71">
        <v>584</v>
      </c>
      <c r="X122" s="71">
        <v>25975</v>
      </c>
      <c r="Y122" s="71">
        <v>31410</v>
      </c>
      <c r="Z122" s="71">
        <v>41897</v>
      </c>
      <c r="AA122" s="71">
        <v>14399</v>
      </c>
      <c r="AB122" s="71">
        <v>78191</v>
      </c>
      <c r="AC122" s="71">
        <v>0</v>
      </c>
      <c r="AD122" s="71">
        <v>8.3110568553000004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131.786</v>
      </c>
      <c r="BK122" s="71">
        <v>0</v>
      </c>
      <c r="BL122" s="71">
        <v>151.94</v>
      </c>
      <c r="BM122" s="71">
        <v>0</v>
      </c>
      <c r="BN122" s="72"/>
      <c r="BO122" s="71">
        <v>0</v>
      </c>
      <c r="BP122" s="71">
        <v>0</v>
      </c>
      <c r="BQ122" s="71">
        <v>3</v>
      </c>
      <c r="BR122" s="71">
        <v>0</v>
      </c>
      <c r="BS122" s="71">
        <v>4</v>
      </c>
      <c r="BT122" s="71">
        <v>0</v>
      </c>
      <c r="BU122"/>
      <c r="BV122" s="70">
        <v>151.12899999999999</v>
      </c>
      <c r="BW122" s="70">
        <v>64.441000000000003</v>
      </c>
      <c r="BX122" s="70">
        <v>63.100999999999999</v>
      </c>
      <c r="BY122" s="70">
        <v>0</v>
      </c>
      <c r="BZ122" s="70">
        <v>5.0549999999999997</v>
      </c>
      <c r="CA122" s="70">
        <v>0</v>
      </c>
      <c r="CB122" s="70">
        <v>0</v>
      </c>
      <c r="CC122" s="70">
        <v>0</v>
      </c>
      <c r="CD122" s="70">
        <v>0</v>
      </c>
    </row>
    <row r="123" spans="1:82">
      <c r="A123" s="70" t="s">
        <v>2046</v>
      </c>
      <c r="B123" s="70">
        <v>248</v>
      </c>
      <c r="C123" s="70">
        <v>10</v>
      </c>
      <c r="D123" s="70">
        <v>15</v>
      </c>
      <c r="E123" s="70">
        <v>2013</v>
      </c>
      <c r="F123" s="70" t="s">
        <v>180</v>
      </c>
      <c r="G123" s="70" t="s">
        <v>2036</v>
      </c>
      <c r="H123" s="70" t="s">
        <v>2037</v>
      </c>
      <c r="I123" s="148"/>
      <c r="J123" s="71">
        <v>181.15495211897769</v>
      </c>
      <c r="K123" s="71">
        <v>11.094470386762231</v>
      </c>
      <c r="L123" s="71">
        <v>17.619504224134221</v>
      </c>
      <c r="M123" s="71">
        <v>144.2020188646494</v>
      </c>
      <c r="N123" s="71">
        <v>198.31557316852911</v>
      </c>
      <c r="O123" s="71">
        <v>77.357155421744892</v>
      </c>
      <c r="P123" s="71">
        <v>71.698458342142857</v>
      </c>
      <c r="Q123" s="71">
        <v>6.0185975119534998</v>
      </c>
      <c r="R123" s="71">
        <v>0</v>
      </c>
      <c r="S123" s="71">
        <v>8.0754388858000006</v>
      </c>
      <c r="T123" s="72"/>
      <c r="U123" s="71">
        <v>10851569</v>
      </c>
      <c r="V123" s="71">
        <v>3747</v>
      </c>
      <c r="W123" s="71">
        <v>584</v>
      </c>
      <c r="X123" s="71">
        <v>25975</v>
      </c>
      <c r="Y123" s="71">
        <v>31519</v>
      </c>
      <c r="Z123" s="71">
        <v>42266</v>
      </c>
      <c r="AA123" s="71">
        <v>14353</v>
      </c>
      <c r="AB123" s="71">
        <v>77805</v>
      </c>
      <c r="AC123" s="71">
        <v>0</v>
      </c>
      <c r="AD123" s="71">
        <v>8.0754388858000006</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136.63800000000001</v>
      </c>
      <c r="BK123" s="71">
        <v>0</v>
      </c>
      <c r="BL123" s="71">
        <v>169.142</v>
      </c>
      <c r="BM123" s="71">
        <v>0</v>
      </c>
      <c r="BN123" s="72"/>
      <c r="BO123" s="71">
        <v>0</v>
      </c>
      <c r="BP123" s="71">
        <v>0</v>
      </c>
      <c r="BQ123" s="71">
        <v>3</v>
      </c>
      <c r="BR123" s="71">
        <v>0</v>
      </c>
      <c r="BS123" s="71">
        <v>4</v>
      </c>
      <c r="BT123" s="71">
        <v>0</v>
      </c>
      <c r="BU123"/>
      <c r="BV123" s="70">
        <v>156.35499999999999</v>
      </c>
      <c r="BW123" s="70">
        <v>68.543000000000006</v>
      </c>
      <c r="BX123" s="70">
        <v>77.161000000000001</v>
      </c>
      <c r="BY123" s="70">
        <v>0</v>
      </c>
      <c r="BZ123" s="70">
        <v>3.7210000000000001</v>
      </c>
      <c r="CA123" s="70">
        <v>0</v>
      </c>
      <c r="CB123" s="70">
        <v>0</v>
      </c>
      <c r="CC123" s="70">
        <v>0</v>
      </c>
      <c r="CD123" s="70">
        <v>0</v>
      </c>
    </row>
    <row r="124" spans="1:82">
      <c r="A124" s="70" t="s">
        <v>2047</v>
      </c>
      <c r="B124" s="70">
        <v>249</v>
      </c>
      <c r="C124" s="70">
        <v>11</v>
      </c>
      <c r="D124" s="70">
        <v>15</v>
      </c>
      <c r="E124" s="70">
        <v>2014</v>
      </c>
      <c r="F124" s="70" t="s">
        <v>181</v>
      </c>
      <c r="G124" s="70" t="s">
        <v>2036</v>
      </c>
      <c r="H124" s="70" t="s">
        <v>2037</v>
      </c>
      <c r="I124" s="148"/>
      <c r="J124" s="71">
        <v>144.94853078385529</v>
      </c>
      <c r="K124" s="71">
        <v>10.083999896471489</v>
      </c>
      <c r="L124" s="71">
        <v>24.88466096478513</v>
      </c>
      <c r="M124" s="71">
        <v>133.42397388454819</v>
      </c>
      <c r="N124" s="71">
        <v>160.73231971053249</v>
      </c>
      <c r="O124" s="71">
        <v>74.210938007241225</v>
      </c>
      <c r="P124" s="71">
        <v>70.931294281864282</v>
      </c>
      <c r="Q124" s="71">
        <v>5.6975965852059201</v>
      </c>
      <c r="R124" s="71">
        <v>0</v>
      </c>
      <c r="S124" s="71">
        <v>6.7455398344800006</v>
      </c>
      <c r="T124" s="72"/>
      <c r="U124" s="71">
        <v>11429334</v>
      </c>
      <c r="V124" s="71">
        <v>3189</v>
      </c>
      <c r="W124" s="71">
        <v>510</v>
      </c>
      <c r="X124" s="71">
        <v>24608</v>
      </c>
      <c r="Y124" s="71">
        <v>31538</v>
      </c>
      <c r="Z124" s="71">
        <v>42705</v>
      </c>
      <c r="AA124" s="71">
        <v>14126</v>
      </c>
      <c r="AB124" s="71">
        <v>76769</v>
      </c>
      <c r="AC124" s="71">
        <v>0</v>
      </c>
      <c r="AD124" s="71">
        <v>6.7455398344800006</v>
      </c>
      <c r="AE124" s="72"/>
      <c r="AF124" s="71"/>
      <c r="AG124" s="71"/>
      <c r="AH124" s="71"/>
      <c r="AI124" s="71"/>
      <c r="AJ124" s="71"/>
      <c r="AK124" s="71"/>
      <c r="AL124" s="71"/>
      <c r="AM124" s="71"/>
      <c r="AN124" s="71"/>
      <c r="AO124" s="71"/>
      <c r="AP124" s="71"/>
      <c r="AQ124" s="72"/>
      <c r="AR124" s="71">
        <v>327</v>
      </c>
      <c r="AS124" s="71">
        <v>28</v>
      </c>
      <c r="AT124" s="71">
        <v>0</v>
      </c>
      <c r="AU124" s="71">
        <v>0</v>
      </c>
      <c r="AV124" s="71">
        <v>0</v>
      </c>
      <c r="AW124" s="71">
        <v>0</v>
      </c>
      <c r="AX124" s="71"/>
      <c r="AY124" s="72"/>
      <c r="AZ124" s="71">
        <v>1426.1</v>
      </c>
      <c r="BA124" s="71">
        <v>3497</v>
      </c>
      <c r="BB124" s="71">
        <v>0</v>
      </c>
      <c r="BC124" s="71">
        <v>0</v>
      </c>
      <c r="BD124" s="71">
        <v>0</v>
      </c>
      <c r="BE124" s="71">
        <v>0</v>
      </c>
      <c r="BF124" s="71"/>
      <c r="BG124" s="72"/>
      <c r="BH124" s="71">
        <v>0</v>
      </c>
      <c r="BI124" s="71">
        <v>0</v>
      </c>
      <c r="BJ124" s="71">
        <v>138.667</v>
      </c>
      <c r="BK124" s="71">
        <v>0</v>
      </c>
      <c r="BL124" s="71">
        <v>171.00700000000001</v>
      </c>
      <c r="BM124" s="71">
        <v>0</v>
      </c>
      <c r="BN124" s="72"/>
      <c r="BO124" s="71">
        <v>0</v>
      </c>
      <c r="BP124" s="71">
        <v>0</v>
      </c>
      <c r="BQ124" s="71">
        <v>3</v>
      </c>
      <c r="BR124" s="71">
        <v>0</v>
      </c>
      <c r="BS124" s="71">
        <v>4</v>
      </c>
      <c r="BT124" s="71">
        <v>0</v>
      </c>
      <c r="BU124"/>
      <c r="BV124" s="70">
        <v>156.92699999999999</v>
      </c>
      <c r="BW124" s="70">
        <v>68.941999999999993</v>
      </c>
      <c r="BX124" s="70">
        <v>83.805000000000007</v>
      </c>
      <c r="BY124" s="70">
        <v>0</v>
      </c>
      <c r="BZ124" s="70">
        <v>0</v>
      </c>
      <c r="CA124" s="70">
        <v>0</v>
      </c>
      <c r="CB124" s="70">
        <v>0</v>
      </c>
      <c r="CC124" s="70">
        <v>0</v>
      </c>
      <c r="CD124" s="70">
        <v>0</v>
      </c>
    </row>
    <row r="125" spans="1:82">
      <c r="A125" s="70" t="s">
        <v>2048</v>
      </c>
      <c r="B125" s="70">
        <v>250</v>
      </c>
      <c r="C125" s="70">
        <v>12</v>
      </c>
      <c r="D125" s="70">
        <v>15</v>
      </c>
      <c r="E125" s="70">
        <v>2015</v>
      </c>
      <c r="F125" s="70" t="s">
        <v>182</v>
      </c>
      <c r="G125" s="70" t="s">
        <v>2036</v>
      </c>
      <c r="H125" s="70" t="s">
        <v>2037</v>
      </c>
      <c r="I125" s="148"/>
      <c r="J125" s="71">
        <v>161.66171496888961</v>
      </c>
      <c r="K125" s="71">
        <v>9.5103850168695772</v>
      </c>
      <c r="L125" s="71">
        <v>26.641275622692699</v>
      </c>
      <c r="M125" s="71">
        <v>126.7121743894088</v>
      </c>
      <c r="N125" s="71">
        <v>155.963905285441</v>
      </c>
      <c r="O125" s="71">
        <v>73.415765179727359</v>
      </c>
      <c r="P125" s="71">
        <v>70.339070939244138</v>
      </c>
      <c r="Q125" s="71">
        <v>5.5034000539752101</v>
      </c>
      <c r="R125" s="71">
        <v>0</v>
      </c>
      <c r="S125" s="71">
        <v>8.024781343039999</v>
      </c>
      <c r="T125" s="72"/>
      <c r="U125" s="71">
        <v>12545705</v>
      </c>
      <c r="V125" s="71">
        <v>3189</v>
      </c>
      <c r="W125" s="71">
        <v>510</v>
      </c>
      <c r="X125" s="71">
        <v>24608</v>
      </c>
      <c r="Y125" s="71">
        <v>31617</v>
      </c>
      <c r="Z125" s="71">
        <v>42654</v>
      </c>
      <c r="AA125" s="71">
        <v>13997</v>
      </c>
      <c r="AB125" s="71">
        <v>75748</v>
      </c>
      <c r="AC125" s="71">
        <v>0</v>
      </c>
      <c r="AD125" s="71">
        <v>8.024781343039999</v>
      </c>
      <c r="AE125" s="72"/>
      <c r="AF125" s="71">
        <v>175997405.44723099</v>
      </c>
      <c r="AG125" s="71">
        <v>6688187.1583236484</v>
      </c>
      <c r="AH125" s="71">
        <v>6732371.1013504872</v>
      </c>
      <c r="AI125" s="71">
        <v>157252420.698358</v>
      </c>
      <c r="AJ125" s="71">
        <v>169070265.177625</v>
      </c>
      <c r="AK125" s="71">
        <v>0</v>
      </c>
      <c r="AL125" s="71">
        <v>0</v>
      </c>
      <c r="AM125" s="71">
        <v>10380945.64909084</v>
      </c>
      <c r="AN125" s="71">
        <v>0</v>
      </c>
      <c r="AO125" s="71">
        <v>0</v>
      </c>
      <c r="AP125" s="71">
        <v>526121595.23197895</v>
      </c>
      <c r="AQ125" s="72"/>
      <c r="AR125" s="71">
        <v>359</v>
      </c>
      <c r="AS125" s="71">
        <v>61</v>
      </c>
      <c r="AT125" s="71">
        <v>0</v>
      </c>
      <c r="AU125" s="71">
        <v>0</v>
      </c>
      <c r="AV125" s="71">
        <v>0</v>
      </c>
      <c r="AW125" s="71">
        <v>0</v>
      </c>
      <c r="AX125" s="71"/>
      <c r="AY125" s="72"/>
      <c r="AZ125" s="71">
        <v>1596</v>
      </c>
      <c r="BA125" s="71">
        <v>11111.5</v>
      </c>
      <c r="BB125" s="71">
        <v>0</v>
      </c>
      <c r="BC125" s="71">
        <v>0</v>
      </c>
      <c r="BD125" s="71">
        <v>0</v>
      </c>
      <c r="BE125" s="71">
        <v>0</v>
      </c>
      <c r="BF125" s="71"/>
      <c r="BG125" s="72"/>
      <c r="BH125" s="71">
        <v>0</v>
      </c>
      <c r="BI125" s="71">
        <v>0</v>
      </c>
      <c r="BJ125" s="71">
        <v>144.11500000000001</v>
      </c>
      <c r="BK125" s="71">
        <v>0</v>
      </c>
      <c r="BL125" s="71">
        <v>163.93200000000002</v>
      </c>
      <c r="BM125" s="71">
        <v>0</v>
      </c>
      <c r="BN125" s="72"/>
      <c r="BO125" s="71">
        <v>0</v>
      </c>
      <c r="BP125" s="71">
        <v>0</v>
      </c>
      <c r="BQ125" s="71">
        <v>3</v>
      </c>
      <c r="BR125" s="71">
        <v>0</v>
      </c>
      <c r="BS125" s="71">
        <v>4</v>
      </c>
      <c r="BT125" s="71">
        <v>0</v>
      </c>
      <c r="BU125"/>
      <c r="BV125" s="70">
        <v>162.12100000000001</v>
      </c>
      <c r="BW125" s="70">
        <v>77.734999999999999</v>
      </c>
      <c r="BX125" s="70">
        <v>68.191000000000003</v>
      </c>
      <c r="BY125" s="70">
        <v>0</v>
      </c>
      <c r="BZ125" s="70">
        <v>0</v>
      </c>
      <c r="CA125" s="70">
        <v>0</v>
      </c>
      <c r="CB125" s="70">
        <v>0</v>
      </c>
      <c r="CC125" s="70">
        <v>0</v>
      </c>
      <c r="CD125" s="70">
        <v>0</v>
      </c>
    </row>
    <row r="126" spans="1:82">
      <c r="A126" s="70" t="s">
        <v>2049</v>
      </c>
      <c r="B126" s="70">
        <v>251</v>
      </c>
      <c r="C126" s="70">
        <v>13</v>
      </c>
      <c r="D126" s="70">
        <v>15</v>
      </c>
      <c r="E126" s="70">
        <v>2016</v>
      </c>
      <c r="F126" s="70" t="s">
        <v>155</v>
      </c>
      <c r="G126" s="70" t="s">
        <v>2036</v>
      </c>
      <c r="H126" s="70" t="s">
        <v>2037</v>
      </c>
      <c r="I126" s="148"/>
      <c r="J126" s="71">
        <v>220.96550835401706</v>
      </c>
      <c r="K126" s="71">
        <v>10.109104174359064</v>
      </c>
      <c r="L126" s="71">
        <v>25.24435336135452</v>
      </c>
      <c r="M126" s="71">
        <v>110.14096060692081</v>
      </c>
      <c r="N126" s="71">
        <v>158.55802668384342</v>
      </c>
      <c r="O126" s="71">
        <v>72.553147178409887</v>
      </c>
      <c r="P126" s="71">
        <v>70.864459408275579</v>
      </c>
      <c r="Q126" s="71">
        <v>5.2765656406318211</v>
      </c>
      <c r="R126" s="71">
        <v>0</v>
      </c>
      <c r="S126" s="71">
        <v>9.2112635397600009</v>
      </c>
      <c r="T126" s="72"/>
      <c r="U126" s="71">
        <v>13526273</v>
      </c>
      <c r="V126" s="71">
        <v>3189</v>
      </c>
      <c r="W126" s="71">
        <v>510</v>
      </c>
      <c r="X126" s="71">
        <v>24608</v>
      </c>
      <c r="Y126" s="71">
        <v>31589</v>
      </c>
      <c r="Z126" s="71">
        <v>42671</v>
      </c>
      <c r="AA126" s="71">
        <v>14585</v>
      </c>
      <c r="AB126" s="71">
        <v>74705</v>
      </c>
      <c r="AC126" s="71">
        <v>0</v>
      </c>
      <c r="AD126" s="71">
        <v>9.2112635397600009</v>
      </c>
      <c r="AE126" s="72"/>
      <c r="AF126" s="71">
        <v>276903468.41040981</v>
      </c>
      <c r="AG126" s="71">
        <v>7033593.0979755549</v>
      </c>
      <c r="AH126" s="71">
        <v>4544117.8569366569</v>
      </c>
      <c r="AI126" s="71">
        <v>152143733.3699643</v>
      </c>
      <c r="AJ126" s="71">
        <v>172337739.15406841</v>
      </c>
      <c r="AK126" s="71">
        <v>0</v>
      </c>
      <c r="AL126" s="71">
        <v>0</v>
      </c>
      <c r="AM126" s="71">
        <v>10245960.801108399</v>
      </c>
      <c r="AN126" s="71">
        <v>0</v>
      </c>
      <c r="AO126" s="71">
        <v>0</v>
      </c>
      <c r="AP126" s="71">
        <v>623208612.69046307</v>
      </c>
      <c r="AQ126" s="72"/>
      <c r="AR126" s="71">
        <v>390</v>
      </c>
      <c r="AS126" s="71">
        <v>72</v>
      </c>
      <c r="AT126" s="71">
        <v>0</v>
      </c>
      <c r="AU126" s="71">
        <v>0</v>
      </c>
      <c r="AV126" s="71">
        <v>0</v>
      </c>
      <c r="AW126" s="71">
        <v>0</v>
      </c>
      <c r="AX126" s="71"/>
      <c r="AY126" s="72"/>
      <c r="AZ126" s="71">
        <v>1790.2</v>
      </c>
      <c r="BA126" s="71">
        <v>13115.5</v>
      </c>
      <c r="BB126" s="71">
        <v>0</v>
      </c>
      <c r="BC126" s="71">
        <v>0</v>
      </c>
      <c r="BD126" s="71">
        <v>0</v>
      </c>
      <c r="BE126" s="71">
        <v>0</v>
      </c>
      <c r="BF126" s="71"/>
      <c r="BG126" s="72"/>
      <c r="BH126" s="71">
        <v>0</v>
      </c>
      <c r="BI126" s="71">
        <v>0</v>
      </c>
      <c r="BJ126" s="71">
        <v>155.953</v>
      </c>
      <c r="BK126" s="71">
        <v>0</v>
      </c>
      <c r="BL126" s="71">
        <v>177.11799999999999</v>
      </c>
      <c r="BM126" s="71">
        <v>0</v>
      </c>
      <c r="BN126" s="72"/>
      <c r="BO126" s="71">
        <v>0</v>
      </c>
      <c r="BP126" s="71">
        <v>0</v>
      </c>
      <c r="BQ126" s="71">
        <v>3</v>
      </c>
      <c r="BR126" s="71">
        <v>0</v>
      </c>
      <c r="BS126" s="71">
        <v>4</v>
      </c>
      <c r="BT126" s="71">
        <v>0</v>
      </c>
      <c r="BU126"/>
      <c r="BV126" s="70">
        <v>179.41300000000001</v>
      </c>
      <c r="BW126" s="70">
        <v>77.902000000000001</v>
      </c>
      <c r="BX126" s="70">
        <v>72.724999999999994</v>
      </c>
      <c r="BY126" s="70">
        <v>0</v>
      </c>
      <c r="BZ126" s="70">
        <v>3.0310000000000001</v>
      </c>
      <c r="CA126" s="70">
        <v>0</v>
      </c>
      <c r="CB126" s="70">
        <v>0</v>
      </c>
      <c r="CC126" s="70">
        <v>0</v>
      </c>
      <c r="CD126" s="70">
        <v>0</v>
      </c>
    </row>
    <row r="127" spans="1:82">
      <c r="A127" s="70" t="s">
        <v>2050</v>
      </c>
      <c r="B127" s="70">
        <v>252</v>
      </c>
      <c r="C127" s="70">
        <v>14</v>
      </c>
      <c r="D127" s="70">
        <v>15</v>
      </c>
      <c r="E127" s="70">
        <v>2017</v>
      </c>
      <c r="F127" s="70" t="s">
        <v>156</v>
      </c>
      <c r="G127" s="70" t="s">
        <v>2036</v>
      </c>
      <c r="H127" s="70" t="s">
        <v>2037</v>
      </c>
      <c r="I127" s="148"/>
      <c r="J127" s="71">
        <v>183.09026537599698</v>
      </c>
      <c r="K127" s="71">
        <v>9.8086563209498774</v>
      </c>
      <c r="L127" s="71">
        <v>24.382510137218745</v>
      </c>
      <c r="M127" s="71">
        <v>99.075694519619304</v>
      </c>
      <c r="N127" s="71">
        <v>170.12505446509476</v>
      </c>
      <c r="O127" s="71">
        <v>71.678673885525853</v>
      </c>
      <c r="P127" s="71">
        <v>70.261064165409067</v>
      </c>
      <c r="Q127" s="71">
        <v>5.02926758216464</v>
      </c>
      <c r="R127" s="71">
        <v>0</v>
      </c>
      <c r="S127" s="71">
        <v>13.241712987463998</v>
      </c>
      <c r="T127" s="72"/>
      <c r="U127" s="71">
        <v>13884183</v>
      </c>
      <c r="V127" s="71">
        <v>3189</v>
      </c>
      <c r="W127" s="71">
        <v>510</v>
      </c>
      <c r="X127" s="71">
        <v>24608</v>
      </c>
      <c r="Y127" s="71">
        <v>31525</v>
      </c>
      <c r="Z127" s="71">
        <v>42856</v>
      </c>
      <c r="AA127" s="71">
        <v>14553</v>
      </c>
      <c r="AB127" s="71">
        <v>73632</v>
      </c>
      <c r="AC127" s="71">
        <v>0</v>
      </c>
      <c r="AD127" s="71">
        <v>13.241712987464</v>
      </c>
      <c r="AE127" s="72"/>
      <c r="AF127" s="71">
        <v>234314299.76519489</v>
      </c>
      <c r="AG127" s="71">
        <v>6734299.0428375984</v>
      </c>
      <c r="AH127" s="71">
        <v>5272771.6762607917</v>
      </c>
      <c r="AI127" s="71">
        <v>144991312.93571401</v>
      </c>
      <c r="AJ127" s="71">
        <v>176754040.31987569</v>
      </c>
      <c r="AK127" s="71">
        <v>0</v>
      </c>
      <c r="AL127" s="71">
        <v>0</v>
      </c>
      <c r="AM127" s="71">
        <v>10114598.268341189</v>
      </c>
      <c r="AN127" s="71">
        <v>0</v>
      </c>
      <c r="AO127" s="71">
        <v>0</v>
      </c>
      <c r="AP127" s="71">
        <v>578181322.00822413</v>
      </c>
      <c r="AQ127" s="72"/>
      <c r="AR127" s="71">
        <v>410</v>
      </c>
      <c r="AS127" s="71">
        <v>85</v>
      </c>
      <c r="AT127" s="71">
        <v>0</v>
      </c>
      <c r="AU127" s="71">
        <v>1</v>
      </c>
      <c r="AV127" s="71">
        <v>0</v>
      </c>
      <c r="AW127" s="71">
        <v>0</v>
      </c>
      <c r="AX127" s="71"/>
      <c r="AY127" s="72"/>
      <c r="AZ127" s="71">
        <v>1912</v>
      </c>
      <c r="BA127" s="71">
        <v>14787.1</v>
      </c>
      <c r="BB127" s="71">
        <v>0</v>
      </c>
      <c r="BC127" s="71">
        <v>7800</v>
      </c>
      <c r="BD127" s="71">
        <v>0</v>
      </c>
      <c r="BE127" s="71">
        <v>0</v>
      </c>
      <c r="BF127" s="71"/>
      <c r="BG127" s="72"/>
      <c r="BH127" s="71">
        <v>0</v>
      </c>
      <c r="BI127" s="71">
        <v>0</v>
      </c>
      <c r="BJ127" s="71">
        <v>161.07</v>
      </c>
      <c r="BK127" s="71">
        <v>0</v>
      </c>
      <c r="BL127" s="71">
        <v>170.16499999999999</v>
      </c>
      <c r="BM127" s="71">
        <v>0</v>
      </c>
      <c r="BN127" s="72"/>
      <c r="BO127" s="71">
        <v>0</v>
      </c>
      <c r="BP127" s="71">
        <v>0</v>
      </c>
      <c r="BQ127" s="71">
        <v>3</v>
      </c>
      <c r="BR127" s="71">
        <v>0</v>
      </c>
      <c r="BS127" s="71">
        <v>4</v>
      </c>
      <c r="BT127" s="71">
        <v>0</v>
      </c>
      <c r="BU127"/>
      <c r="BV127" s="70">
        <v>184.69300000000001</v>
      </c>
      <c r="BW127" s="70">
        <v>80.423000000000002</v>
      </c>
      <c r="BX127" s="70">
        <v>65.722999999999999</v>
      </c>
      <c r="BY127" s="70">
        <v>0</v>
      </c>
      <c r="BZ127" s="70">
        <v>0.39600000000000002</v>
      </c>
      <c r="CA127" s="70">
        <v>0</v>
      </c>
      <c r="CB127" s="70">
        <v>0</v>
      </c>
      <c r="CC127" s="70">
        <v>0</v>
      </c>
      <c r="CD127" s="70">
        <v>0</v>
      </c>
    </row>
    <row r="128" spans="1:82">
      <c r="A128" s="70" t="s">
        <v>2051</v>
      </c>
      <c r="B128" s="70">
        <v>253</v>
      </c>
      <c r="C128" s="70">
        <v>15</v>
      </c>
      <c r="D128" s="70">
        <v>15</v>
      </c>
      <c r="E128" s="70">
        <v>2018</v>
      </c>
      <c r="F128" s="70" t="s">
        <v>183</v>
      </c>
      <c r="G128" s="70" t="s">
        <v>2036</v>
      </c>
      <c r="H128" s="70" t="s">
        <v>2037</v>
      </c>
      <c r="I128" s="148"/>
      <c r="J128" s="71">
        <v>206.95457514850784</v>
      </c>
      <c r="K128" s="71">
        <v>9.2751330003660275</v>
      </c>
      <c r="L128" s="71">
        <v>22.346124948428375</v>
      </c>
      <c r="M128" s="71">
        <v>103.80987187414253</v>
      </c>
      <c r="N128" s="71">
        <v>145.15833240242679</v>
      </c>
      <c r="O128" s="71">
        <v>70.172799059905103</v>
      </c>
      <c r="P128" s="71">
        <v>68.954623439371304</v>
      </c>
      <c r="Q128" s="71">
        <v>4.6029062625702002</v>
      </c>
      <c r="R128" s="71">
        <v>0</v>
      </c>
      <c r="S128" s="71">
        <v>10.3466038528</v>
      </c>
      <c r="T128" s="72"/>
      <c r="U128" s="71">
        <v>14143032</v>
      </c>
      <c r="V128" s="71">
        <v>3189</v>
      </c>
      <c r="W128" s="71">
        <v>510</v>
      </c>
      <c r="X128" s="71">
        <v>24608</v>
      </c>
      <c r="Y128" s="71">
        <v>31566</v>
      </c>
      <c r="Z128" s="71">
        <v>42759</v>
      </c>
      <c r="AA128" s="71">
        <v>14426</v>
      </c>
      <c r="AB128" s="71">
        <v>72623</v>
      </c>
      <c r="AC128" s="71">
        <v>0</v>
      </c>
      <c r="AD128" s="71">
        <v>10.3466038528</v>
      </c>
      <c r="AE128" s="72"/>
      <c r="AF128" s="71">
        <v>260617180.3774423</v>
      </c>
      <c r="AG128" s="71">
        <v>6301075.7106182566</v>
      </c>
      <c r="AH128" s="71">
        <v>5081214.4320066106</v>
      </c>
      <c r="AI128" s="71">
        <v>146426598.17265669</v>
      </c>
      <c r="AJ128" s="71">
        <v>159286655.9364593</v>
      </c>
      <c r="AK128" s="71">
        <v>0</v>
      </c>
      <c r="AL128" s="71">
        <v>0</v>
      </c>
      <c r="AM128" s="71">
        <v>9996636.6132120751</v>
      </c>
      <c r="AN128" s="71">
        <v>0</v>
      </c>
      <c r="AO128" s="71">
        <v>0</v>
      </c>
      <c r="AP128" s="71">
        <v>587709361.24239528</v>
      </c>
      <c r="AQ128" s="72"/>
      <c r="AR128" s="71">
        <v>457</v>
      </c>
      <c r="AS128" s="71">
        <v>99</v>
      </c>
      <c r="AT128" s="71">
        <v>0</v>
      </c>
      <c r="AU128" s="71">
        <v>1</v>
      </c>
      <c r="AV128" s="71">
        <v>0</v>
      </c>
      <c r="AW128" s="71">
        <v>0</v>
      </c>
      <c r="AX128" s="71"/>
      <c r="AY128" s="72"/>
      <c r="AZ128" s="71">
        <v>2170.1999999999998</v>
      </c>
      <c r="BA128" s="71">
        <v>15156</v>
      </c>
      <c r="BB128" s="71">
        <v>0</v>
      </c>
      <c r="BC128" s="71">
        <v>7800</v>
      </c>
      <c r="BD128" s="71">
        <v>0</v>
      </c>
      <c r="BE128" s="71">
        <v>0</v>
      </c>
      <c r="BF128" s="71"/>
      <c r="BG128" s="72"/>
      <c r="BH128" s="71">
        <v>2.0190000000000001</v>
      </c>
      <c r="BI128" s="71">
        <v>0</v>
      </c>
      <c r="BJ128" s="71">
        <v>160.50200000000001</v>
      </c>
      <c r="BK128" s="71">
        <v>0</v>
      </c>
      <c r="BL128" s="71">
        <v>164.07900000000001</v>
      </c>
      <c r="BM128" s="71">
        <v>0</v>
      </c>
      <c r="BN128" s="72"/>
      <c r="BO128" s="71">
        <v>1</v>
      </c>
      <c r="BP128" s="71">
        <v>0</v>
      </c>
      <c r="BQ128" s="71">
        <v>3</v>
      </c>
      <c r="BR128" s="71">
        <v>0</v>
      </c>
      <c r="BS128" s="71">
        <v>4</v>
      </c>
      <c r="BT128" s="71">
        <v>0</v>
      </c>
      <c r="BU128"/>
      <c r="BV128" s="70">
        <v>182.959</v>
      </c>
      <c r="BW128" s="70">
        <v>79.971999999999994</v>
      </c>
      <c r="BX128" s="70">
        <v>61.65</v>
      </c>
      <c r="BY128" s="70">
        <v>0</v>
      </c>
      <c r="BZ128" s="70">
        <v>2.0190000000000001</v>
      </c>
      <c r="CA128" s="70">
        <v>0</v>
      </c>
      <c r="CB128" s="70">
        <v>0</v>
      </c>
      <c r="CC128" s="70">
        <v>0</v>
      </c>
      <c r="CD128" s="70">
        <v>0</v>
      </c>
    </row>
    <row r="129" spans="1:82">
      <c r="A129" s="70" t="s">
        <v>2052</v>
      </c>
      <c r="B129" s="70">
        <v>254</v>
      </c>
      <c r="C129" s="70">
        <v>16</v>
      </c>
      <c r="D129" s="70">
        <v>15</v>
      </c>
      <c r="E129" s="70">
        <v>2019</v>
      </c>
      <c r="F129" s="70" t="s">
        <v>158</v>
      </c>
      <c r="G129" s="70" t="s">
        <v>2036</v>
      </c>
      <c r="H129" s="70" t="s">
        <v>2037</v>
      </c>
      <c r="I129" s="148"/>
      <c r="J129" s="71">
        <v>215.16405108066047</v>
      </c>
      <c r="K129" s="71">
        <v>8.692178951926584</v>
      </c>
      <c r="L129" s="71">
        <v>22.55305033553363</v>
      </c>
      <c r="M129" s="71">
        <v>98.10620642776577</v>
      </c>
      <c r="N129" s="71">
        <v>136.92538025252543</v>
      </c>
      <c r="O129" s="71">
        <v>68.22272858341195</v>
      </c>
      <c r="P129" s="71">
        <v>64.933221438780649</v>
      </c>
      <c r="Q129" s="71">
        <v>4.4158598901277202</v>
      </c>
      <c r="R129" s="71">
        <v>0</v>
      </c>
      <c r="S129" s="71">
        <v>11.338363839600001</v>
      </c>
      <c r="T129" s="72"/>
      <c r="U129" s="71">
        <v>15508227</v>
      </c>
      <c r="V129" s="71">
        <v>3189</v>
      </c>
      <c r="W129" s="71">
        <v>510</v>
      </c>
      <c r="X129" s="71">
        <v>24608</v>
      </c>
      <c r="Y129" s="71">
        <v>31634</v>
      </c>
      <c r="Z129" s="71">
        <v>42712</v>
      </c>
      <c r="AA129" s="71">
        <v>13483</v>
      </c>
      <c r="AB129" s="71">
        <v>71558</v>
      </c>
      <c r="AC129" s="71">
        <v>0</v>
      </c>
      <c r="AD129" s="71">
        <v>11.338363839599999</v>
      </c>
      <c r="AE129" s="72"/>
      <c r="AF129" s="71">
        <v>289321953.66760558</v>
      </c>
      <c r="AG129" s="71">
        <v>6062448.7216910971</v>
      </c>
      <c r="AH129" s="71">
        <v>5290945.1276789261</v>
      </c>
      <c r="AI129" s="71">
        <v>141692050.41843551</v>
      </c>
      <c r="AJ129" s="71">
        <v>152487446.8151859</v>
      </c>
      <c r="AK129" s="71">
        <v>0</v>
      </c>
      <c r="AL129" s="71">
        <v>0</v>
      </c>
      <c r="AM129" s="71">
        <v>9745660.9116644133</v>
      </c>
      <c r="AN129" s="71">
        <v>0</v>
      </c>
      <c r="AO129" s="71">
        <v>0</v>
      </c>
      <c r="AP129" s="71">
        <v>604600505.66226137</v>
      </c>
      <c r="AQ129" s="72"/>
      <c r="AR129" s="71">
        <v>502</v>
      </c>
      <c r="AS129" s="71">
        <v>105</v>
      </c>
      <c r="AT129" s="71">
        <v>0</v>
      </c>
      <c r="AU129" s="71">
        <v>1</v>
      </c>
      <c r="AV129" s="71">
        <v>0</v>
      </c>
      <c r="AW129" s="71">
        <v>0</v>
      </c>
      <c r="AX129" s="71"/>
      <c r="AY129" s="72"/>
      <c r="AZ129" s="71">
        <v>2421.400000000001</v>
      </c>
      <c r="BA129" s="71">
        <v>15408.7</v>
      </c>
      <c r="BB129" s="71">
        <v>0</v>
      </c>
      <c r="BC129" s="71">
        <v>7800</v>
      </c>
      <c r="BD129" s="71">
        <v>0</v>
      </c>
      <c r="BE129" s="71">
        <v>0</v>
      </c>
      <c r="BF129" s="71"/>
      <c r="BG129" s="72"/>
      <c r="BH129" s="71">
        <v>1.728</v>
      </c>
      <c r="BI129" s="71">
        <v>0</v>
      </c>
      <c r="BJ129" s="71">
        <v>160.25200000000001</v>
      </c>
      <c r="BK129" s="71">
        <v>0</v>
      </c>
      <c r="BL129" s="71">
        <v>168.43800000000002</v>
      </c>
      <c r="BM129" s="71">
        <v>0</v>
      </c>
      <c r="BN129" s="72"/>
      <c r="BO129" s="71">
        <v>1</v>
      </c>
      <c r="BP129" s="71">
        <v>0</v>
      </c>
      <c r="BQ129" s="71">
        <v>3</v>
      </c>
      <c r="BR129" s="71">
        <v>0</v>
      </c>
      <c r="BS129" s="71">
        <v>4</v>
      </c>
      <c r="BT129" s="71">
        <v>0</v>
      </c>
      <c r="BU129"/>
      <c r="BV129" s="70">
        <v>179.59899999999999</v>
      </c>
      <c r="BW129" s="70">
        <v>89.965000000000003</v>
      </c>
      <c r="BX129" s="70">
        <v>59.125999999999998</v>
      </c>
      <c r="BY129" s="70">
        <v>0</v>
      </c>
      <c r="BZ129" s="70">
        <v>1.728</v>
      </c>
      <c r="CA129" s="70">
        <v>0</v>
      </c>
      <c r="CB129" s="70">
        <v>0</v>
      </c>
      <c r="CC129" s="70">
        <v>0</v>
      </c>
      <c r="CD129" s="70">
        <v>0</v>
      </c>
    </row>
    <row r="130" spans="1:82">
      <c r="A130" s="70" t="s">
        <v>2053</v>
      </c>
      <c r="B130" s="70">
        <v>255</v>
      </c>
      <c r="C130" s="70">
        <v>17</v>
      </c>
      <c r="D130" s="70">
        <v>15</v>
      </c>
      <c r="E130" s="70">
        <v>2020</v>
      </c>
      <c r="F130" s="70" t="s">
        <v>159</v>
      </c>
      <c r="G130" s="70" t="s">
        <v>2036</v>
      </c>
      <c r="H130" s="70" t="s">
        <v>2037</v>
      </c>
      <c r="I130" s="148"/>
      <c r="J130" s="71">
        <v>203.12944921620749</v>
      </c>
      <c r="K130" s="71">
        <v>8.9028677847830515</v>
      </c>
      <c r="L130" s="71">
        <v>25.074106080775511</v>
      </c>
      <c r="M130" s="71">
        <v>83.349177492685882</v>
      </c>
      <c r="N130" s="71">
        <v>128.77691522170662</v>
      </c>
      <c r="O130" s="71">
        <v>59.788149579842951</v>
      </c>
      <c r="P130" s="71">
        <v>60.565336444308329</v>
      </c>
      <c r="Q130" s="71">
        <v>4.1521910239221302</v>
      </c>
      <c r="R130" s="71">
        <v>0</v>
      </c>
      <c r="S130" s="71">
        <v>8.5567859064199983</v>
      </c>
      <c r="T130" s="72"/>
      <c r="U130" s="71">
        <v>15417466</v>
      </c>
      <c r="V130" s="71">
        <v>2812</v>
      </c>
      <c r="W130" s="71">
        <v>679</v>
      </c>
      <c r="X130" s="71">
        <v>22293</v>
      </c>
      <c r="Y130" s="71">
        <v>31626</v>
      </c>
      <c r="Z130" s="71">
        <v>42723</v>
      </c>
      <c r="AA130" s="71">
        <v>13367</v>
      </c>
      <c r="AB130" s="71">
        <v>70423</v>
      </c>
      <c r="AC130" s="71">
        <v>0</v>
      </c>
      <c r="AD130" s="71">
        <v>8.5567859064199983</v>
      </c>
      <c r="AE130" s="72"/>
      <c r="AF130" s="71">
        <v>271382304.60254592</v>
      </c>
      <c r="AG130" s="71">
        <v>6332552.480295701</v>
      </c>
      <c r="AH130" s="71">
        <v>6079424.2957643969</v>
      </c>
      <c r="AI130" s="71">
        <v>128191186.34799176</v>
      </c>
      <c r="AJ130" s="71">
        <v>152825655.33886859</v>
      </c>
      <c r="AK130" s="71"/>
      <c r="AL130" s="71"/>
      <c r="AM130" s="71">
        <v>9190983.9158488847</v>
      </c>
      <c r="AN130" s="71"/>
      <c r="AO130" s="71"/>
      <c r="AP130" s="71">
        <v>574002106.98131526</v>
      </c>
      <c r="AQ130" s="72"/>
      <c r="AR130" s="71">
        <v>558</v>
      </c>
      <c r="AS130" s="71">
        <v>121</v>
      </c>
      <c r="AT130" s="71">
        <v>0</v>
      </c>
      <c r="AU130" s="71">
        <v>1</v>
      </c>
      <c r="AV130" s="71">
        <v>0</v>
      </c>
      <c r="AW130" s="71">
        <v>0</v>
      </c>
      <c r="AX130" s="71"/>
      <c r="AY130" s="72"/>
      <c r="AZ130" s="71">
        <v>2750.0000000000018</v>
      </c>
      <c r="BA130" s="71">
        <v>16161.5</v>
      </c>
      <c r="BB130" s="71">
        <v>0</v>
      </c>
      <c r="BC130" s="71">
        <v>7800</v>
      </c>
      <c r="BD130" s="71">
        <v>0</v>
      </c>
      <c r="BE130" s="71">
        <v>0</v>
      </c>
      <c r="BF130" s="71"/>
      <c r="BG130" s="72"/>
      <c r="BH130" s="71">
        <v>2.3210000000000002</v>
      </c>
      <c r="BI130" s="71">
        <v>0</v>
      </c>
      <c r="BJ130" s="71">
        <v>48.652000000000001</v>
      </c>
      <c r="BK130" s="71">
        <v>0</v>
      </c>
      <c r="BL130" s="71">
        <v>148.61700000000002</v>
      </c>
      <c r="BM130" s="71">
        <v>0</v>
      </c>
      <c r="BN130" s="72"/>
      <c r="BO130" s="71">
        <v>1</v>
      </c>
      <c r="BP130" s="71">
        <v>0</v>
      </c>
      <c r="BQ130" s="71">
        <v>2</v>
      </c>
      <c r="BR130" s="71">
        <v>0</v>
      </c>
      <c r="BS130" s="71">
        <v>4</v>
      </c>
      <c r="BT130" s="71">
        <v>0</v>
      </c>
      <c r="BU130"/>
      <c r="BV130" s="70">
        <v>64.918000000000006</v>
      </c>
      <c r="BW130" s="70">
        <v>81.584000000000003</v>
      </c>
      <c r="BX130" s="70">
        <v>50.767000000000003</v>
      </c>
      <c r="BY130" s="70">
        <v>0</v>
      </c>
      <c r="BZ130" s="70">
        <v>2.3210000000000002</v>
      </c>
      <c r="CA130" s="70">
        <v>0</v>
      </c>
      <c r="CB130" s="70">
        <v>0</v>
      </c>
      <c r="CC130" s="70">
        <v>0</v>
      </c>
      <c r="CD130" s="70">
        <v>0</v>
      </c>
    </row>
    <row r="131" spans="1:82">
      <c r="A131" s="70" t="s">
        <v>2054</v>
      </c>
      <c r="B131" s="70">
        <v>255</v>
      </c>
      <c r="C131" s="70">
        <v>18</v>
      </c>
      <c r="D131" s="70">
        <v>15</v>
      </c>
      <c r="E131" s="70">
        <v>2021</v>
      </c>
      <c r="F131" s="70" t="s">
        <v>160</v>
      </c>
      <c r="G131" s="70" t="s">
        <v>2036</v>
      </c>
      <c r="H131" s="70" t="s">
        <v>2037</v>
      </c>
      <c r="I131" s="148"/>
      <c r="J131" s="71">
        <v>192.27518047892266</v>
      </c>
      <c r="K131" s="71">
        <v>8.7102978145638712</v>
      </c>
      <c r="L131" s="71">
        <v>26.221523708006149</v>
      </c>
      <c r="M131" s="71">
        <v>96.85538188721516</v>
      </c>
      <c r="N131" s="71">
        <v>139.08729984667468</v>
      </c>
      <c r="O131" s="71">
        <v>57.922284731093008</v>
      </c>
      <c r="P131" s="71">
        <v>61.939309988700522</v>
      </c>
      <c r="Q131" s="71">
        <v>4.0458178328905303</v>
      </c>
      <c r="R131" s="71">
        <v>0</v>
      </c>
      <c r="S131" s="71">
        <v>4.3474529217000004</v>
      </c>
      <c r="T131" s="72"/>
      <c r="U131" s="71">
        <v>15148371</v>
      </c>
      <c r="V131" s="71">
        <v>2812</v>
      </c>
      <c r="W131" s="71">
        <v>679</v>
      </c>
      <c r="X131" s="71">
        <v>22293</v>
      </c>
      <c r="Y131" s="71">
        <v>31561</v>
      </c>
      <c r="Z131" s="71">
        <v>42617</v>
      </c>
      <c r="AA131" s="71">
        <v>13330</v>
      </c>
      <c r="AB131" s="71">
        <v>69293</v>
      </c>
      <c r="AC131" s="71">
        <v>0</v>
      </c>
      <c r="AD131" s="71">
        <v>4.3474529217000004</v>
      </c>
      <c r="AE131" s="72"/>
      <c r="AF131" s="71">
        <v>261366208.19659975</v>
      </c>
      <c r="AG131" s="71">
        <v>5945817.0935178315</v>
      </c>
      <c r="AH131" s="71">
        <v>5573955.7396533359</v>
      </c>
      <c r="AI131" s="71">
        <v>145954818.93774134</v>
      </c>
      <c r="AJ131" s="71">
        <v>165772021.26510301</v>
      </c>
      <c r="AK131" s="71">
        <v>0</v>
      </c>
      <c r="AL131" s="71">
        <v>0</v>
      </c>
      <c r="AM131" s="71">
        <v>9095668.5778660867</v>
      </c>
      <c r="AN131" s="71">
        <v>0</v>
      </c>
      <c r="AO131" s="71">
        <v>0</v>
      </c>
      <c r="AP131" s="71">
        <v>593708489.81048131</v>
      </c>
      <c r="AQ131" s="72"/>
      <c r="AR131" s="71">
        <v>612</v>
      </c>
      <c r="AS131" s="71">
        <v>122</v>
      </c>
      <c r="AT131" s="71">
        <v>0</v>
      </c>
      <c r="AU131" s="71">
        <v>1</v>
      </c>
      <c r="AV131" s="71">
        <v>0</v>
      </c>
      <c r="AW131" s="71">
        <v>7</v>
      </c>
      <c r="AX131" s="71"/>
      <c r="AY131" s="72"/>
      <c r="AZ131" s="71">
        <v>3137.200000000003</v>
      </c>
      <c r="BA131" s="71">
        <v>16211</v>
      </c>
      <c r="BB131" s="71">
        <v>0</v>
      </c>
      <c r="BC131" s="71">
        <v>7800</v>
      </c>
      <c r="BD131" s="71">
        <v>0</v>
      </c>
      <c r="BE131" s="71">
        <v>280</v>
      </c>
      <c r="BF131" s="71"/>
      <c r="BG131" s="72"/>
      <c r="BH131" s="71">
        <v>2.6669999999999998</v>
      </c>
      <c r="BI131" s="71">
        <v>0</v>
      </c>
      <c r="BJ131" s="71">
        <v>158.053</v>
      </c>
      <c r="BK131" s="71">
        <v>0</v>
      </c>
      <c r="BL131" s="71">
        <v>153.41399999999999</v>
      </c>
      <c r="BM131" s="71">
        <v>0</v>
      </c>
      <c r="BN131" s="72"/>
      <c r="BO131" s="71">
        <v>1</v>
      </c>
      <c r="BP131" s="71">
        <v>0</v>
      </c>
      <c r="BQ131" s="71">
        <v>4</v>
      </c>
      <c r="BR131" s="71">
        <v>0</v>
      </c>
      <c r="BS131" s="71">
        <v>4</v>
      </c>
      <c r="BT131" s="71">
        <v>0</v>
      </c>
      <c r="BU131"/>
      <c r="BV131" s="70">
        <v>174.48099999999999</v>
      </c>
      <c r="BW131" s="70">
        <v>79.587000000000003</v>
      </c>
      <c r="BX131" s="70">
        <v>57.399000000000001</v>
      </c>
      <c r="BY131" s="70">
        <v>0</v>
      </c>
      <c r="BZ131" s="70">
        <v>2.6669999999999998</v>
      </c>
      <c r="CA131" s="70">
        <v>0</v>
      </c>
      <c r="CB131" s="70">
        <v>0</v>
      </c>
      <c r="CC131" s="70">
        <v>0</v>
      </c>
      <c r="CD131" s="70">
        <v>0</v>
      </c>
    </row>
    <row r="132" spans="1:82">
      <c r="A132" s="70" t="s">
        <v>2055</v>
      </c>
      <c r="B132" s="70">
        <v>255</v>
      </c>
      <c r="C132" s="70">
        <v>19</v>
      </c>
      <c r="D132" s="70">
        <v>15</v>
      </c>
      <c r="E132" s="70">
        <v>2022</v>
      </c>
      <c r="F132" s="70" t="s">
        <v>161</v>
      </c>
      <c r="G132" s="70" t="s">
        <v>2036</v>
      </c>
      <c r="H132" s="70" t="s">
        <v>2037</v>
      </c>
      <c r="I132" s="148"/>
      <c r="J132" s="71">
        <v>143.48117135505294</v>
      </c>
      <c r="K132" s="71">
        <v>7.9834051309533631</v>
      </c>
      <c r="L132" s="71">
        <v>21.212042129158924</v>
      </c>
      <c r="M132" s="71">
        <v>94.842128943707408</v>
      </c>
      <c r="N132" s="71">
        <v>131.96247893949345</v>
      </c>
      <c r="O132" s="71">
        <v>60.789382460162521</v>
      </c>
      <c r="P132" s="71">
        <v>61.059604368107458</v>
      </c>
      <c r="Q132" s="71">
        <v>4.0080354874098179</v>
      </c>
      <c r="R132" s="71">
        <v>0</v>
      </c>
      <c r="S132" s="71">
        <v>7.5754372089999986</v>
      </c>
      <c r="T132" s="72"/>
      <c r="U132" s="71">
        <v>14936165</v>
      </c>
      <c r="V132" s="71">
        <v>2812</v>
      </c>
      <c r="W132" s="71">
        <v>679</v>
      </c>
      <c r="X132" s="71">
        <v>22293</v>
      </c>
      <c r="Y132" s="71">
        <v>31508</v>
      </c>
      <c r="Z132" s="71">
        <v>42495</v>
      </c>
      <c r="AA132" s="71">
        <v>13341</v>
      </c>
      <c r="AB132" s="71">
        <v>68083</v>
      </c>
      <c r="AC132" s="71">
        <v>0</v>
      </c>
      <c r="AD132" s="71">
        <v>7.5754372089999986</v>
      </c>
      <c r="AE132" s="72"/>
      <c r="AF132" s="71">
        <v>203454139.29456693</v>
      </c>
      <c r="AG132" s="71">
        <v>5557078.809274965</v>
      </c>
      <c r="AH132" s="71">
        <v>5950045.4374561207</v>
      </c>
      <c r="AI132" s="71">
        <v>142273363.73525235</v>
      </c>
      <c r="AJ132" s="71">
        <v>166207463.00482589</v>
      </c>
      <c r="AK132" s="71">
        <v>0</v>
      </c>
      <c r="AL132" s="71">
        <v>0</v>
      </c>
      <c r="AM132" s="71">
        <v>8791373.5851196498</v>
      </c>
      <c r="AN132" s="71">
        <v>0</v>
      </c>
      <c r="AO132" s="71">
        <v>0</v>
      </c>
      <c r="AP132" s="71">
        <v>532233463.86649591</v>
      </c>
      <c r="AQ132" s="72"/>
      <c r="AR132" s="71">
        <v>712</v>
      </c>
      <c r="AS132" s="71">
        <v>122</v>
      </c>
      <c r="AT132" s="71">
        <v>0</v>
      </c>
      <c r="AU132" s="71">
        <v>1</v>
      </c>
      <c r="AV132" s="71">
        <v>0</v>
      </c>
      <c r="AW132" s="71">
        <v>8</v>
      </c>
      <c r="AX132" s="71"/>
      <c r="AY132" s="72"/>
      <c r="AZ132" s="71">
        <v>3831.8000000000056</v>
      </c>
      <c r="BA132" s="71">
        <v>16210.999999999996</v>
      </c>
      <c r="BB132" s="71">
        <v>0</v>
      </c>
      <c r="BC132" s="71">
        <v>7800</v>
      </c>
      <c r="BD132" s="71">
        <v>0</v>
      </c>
      <c r="BE132" s="71">
        <v>320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2056</v>
      </c>
      <c r="B133" s="70">
        <v>255</v>
      </c>
      <c r="C133" s="70">
        <v>20</v>
      </c>
      <c r="D133" s="70">
        <v>15</v>
      </c>
      <c r="E133" s="70">
        <v>2023</v>
      </c>
      <c r="F133" s="70" t="s">
        <v>1539</v>
      </c>
      <c r="G133" s="70" t="s">
        <v>2036</v>
      </c>
      <c r="H133" s="70" t="s">
        <v>2037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823</v>
      </c>
      <c r="AS133" s="71">
        <v>122</v>
      </c>
      <c r="AT133" s="71">
        <v>0</v>
      </c>
      <c r="AU133" s="71">
        <v>1</v>
      </c>
      <c r="AV133" s="71">
        <v>0</v>
      </c>
      <c r="AW133" s="71">
        <v>9</v>
      </c>
      <c r="AX133" s="71"/>
      <c r="AY133" s="72"/>
      <c r="AZ133" s="71">
        <v>4552.2000000000089</v>
      </c>
      <c r="BA133" s="71">
        <v>16210.999999999996</v>
      </c>
      <c r="BB133" s="71">
        <v>0</v>
      </c>
      <c r="BC133" s="71">
        <v>7800</v>
      </c>
      <c r="BD133" s="71">
        <v>0</v>
      </c>
      <c r="BE133" s="71">
        <v>2310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2057</v>
      </c>
      <c r="B134" s="70">
        <v>255</v>
      </c>
      <c r="C134" s="70">
        <v>21</v>
      </c>
      <c r="D134" s="70">
        <v>15</v>
      </c>
      <c r="E134" s="70">
        <v>2024</v>
      </c>
      <c r="F134" s="70" t="s">
        <v>1554</v>
      </c>
      <c r="G134" s="70" t="s">
        <v>2036</v>
      </c>
      <c r="H134" s="70" t="s">
        <v>2037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2058</v>
      </c>
      <c r="B135" s="70">
        <v>120</v>
      </c>
      <c r="C135" s="70">
        <v>1</v>
      </c>
      <c r="D135" s="70">
        <v>8</v>
      </c>
      <c r="E135" s="70">
        <v>1990</v>
      </c>
      <c r="F135" s="70" t="s">
        <v>787</v>
      </c>
      <c r="G135" s="70" t="s">
        <v>2059</v>
      </c>
      <c r="H135" s="70" t="s">
        <v>2060</v>
      </c>
      <c r="I135" s="148"/>
      <c r="J135" s="71">
        <v>197.5185298626653</v>
      </c>
      <c r="K135" s="71">
        <v>8.4565075504485296</v>
      </c>
      <c r="L135" s="71">
        <v>0</v>
      </c>
      <c r="M135" s="71">
        <v>35.381789120058187</v>
      </c>
      <c r="N135" s="71">
        <v>57.107909230784827</v>
      </c>
      <c r="O135" s="71">
        <v>55.359476393313543</v>
      </c>
      <c r="P135" s="71">
        <v>53.626050675081807</v>
      </c>
      <c r="Q135" s="71">
        <v>3.78527337278318</v>
      </c>
      <c r="R135" s="71">
        <v>0</v>
      </c>
      <c r="S135" s="71">
        <v>3.7471080867449649</v>
      </c>
      <c r="T135" s="72"/>
      <c r="U135" s="71">
        <v>16516934</v>
      </c>
      <c r="V135" s="71">
        <v>2270</v>
      </c>
      <c r="W135" s="71">
        <v>0</v>
      </c>
      <c r="X135" s="71">
        <v>12450</v>
      </c>
      <c r="Y135" s="71">
        <v>16469</v>
      </c>
      <c r="Z135" s="71">
        <v>22770</v>
      </c>
      <c r="AA135" s="71">
        <v>13021</v>
      </c>
      <c r="AB135" s="71">
        <v>61460</v>
      </c>
      <c r="AC135" s="71">
        <v>0</v>
      </c>
      <c r="AD135" s="71">
        <v>3.7471080867449649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2061</v>
      </c>
      <c r="B136" s="70">
        <v>121</v>
      </c>
      <c r="C136" s="70">
        <v>2</v>
      </c>
      <c r="D136" s="70">
        <v>8</v>
      </c>
      <c r="E136" s="70">
        <v>2005</v>
      </c>
      <c r="F136" s="70" t="s">
        <v>789</v>
      </c>
      <c r="G136" s="70" t="s">
        <v>2059</v>
      </c>
      <c r="H136" s="70" t="s">
        <v>2060</v>
      </c>
      <c r="I136" s="148"/>
      <c r="J136" s="71">
        <v>78.137563158167737</v>
      </c>
      <c r="K136" s="71">
        <v>6.2796017097400174</v>
      </c>
      <c r="L136" s="71">
        <v>0.64876575423014182</v>
      </c>
      <c r="M136" s="71">
        <v>71.635490673487908</v>
      </c>
      <c r="N136" s="71">
        <v>88.837954543709529</v>
      </c>
      <c r="O136" s="71">
        <v>83.629913562205672</v>
      </c>
      <c r="P136" s="71">
        <v>58.166550797431832</v>
      </c>
      <c r="Q136" s="71">
        <v>3.96675987391925</v>
      </c>
      <c r="R136" s="71">
        <v>0</v>
      </c>
      <c r="S136" s="71">
        <v>5.212368336559396</v>
      </c>
      <c r="T136" s="72"/>
      <c r="U136" s="71">
        <v>6825830</v>
      </c>
      <c r="V136" s="71">
        <v>2284</v>
      </c>
      <c r="W136" s="71">
        <v>9</v>
      </c>
      <c r="X136" s="71">
        <v>13366</v>
      </c>
      <c r="Y136" s="71">
        <v>21908</v>
      </c>
      <c r="Z136" s="71">
        <v>39805</v>
      </c>
      <c r="AA136" s="71">
        <v>11567</v>
      </c>
      <c r="AB136" s="71">
        <v>67331</v>
      </c>
      <c r="AC136" s="71">
        <v>0</v>
      </c>
      <c r="AD136" s="71">
        <v>5.212368336559396</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2062</v>
      </c>
      <c r="B137" s="70">
        <v>122</v>
      </c>
      <c r="C137" s="70">
        <v>3</v>
      </c>
      <c r="D137" s="70">
        <v>8</v>
      </c>
      <c r="E137" s="70">
        <v>2006</v>
      </c>
      <c r="F137" s="70" t="s">
        <v>790</v>
      </c>
      <c r="G137" s="70" t="s">
        <v>2059</v>
      </c>
      <c r="H137" s="70" t="s">
        <v>2060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2063</v>
      </c>
      <c r="B138" s="70">
        <v>123</v>
      </c>
      <c r="C138" s="70">
        <v>4</v>
      </c>
      <c r="D138" s="70">
        <v>8</v>
      </c>
      <c r="E138" s="70">
        <v>2007</v>
      </c>
      <c r="F138" s="70" t="s">
        <v>791</v>
      </c>
      <c r="G138" s="70" t="s">
        <v>2059</v>
      </c>
      <c r="H138" s="70" t="s">
        <v>2060</v>
      </c>
      <c r="I138" s="148"/>
      <c r="J138" s="71">
        <v>75.820923519191254</v>
      </c>
      <c r="K138" s="71">
        <v>6.1657381291225626</v>
      </c>
      <c r="L138" s="71">
        <v>0.11896918861070289</v>
      </c>
      <c r="M138" s="71">
        <v>75.260220456344797</v>
      </c>
      <c r="N138" s="71">
        <v>96.753901421093673</v>
      </c>
      <c r="O138" s="71">
        <v>82.018422002537946</v>
      </c>
      <c r="P138" s="71">
        <v>58.69923371240759</v>
      </c>
      <c r="Q138" s="71">
        <v>4.2161617456465699</v>
      </c>
      <c r="R138" s="71">
        <v>0</v>
      </c>
      <c r="S138" s="71">
        <v>5.9723086024547651</v>
      </c>
      <c r="T138" s="72"/>
      <c r="U138" s="71">
        <v>8136783</v>
      </c>
      <c r="V138" s="71">
        <v>2211</v>
      </c>
      <c r="W138" s="71">
        <v>2</v>
      </c>
      <c r="X138" s="71">
        <v>16860</v>
      </c>
      <c r="Y138" s="71">
        <v>22549</v>
      </c>
      <c r="Z138" s="71">
        <v>40582</v>
      </c>
      <c r="AA138" s="71">
        <v>11495</v>
      </c>
      <c r="AB138" s="71">
        <v>67780</v>
      </c>
      <c r="AC138" s="71">
        <v>0</v>
      </c>
      <c r="AD138" s="71">
        <v>5.9723086024547651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2064</v>
      </c>
      <c r="B139" s="70">
        <v>124</v>
      </c>
      <c r="C139" s="70">
        <v>5</v>
      </c>
      <c r="D139" s="70">
        <v>8</v>
      </c>
      <c r="E139" s="70">
        <v>2008</v>
      </c>
      <c r="F139" s="70" t="s">
        <v>792</v>
      </c>
      <c r="G139" s="70" t="s">
        <v>2059</v>
      </c>
      <c r="H139" s="70" t="s">
        <v>2060</v>
      </c>
      <c r="I139" s="148"/>
      <c r="J139" s="71">
        <v>68.636527946064831</v>
      </c>
      <c r="K139" s="71">
        <v>4.588429258724986</v>
      </c>
      <c r="L139" s="71">
        <v>0.1029442035666889</v>
      </c>
      <c r="M139" s="71">
        <v>79.742861952188989</v>
      </c>
      <c r="N139" s="71">
        <v>101.5785684325687</v>
      </c>
      <c r="O139" s="71">
        <v>79.85237563422416</v>
      </c>
      <c r="P139" s="71">
        <v>56.989917708513502</v>
      </c>
      <c r="Q139" s="71">
        <v>4.1556478573450404</v>
      </c>
      <c r="R139" s="71">
        <v>0</v>
      </c>
      <c r="S139" s="71">
        <v>5.7042914355143379</v>
      </c>
      <c r="T139" s="72"/>
      <c r="U139" s="71">
        <v>7996855</v>
      </c>
      <c r="V139" s="71">
        <v>2211</v>
      </c>
      <c r="W139" s="71">
        <v>2</v>
      </c>
      <c r="X139" s="71">
        <v>16860</v>
      </c>
      <c r="Y139" s="71">
        <v>22900</v>
      </c>
      <c r="Z139" s="71">
        <v>40897</v>
      </c>
      <c r="AA139" s="71">
        <v>11173</v>
      </c>
      <c r="AB139" s="71">
        <v>67906</v>
      </c>
      <c r="AC139" s="71">
        <v>0</v>
      </c>
      <c r="AD139" s="71">
        <v>5.7042914355143379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2065</v>
      </c>
      <c r="B140" s="70">
        <v>125</v>
      </c>
      <c r="C140" s="70">
        <v>6</v>
      </c>
      <c r="D140" s="70">
        <v>8</v>
      </c>
      <c r="E140" s="70">
        <v>2009</v>
      </c>
      <c r="F140" s="70" t="s">
        <v>176</v>
      </c>
      <c r="G140" s="1064" t="s">
        <v>2059</v>
      </c>
      <c r="H140" s="70" t="s">
        <v>2060</v>
      </c>
      <c r="I140" s="148"/>
      <c r="J140" s="71">
        <v>60.538691726714177</v>
      </c>
      <c r="K140" s="71">
        <v>4.9222126271637574</v>
      </c>
      <c r="L140" s="71">
        <v>0.6980623989725192</v>
      </c>
      <c r="M140" s="71">
        <v>84.230998443840576</v>
      </c>
      <c r="N140" s="71">
        <v>94.478246726618892</v>
      </c>
      <c r="O140" s="71">
        <v>81.639972340530022</v>
      </c>
      <c r="P140" s="71">
        <v>54.086621578033501</v>
      </c>
      <c r="Q140" s="71">
        <v>3.96037274259688</v>
      </c>
      <c r="R140" s="71">
        <v>0</v>
      </c>
      <c r="S140" s="71">
        <v>4.7752443248750307</v>
      </c>
      <c r="T140" s="72"/>
      <c r="U140" s="71">
        <v>6126607</v>
      </c>
      <c r="V140" s="71">
        <v>2325</v>
      </c>
      <c r="W140" s="71">
        <v>18</v>
      </c>
      <c r="X140" s="71">
        <v>18253</v>
      </c>
      <c r="Y140" s="71">
        <v>23151</v>
      </c>
      <c r="Z140" s="71">
        <v>41271</v>
      </c>
      <c r="AA140" s="71">
        <v>10886</v>
      </c>
      <c r="AB140" s="71">
        <v>67934</v>
      </c>
      <c r="AC140" s="71">
        <v>0</v>
      </c>
      <c r="AD140" s="71">
        <v>4.7752443248750307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35.335000000000001</v>
      </c>
      <c r="BK140" s="71">
        <v>0</v>
      </c>
      <c r="BL140" s="71">
        <v>10.952</v>
      </c>
      <c r="BM140" s="71">
        <v>0</v>
      </c>
      <c r="BN140" s="72"/>
      <c r="BO140" s="71">
        <v>0</v>
      </c>
      <c r="BP140" s="71">
        <v>0</v>
      </c>
      <c r="BQ140" s="71">
        <v>7</v>
      </c>
      <c r="BR140" s="71">
        <v>0</v>
      </c>
      <c r="BS140" s="71">
        <v>2</v>
      </c>
      <c r="BT140" s="71">
        <v>0</v>
      </c>
      <c r="BU140"/>
      <c r="BV140" s="70">
        <v>46.286999999999999</v>
      </c>
      <c r="BW140" s="70">
        <v>0</v>
      </c>
      <c r="BX140" s="70">
        <v>0</v>
      </c>
      <c r="BY140" s="70">
        <v>0</v>
      </c>
      <c r="BZ140" s="70">
        <v>0</v>
      </c>
      <c r="CA140" s="70">
        <v>0</v>
      </c>
      <c r="CB140" s="70">
        <v>0</v>
      </c>
      <c r="CC140" s="70">
        <v>0</v>
      </c>
      <c r="CD140" s="70">
        <v>0</v>
      </c>
    </row>
    <row r="141" spans="1:82">
      <c r="A141" s="70" t="s">
        <v>2066</v>
      </c>
      <c r="B141" s="70">
        <v>126</v>
      </c>
      <c r="C141" s="70">
        <v>7</v>
      </c>
      <c r="D141" s="70">
        <v>8</v>
      </c>
      <c r="E141" s="70">
        <v>2010</v>
      </c>
      <c r="F141" s="70" t="s">
        <v>177</v>
      </c>
      <c r="G141" s="1064" t="s">
        <v>2059</v>
      </c>
      <c r="H141" s="70" t="s">
        <v>2060</v>
      </c>
      <c r="I141" s="148"/>
      <c r="J141" s="71">
        <v>68.276940260099693</v>
      </c>
      <c r="K141" s="71">
        <v>5.2098409564745536</v>
      </c>
      <c r="L141" s="71">
        <v>0.83135430811961397</v>
      </c>
      <c r="M141" s="71">
        <v>86.121259599889953</v>
      </c>
      <c r="N141" s="71">
        <v>106.8650855061483</v>
      </c>
      <c r="O141" s="71">
        <v>81.805804850686187</v>
      </c>
      <c r="P141" s="71">
        <v>54.091022156377441</v>
      </c>
      <c r="Q141" s="71">
        <v>4.1279238567404803</v>
      </c>
      <c r="R141" s="71">
        <v>0</v>
      </c>
      <c r="S141" s="71">
        <v>6.5662113961403126</v>
      </c>
      <c r="T141" s="72"/>
      <c r="U141" s="71">
        <v>6482399</v>
      </c>
      <c r="V141" s="71">
        <v>2325</v>
      </c>
      <c r="W141" s="71">
        <v>18</v>
      </c>
      <c r="X141" s="71">
        <v>18253</v>
      </c>
      <c r="Y141" s="71">
        <v>23384</v>
      </c>
      <c r="Z141" s="71">
        <v>41547</v>
      </c>
      <c r="AA141" s="71">
        <v>10615</v>
      </c>
      <c r="AB141" s="71">
        <v>67850</v>
      </c>
      <c r="AC141" s="71">
        <v>0</v>
      </c>
      <c r="AD141" s="71">
        <v>6.5662113961403126</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38.113</v>
      </c>
      <c r="BK141" s="71">
        <v>0</v>
      </c>
      <c r="BL141" s="71">
        <v>11.022</v>
      </c>
      <c r="BM141" s="71">
        <v>0</v>
      </c>
      <c r="BN141" s="72"/>
      <c r="BO141" s="71">
        <v>0</v>
      </c>
      <c r="BP141" s="71">
        <v>0</v>
      </c>
      <c r="BQ141" s="71">
        <v>7</v>
      </c>
      <c r="BR141" s="71">
        <v>0</v>
      </c>
      <c r="BS141" s="71">
        <v>2</v>
      </c>
      <c r="BT141" s="71">
        <v>0</v>
      </c>
      <c r="BU141"/>
      <c r="BV141" s="70">
        <v>49.134999999999998</v>
      </c>
      <c r="BW141" s="70">
        <v>0</v>
      </c>
      <c r="BX141" s="70">
        <v>0</v>
      </c>
      <c r="BY141" s="70">
        <v>0</v>
      </c>
      <c r="BZ141" s="70">
        <v>0</v>
      </c>
      <c r="CA141" s="70">
        <v>0</v>
      </c>
      <c r="CB141" s="70">
        <v>0</v>
      </c>
      <c r="CC141" s="70">
        <v>0</v>
      </c>
      <c r="CD141" s="70">
        <v>0</v>
      </c>
    </row>
    <row r="142" spans="1:82">
      <c r="A142" s="70" t="s">
        <v>2067</v>
      </c>
      <c r="B142" s="70">
        <v>127</v>
      </c>
      <c r="C142" s="70">
        <v>8</v>
      </c>
      <c r="D142" s="70">
        <v>8</v>
      </c>
      <c r="E142" s="70">
        <v>2011</v>
      </c>
      <c r="F142" s="70" t="s">
        <v>178</v>
      </c>
      <c r="G142" s="70" t="s">
        <v>2059</v>
      </c>
      <c r="H142" s="70" t="s">
        <v>2060</v>
      </c>
      <c r="I142" s="148"/>
      <c r="J142" s="71">
        <v>66.01637008133639</v>
      </c>
      <c r="K142" s="71">
        <v>6.791633160593042</v>
      </c>
      <c r="L142" s="71">
        <v>0.7007364041237214</v>
      </c>
      <c r="M142" s="71">
        <v>98.585620145994568</v>
      </c>
      <c r="N142" s="71">
        <v>106.8397229641582</v>
      </c>
      <c r="O142" s="71">
        <v>80.975967378353772</v>
      </c>
      <c r="P142" s="71">
        <v>51.592620378402181</v>
      </c>
      <c r="Q142" s="71">
        <v>4.7515471464412098</v>
      </c>
      <c r="R142" s="71">
        <v>0</v>
      </c>
      <c r="S142" s="71">
        <v>6.4071824834673627</v>
      </c>
      <c r="T142" s="72"/>
      <c r="U142" s="71">
        <v>6230689</v>
      </c>
      <c r="V142" s="71">
        <v>2325</v>
      </c>
      <c r="W142" s="71">
        <v>18</v>
      </c>
      <c r="X142" s="71">
        <v>18253</v>
      </c>
      <c r="Y142" s="71">
        <v>23641</v>
      </c>
      <c r="Z142" s="71">
        <v>42019</v>
      </c>
      <c r="AA142" s="71">
        <v>10426</v>
      </c>
      <c r="AB142" s="71">
        <v>67708</v>
      </c>
      <c r="AC142" s="71">
        <v>0</v>
      </c>
      <c r="AD142" s="71">
        <v>6.4071824834673627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37.408000000000001</v>
      </c>
      <c r="BK142" s="71">
        <v>0</v>
      </c>
      <c r="BL142" s="71">
        <v>10.477</v>
      </c>
      <c r="BM142" s="71">
        <v>0</v>
      </c>
      <c r="BN142" s="72"/>
      <c r="BO142" s="71">
        <v>0</v>
      </c>
      <c r="BP142" s="71">
        <v>0</v>
      </c>
      <c r="BQ142" s="71">
        <v>7</v>
      </c>
      <c r="BR142" s="71">
        <v>0</v>
      </c>
      <c r="BS142" s="71">
        <v>2</v>
      </c>
      <c r="BT142" s="71">
        <v>0</v>
      </c>
      <c r="BU142"/>
      <c r="BV142" s="70">
        <v>47.884999999999998</v>
      </c>
      <c r="BW142" s="70">
        <v>0</v>
      </c>
      <c r="BX142" s="70">
        <v>0</v>
      </c>
      <c r="BY142" s="70">
        <v>0</v>
      </c>
      <c r="BZ142" s="70">
        <v>0</v>
      </c>
      <c r="CA142" s="70">
        <v>0</v>
      </c>
      <c r="CB142" s="70">
        <v>0</v>
      </c>
      <c r="CC142" s="70">
        <v>0</v>
      </c>
      <c r="CD142" s="70">
        <v>0</v>
      </c>
    </row>
    <row r="143" spans="1:82">
      <c r="A143" s="70" t="s">
        <v>2068</v>
      </c>
      <c r="B143" s="70">
        <v>128</v>
      </c>
      <c r="C143" s="70">
        <v>9</v>
      </c>
      <c r="D143" s="70">
        <v>8</v>
      </c>
      <c r="E143" s="70">
        <v>2012</v>
      </c>
      <c r="F143" s="70" t="s">
        <v>179</v>
      </c>
      <c r="G143" s="70" t="s">
        <v>2059</v>
      </c>
      <c r="H143" s="70" t="s">
        <v>2060</v>
      </c>
      <c r="I143" s="148"/>
      <c r="J143" s="71">
        <v>64.771895208339998</v>
      </c>
      <c r="K143" s="71">
        <v>6.130152941235206</v>
      </c>
      <c r="L143" s="71">
        <v>0.68082014434685678</v>
      </c>
      <c r="M143" s="71">
        <v>95.827194412200427</v>
      </c>
      <c r="N143" s="71">
        <v>107.41917360637591</v>
      </c>
      <c r="O143" s="71">
        <v>81.41901393617384</v>
      </c>
      <c r="P143" s="71">
        <v>50.686793319245446</v>
      </c>
      <c r="Q143" s="71">
        <v>5.2290991841630898</v>
      </c>
      <c r="R143" s="71">
        <v>0</v>
      </c>
      <c r="S143" s="71">
        <v>5.5423466206583756</v>
      </c>
      <c r="T143" s="72"/>
      <c r="U143" s="71">
        <v>6610267</v>
      </c>
      <c r="V143" s="71">
        <v>2325</v>
      </c>
      <c r="W143" s="71">
        <v>18</v>
      </c>
      <c r="X143" s="71">
        <v>18253</v>
      </c>
      <c r="Y143" s="71">
        <v>24720</v>
      </c>
      <c r="Z143" s="71">
        <v>42584</v>
      </c>
      <c r="AA143" s="71">
        <v>10185</v>
      </c>
      <c r="AB143" s="71">
        <v>68582</v>
      </c>
      <c r="AC143" s="71">
        <v>0</v>
      </c>
      <c r="AD143" s="71">
        <v>5.5423466206583756</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38.076999999999998</v>
      </c>
      <c r="BK143" s="71">
        <v>0</v>
      </c>
      <c r="BL143" s="71">
        <v>10.34</v>
      </c>
      <c r="BM143" s="71">
        <v>0</v>
      </c>
      <c r="BN143" s="72"/>
      <c r="BO143" s="71">
        <v>0</v>
      </c>
      <c r="BP143" s="71">
        <v>0</v>
      </c>
      <c r="BQ143" s="71">
        <v>7</v>
      </c>
      <c r="BR143" s="71">
        <v>0</v>
      </c>
      <c r="BS143" s="71">
        <v>2</v>
      </c>
      <c r="BT143" s="71">
        <v>0</v>
      </c>
      <c r="BU143"/>
      <c r="BV143" s="70">
        <v>48.417000000000002</v>
      </c>
      <c r="BW143" s="70">
        <v>0</v>
      </c>
      <c r="BX143" s="70">
        <v>0</v>
      </c>
      <c r="BY143" s="70">
        <v>0</v>
      </c>
      <c r="BZ143" s="70">
        <v>0</v>
      </c>
      <c r="CA143" s="70">
        <v>0</v>
      </c>
      <c r="CB143" s="70">
        <v>0</v>
      </c>
      <c r="CC143" s="70">
        <v>0</v>
      </c>
      <c r="CD143" s="70">
        <v>0</v>
      </c>
    </row>
    <row r="144" spans="1:82">
      <c r="A144" s="70" t="s">
        <v>2069</v>
      </c>
      <c r="B144" s="70">
        <v>129</v>
      </c>
      <c r="C144" s="70">
        <v>10</v>
      </c>
      <c r="D144" s="70">
        <v>8</v>
      </c>
      <c r="E144" s="70">
        <v>2013</v>
      </c>
      <c r="F144" s="70" t="s">
        <v>180</v>
      </c>
      <c r="G144" s="70" t="s">
        <v>2059</v>
      </c>
      <c r="H144" s="70" t="s">
        <v>2060</v>
      </c>
      <c r="I144" s="148"/>
      <c r="J144" s="71">
        <v>70.439511626012077</v>
      </c>
      <c r="K144" s="71">
        <v>4.9490989542360282</v>
      </c>
      <c r="L144" s="71">
        <v>0.66003712387352087</v>
      </c>
      <c r="M144" s="71">
        <v>97.685347129949989</v>
      </c>
      <c r="N144" s="71">
        <v>101.7219194979358</v>
      </c>
      <c r="O144" s="71">
        <v>78.97143193435501</v>
      </c>
      <c r="P144" s="71">
        <v>50.463166318701809</v>
      </c>
      <c r="Q144" s="71">
        <v>5.3173753996746198</v>
      </c>
      <c r="R144" s="71">
        <v>0</v>
      </c>
      <c r="S144" s="71">
        <v>5.5722195723989456</v>
      </c>
      <c r="T144" s="72"/>
      <c r="U144" s="71">
        <v>6310745</v>
      </c>
      <c r="V144" s="71">
        <v>2325</v>
      </c>
      <c r="W144" s="71">
        <v>18</v>
      </c>
      <c r="X144" s="71">
        <v>18253</v>
      </c>
      <c r="Y144" s="71">
        <v>25004</v>
      </c>
      <c r="Z144" s="71">
        <v>43148</v>
      </c>
      <c r="AA144" s="71">
        <v>10102</v>
      </c>
      <c r="AB144" s="71">
        <v>68740</v>
      </c>
      <c r="AC144" s="71">
        <v>0</v>
      </c>
      <c r="AD144" s="71">
        <v>5.5722195723989456</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37.764000000000003</v>
      </c>
      <c r="BK144" s="71">
        <v>0</v>
      </c>
      <c r="BL144" s="71">
        <v>10.533000000000001</v>
      </c>
      <c r="BM144" s="71">
        <v>0</v>
      </c>
      <c r="BN144" s="72"/>
      <c r="BO144" s="71">
        <v>0</v>
      </c>
      <c r="BP144" s="71">
        <v>0</v>
      </c>
      <c r="BQ144" s="71">
        <v>7</v>
      </c>
      <c r="BR144" s="71">
        <v>0</v>
      </c>
      <c r="BS144" s="71">
        <v>2</v>
      </c>
      <c r="BT144" s="71">
        <v>0</v>
      </c>
      <c r="BU144"/>
      <c r="BV144" s="70">
        <v>48.296999999999997</v>
      </c>
      <c r="BW144" s="70">
        <v>0</v>
      </c>
      <c r="BX144" s="70">
        <v>0</v>
      </c>
      <c r="BY144" s="70">
        <v>0</v>
      </c>
      <c r="BZ144" s="70">
        <v>0</v>
      </c>
      <c r="CA144" s="70">
        <v>0</v>
      </c>
      <c r="CB144" s="70">
        <v>0</v>
      </c>
      <c r="CC144" s="70">
        <v>0</v>
      </c>
      <c r="CD144" s="70">
        <v>0</v>
      </c>
    </row>
    <row r="145" spans="1:82">
      <c r="A145" s="70" t="s">
        <v>2070</v>
      </c>
      <c r="B145" s="70">
        <v>130</v>
      </c>
      <c r="C145" s="70">
        <v>11</v>
      </c>
      <c r="D145" s="70">
        <v>8</v>
      </c>
      <c r="E145" s="70">
        <v>2014</v>
      </c>
      <c r="F145" s="70" t="s">
        <v>181</v>
      </c>
      <c r="G145" s="70" t="s">
        <v>2059</v>
      </c>
      <c r="H145" s="70" t="s">
        <v>2060</v>
      </c>
      <c r="I145" s="148"/>
      <c r="J145" s="71">
        <v>57.308079012429502</v>
      </c>
      <c r="K145" s="71">
        <v>4.9839293508350604</v>
      </c>
      <c r="L145" s="71">
        <v>0.34916359341832498</v>
      </c>
      <c r="M145" s="71">
        <v>87.101713170642014</v>
      </c>
      <c r="N145" s="71">
        <v>101.3876463999982</v>
      </c>
      <c r="O145" s="71">
        <v>75.698458506812671</v>
      </c>
      <c r="P145" s="71">
        <v>49.71617900925515</v>
      </c>
      <c r="Q145" s="71">
        <v>5.0983651919488402</v>
      </c>
      <c r="R145" s="71">
        <v>0</v>
      </c>
      <c r="S145" s="71">
        <v>5.7167211397104438</v>
      </c>
      <c r="T145" s="72"/>
      <c r="U145" s="71">
        <v>6224803</v>
      </c>
      <c r="V145" s="71">
        <v>2010</v>
      </c>
      <c r="W145" s="71">
        <v>12</v>
      </c>
      <c r="X145" s="71">
        <v>17418</v>
      </c>
      <c r="Y145" s="71">
        <v>25259</v>
      </c>
      <c r="Z145" s="71">
        <v>43561</v>
      </c>
      <c r="AA145" s="71">
        <v>9901</v>
      </c>
      <c r="AB145" s="71">
        <v>68695</v>
      </c>
      <c r="AC145" s="71">
        <v>0</v>
      </c>
      <c r="AD145" s="71">
        <v>5.7167211397104438</v>
      </c>
      <c r="AE145" s="72"/>
      <c r="AF145" s="71"/>
      <c r="AG145" s="71"/>
      <c r="AH145" s="71"/>
      <c r="AI145" s="71"/>
      <c r="AJ145" s="71"/>
      <c r="AK145" s="71"/>
      <c r="AL145" s="71"/>
      <c r="AM145" s="71"/>
      <c r="AN145" s="71"/>
      <c r="AO145" s="71"/>
      <c r="AP145" s="71"/>
      <c r="AQ145" s="72"/>
      <c r="AR145" s="71">
        <v>1584</v>
      </c>
      <c r="AS145" s="71">
        <v>424</v>
      </c>
      <c r="AT145" s="71">
        <v>0</v>
      </c>
      <c r="AU145" s="71">
        <v>0</v>
      </c>
      <c r="AV145" s="71">
        <v>0</v>
      </c>
      <c r="AW145" s="71">
        <v>0</v>
      </c>
      <c r="AX145" s="71"/>
      <c r="AY145" s="72"/>
      <c r="AZ145" s="71">
        <v>6806.4</v>
      </c>
      <c r="BA145" s="71">
        <v>11897.9</v>
      </c>
      <c r="BB145" s="71">
        <v>0</v>
      </c>
      <c r="BC145" s="71">
        <v>0</v>
      </c>
      <c r="BD145" s="71">
        <v>0</v>
      </c>
      <c r="BE145" s="71">
        <v>0</v>
      </c>
      <c r="BF145" s="71"/>
      <c r="BG145" s="72"/>
      <c r="BH145" s="71">
        <v>0</v>
      </c>
      <c r="BI145" s="71">
        <v>0</v>
      </c>
      <c r="BJ145" s="71">
        <v>31.318000000000001</v>
      </c>
      <c r="BK145" s="71">
        <v>0</v>
      </c>
      <c r="BL145" s="71">
        <v>10.317</v>
      </c>
      <c r="BM145" s="71">
        <v>0</v>
      </c>
      <c r="BN145" s="72"/>
      <c r="BO145" s="71">
        <v>0</v>
      </c>
      <c r="BP145" s="71">
        <v>0</v>
      </c>
      <c r="BQ145" s="71">
        <v>6</v>
      </c>
      <c r="BR145" s="71">
        <v>0</v>
      </c>
      <c r="BS145" s="71">
        <v>2</v>
      </c>
      <c r="BT145" s="71">
        <v>0</v>
      </c>
      <c r="BU145"/>
      <c r="BV145" s="70">
        <v>41.634999999999998</v>
      </c>
      <c r="BW145" s="70">
        <v>0</v>
      </c>
      <c r="BX145" s="70">
        <v>0</v>
      </c>
      <c r="BY145" s="70">
        <v>0</v>
      </c>
      <c r="BZ145" s="70">
        <v>0</v>
      </c>
      <c r="CA145" s="70">
        <v>0</v>
      </c>
      <c r="CB145" s="70">
        <v>0</v>
      </c>
      <c r="CC145" s="70">
        <v>0</v>
      </c>
      <c r="CD145" s="70">
        <v>0</v>
      </c>
    </row>
    <row r="146" spans="1:82">
      <c r="A146" s="70" t="s">
        <v>2071</v>
      </c>
      <c r="B146" s="70">
        <v>131</v>
      </c>
      <c r="C146" s="70">
        <v>12</v>
      </c>
      <c r="D146" s="70">
        <v>8</v>
      </c>
      <c r="E146" s="70">
        <v>2015</v>
      </c>
      <c r="F146" s="70" t="s">
        <v>182</v>
      </c>
      <c r="G146" s="70" t="s">
        <v>2059</v>
      </c>
      <c r="H146" s="70" t="s">
        <v>2060</v>
      </c>
      <c r="I146" s="148"/>
      <c r="J146" s="71">
        <v>57.096162187991958</v>
      </c>
      <c r="K146" s="71">
        <v>4.9083257971407876</v>
      </c>
      <c r="L146" s="71">
        <v>0.3115667754871646</v>
      </c>
      <c r="M146" s="71">
        <v>113.6175248540667</v>
      </c>
      <c r="N146" s="71">
        <v>97.631613201975227</v>
      </c>
      <c r="O146" s="71">
        <v>75.512178223964895</v>
      </c>
      <c r="P146" s="71">
        <v>49.333332814928895</v>
      </c>
      <c r="Q146" s="71">
        <v>4.9855218844560802</v>
      </c>
      <c r="R146" s="71">
        <v>0</v>
      </c>
      <c r="S146" s="71">
        <v>10.75041872913587</v>
      </c>
      <c r="T146" s="72"/>
      <c r="U146" s="71">
        <v>6708716</v>
      </c>
      <c r="V146" s="71">
        <v>2010</v>
      </c>
      <c r="W146" s="71">
        <v>12</v>
      </c>
      <c r="X146" s="71">
        <v>17418</v>
      </c>
      <c r="Y146" s="71">
        <v>25590</v>
      </c>
      <c r="Z146" s="71">
        <v>43872</v>
      </c>
      <c r="AA146" s="71">
        <v>9817</v>
      </c>
      <c r="AB146" s="71">
        <v>68620</v>
      </c>
      <c r="AC146" s="71">
        <v>0</v>
      </c>
      <c r="AD146" s="71">
        <v>10.75041872913587</v>
      </c>
      <c r="AE146" s="72"/>
      <c r="AF146" s="71">
        <v>64297660.346242242</v>
      </c>
      <c r="AG146" s="71">
        <v>3768643.8516949532</v>
      </c>
      <c r="AH146" s="71">
        <v>64772.703929315641</v>
      </c>
      <c r="AI146" s="71">
        <v>112070212.9283402</v>
      </c>
      <c r="AJ146" s="71">
        <v>145860167.91711521</v>
      </c>
      <c r="AK146" s="71">
        <v>0</v>
      </c>
      <c r="AL146" s="71">
        <v>0</v>
      </c>
      <c r="AM146" s="71">
        <v>9404083.1499262489</v>
      </c>
      <c r="AN146" s="71">
        <v>0</v>
      </c>
      <c r="AO146" s="71">
        <v>0</v>
      </c>
      <c r="AP146" s="71">
        <v>335465540.89724815</v>
      </c>
      <c r="AQ146" s="72"/>
      <c r="AR146" s="71">
        <v>1752</v>
      </c>
      <c r="AS146" s="71">
        <v>585</v>
      </c>
      <c r="AT146" s="71">
        <v>0</v>
      </c>
      <c r="AU146" s="71">
        <v>0</v>
      </c>
      <c r="AV146" s="71">
        <v>0</v>
      </c>
      <c r="AW146" s="71">
        <v>0</v>
      </c>
      <c r="AX146" s="71"/>
      <c r="AY146" s="72"/>
      <c r="AZ146" s="71">
        <v>7657.6</v>
      </c>
      <c r="BA146" s="71">
        <v>17838.599999999999</v>
      </c>
      <c r="BB146" s="71">
        <v>0</v>
      </c>
      <c r="BC146" s="71">
        <v>0</v>
      </c>
      <c r="BD146" s="71">
        <v>0</v>
      </c>
      <c r="BE146" s="71">
        <v>0</v>
      </c>
      <c r="BF146" s="71"/>
      <c r="BG146" s="72"/>
      <c r="BH146" s="71">
        <v>0</v>
      </c>
      <c r="BI146" s="71">
        <v>0</v>
      </c>
      <c r="BJ146" s="71">
        <v>27.963000000000001</v>
      </c>
      <c r="BK146" s="71">
        <v>0</v>
      </c>
      <c r="BL146" s="71">
        <v>10.555</v>
      </c>
      <c r="BM146" s="71">
        <v>0</v>
      </c>
      <c r="BN146" s="72"/>
      <c r="BO146" s="71">
        <v>0</v>
      </c>
      <c r="BP146" s="71">
        <v>0</v>
      </c>
      <c r="BQ146" s="71">
        <v>6</v>
      </c>
      <c r="BR146" s="71">
        <v>0</v>
      </c>
      <c r="BS146" s="71">
        <v>2</v>
      </c>
      <c r="BT146" s="71">
        <v>0</v>
      </c>
      <c r="BU146"/>
      <c r="BV146" s="70">
        <v>38.518000000000001</v>
      </c>
      <c r="BW146" s="70">
        <v>0</v>
      </c>
      <c r="BX146" s="70">
        <v>0</v>
      </c>
      <c r="BY146" s="70">
        <v>0</v>
      </c>
      <c r="BZ146" s="70">
        <v>0</v>
      </c>
      <c r="CA146" s="70">
        <v>0</v>
      </c>
      <c r="CB146" s="70">
        <v>0</v>
      </c>
      <c r="CC146" s="70">
        <v>0</v>
      </c>
      <c r="CD146" s="70">
        <v>0</v>
      </c>
    </row>
    <row r="147" spans="1:82">
      <c r="A147" s="70" t="s">
        <v>2072</v>
      </c>
      <c r="B147" s="70">
        <v>132</v>
      </c>
      <c r="C147" s="70">
        <v>13</v>
      </c>
      <c r="D147" s="70">
        <v>8</v>
      </c>
      <c r="E147" s="70">
        <v>2016</v>
      </c>
      <c r="F147" s="70" t="s">
        <v>155</v>
      </c>
      <c r="G147" s="70" t="s">
        <v>2059</v>
      </c>
      <c r="H147" s="70" t="s">
        <v>2060</v>
      </c>
      <c r="I147" s="148"/>
      <c r="J147" s="71">
        <v>54.82715058500721</v>
      </c>
      <c r="K147" s="71">
        <v>4.8797719854760278</v>
      </c>
      <c r="L147" s="71">
        <v>0.29615408420851652</v>
      </c>
      <c r="M147" s="71">
        <v>75.602323606170799</v>
      </c>
      <c r="N147" s="71">
        <v>96.741176318812464</v>
      </c>
      <c r="O147" s="71">
        <v>75.389233735874853</v>
      </c>
      <c r="P147" s="71">
        <v>48.514338511596272</v>
      </c>
      <c r="Q147" s="71">
        <v>4.8317957612521463</v>
      </c>
      <c r="R147" s="71">
        <v>0</v>
      </c>
      <c r="S147" s="71">
        <v>0</v>
      </c>
      <c r="T147" s="72"/>
      <c r="U147" s="71">
        <v>6339232</v>
      </c>
      <c r="V147" s="71">
        <v>2010</v>
      </c>
      <c r="W147" s="71">
        <v>12</v>
      </c>
      <c r="X147" s="71">
        <v>17418</v>
      </c>
      <c r="Y147" s="71">
        <v>25831</v>
      </c>
      <c r="Z147" s="71">
        <v>44339</v>
      </c>
      <c r="AA147" s="71">
        <v>9985</v>
      </c>
      <c r="AB147" s="71">
        <v>68408</v>
      </c>
      <c r="AC147" s="71">
        <v>0</v>
      </c>
      <c r="AD147" s="71">
        <v>0</v>
      </c>
      <c r="AE147" s="72"/>
      <c r="AF147" s="71">
        <v>63253594.246722117</v>
      </c>
      <c r="AG147" s="71">
        <v>3611684.5372722181</v>
      </c>
      <c r="AH147" s="71">
        <v>47266.789417714193</v>
      </c>
      <c r="AI147" s="71">
        <v>111357964.77985319</v>
      </c>
      <c r="AJ147" s="71">
        <v>144859137.59531689</v>
      </c>
      <c r="AK147" s="71">
        <v>0</v>
      </c>
      <c r="AL147" s="71">
        <v>0</v>
      </c>
      <c r="AM147" s="71">
        <v>9382312.9172374401</v>
      </c>
      <c r="AN147" s="71">
        <v>0</v>
      </c>
      <c r="AO147" s="71">
        <v>0</v>
      </c>
      <c r="AP147" s="71">
        <v>332511960.86581957</v>
      </c>
      <c r="AQ147" s="72"/>
      <c r="AR147" s="71">
        <v>1896</v>
      </c>
      <c r="AS147" s="71">
        <v>688</v>
      </c>
      <c r="AT147" s="71">
        <v>0</v>
      </c>
      <c r="AU147" s="71">
        <v>0</v>
      </c>
      <c r="AV147" s="71">
        <v>0</v>
      </c>
      <c r="AW147" s="71">
        <v>0</v>
      </c>
      <c r="AX147" s="71"/>
      <c r="AY147" s="72"/>
      <c r="AZ147" s="71">
        <v>8394.9</v>
      </c>
      <c r="BA147" s="71">
        <v>20197.7</v>
      </c>
      <c r="BB147" s="71">
        <v>0</v>
      </c>
      <c r="BC147" s="71">
        <v>0</v>
      </c>
      <c r="BD147" s="71">
        <v>0</v>
      </c>
      <c r="BE147" s="71">
        <v>0</v>
      </c>
      <c r="BF147" s="71"/>
      <c r="BG147" s="72"/>
      <c r="BH147" s="71">
        <v>0</v>
      </c>
      <c r="BI147" s="71">
        <v>0</v>
      </c>
      <c r="BJ147" s="71">
        <v>27.972000000000001</v>
      </c>
      <c r="BK147" s="71">
        <v>0</v>
      </c>
      <c r="BL147" s="71">
        <v>13.221999999999998</v>
      </c>
      <c r="BM147" s="71">
        <v>0</v>
      </c>
      <c r="BN147" s="72"/>
      <c r="BO147" s="71">
        <v>0</v>
      </c>
      <c r="BP147" s="71">
        <v>0</v>
      </c>
      <c r="BQ147" s="71">
        <v>6</v>
      </c>
      <c r="BR147" s="71">
        <v>0</v>
      </c>
      <c r="BS147" s="71">
        <v>3</v>
      </c>
      <c r="BT147" s="71">
        <v>0</v>
      </c>
      <c r="BU147"/>
      <c r="BV147" s="70">
        <v>41.194000000000003</v>
      </c>
      <c r="BW147" s="70">
        <v>0</v>
      </c>
      <c r="BX147" s="70">
        <v>0</v>
      </c>
      <c r="BY147" s="70">
        <v>0</v>
      </c>
      <c r="BZ147" s="70">
        <v>0</v>
      </c>
      <c r="CA147" s="70">
        <v>0</v>
      </c>
      <c r="CB147" s="70">
        <v>0</v>
      </c>
      <c r="CC147" s="70">
        <v>0</v>
      </c>
      <c r="CD147" s="70">
        <v>0</v>
      </c>
    </row>
    <row r="148" spans="1:82">
      <c r="A148" s="70" t="s">
        <v>2073</v>
      </c>
      <c r="B148" s="70">
        <v>133</v>
      </c>
      <c r="C148" s="70">
        <v>14</v>
      </c>
      <c r="D148" s="70">
        <v>8</v>
      </c>
      <c r="E148" s="70">
        <v>2017</v>
      </c>
      <c r="F148" s="70" t="s">
        <v>156</v>
      </c>
      <c r="G148" s="70" t="s">
        <v>2059</v>
      </c>
      <c r="H148" s="70" t="s">
        <v>2060</v>
      </c>
      <c r="I148" s="148"/>
      <c r="J148" s="71">
        <v>55.557829379638967</v>
      </c>
      <c r="K148" s="71">
        <v>4.8576282906428609</v>
      </c>
      <c r="L148" s="71">
        <v>0.31792779191005044</v>
      </c>
      <c r="M148" s="71">
        <v>66.945000052524662</v>
      </c>
      <c r="N148" s="71">
        <v>94.271443330422272</v>
      </c>
      <c r="O148" s="71">
        <v>75.130810876839192</v>
      </c>
      <c r="P148" s="71">
        <v>48.153910120647978</v>
      </c>
      <c r="Q148" s="71">
        <v>4.6595448336007399</v>
      </c>
      <c r="R148" s="71">
        <v>0</v>
      </c>
      <c r="S148" s="71">
        <v>0</v>
      </c>
      <c r="T148" s="72"/>
      <c r="U148" s="71">
        <v>6534889</v>
      </c>
      <c r="V148" s="71">
        <v>2010</v>
      </c>
      <c r="W148" s="71">
        <v>12</v>
      </c>
      <c r="X148" s="71">
        <v>17418</v>
      </c>
      <c r="Y148" s="71">
        <v>26050</v>
      </c>
      <c r="Z148" s="71">
        <v>44920</v>
      </c>
      <c r="AA148" s="71">
        <v>9974</v>
      </c>
      <c r="AB148" s="71">
        <v>68219</v>
      </c>
      <c r="AC148" s="71">
        <v>0</v>
      </c>
      <c r="AD148" s="71">
        <v>0</v>
      </c>
      <c r="AE148" s="72"/>
      <c r="AF148" s="71">
        <v>64963156.250859901</v>
      </c>
      <c r="AG148" s="71">
        <v>3634970.0483785658</v>
      </c>
      <c r="AH148" s="71">
        <v>65135.24566020599</v>
      </c>
      <c r="AI148" s="71">
        <v>105146665.6849045</v>
      </c>
      <c r="AJ148" s="71">
        <v>136354169.97092879</v>
      </c>
      <c r="AK148" s="71">
        <v>0</v>
      </c>
      <c r="AL148" s="71">
        <v>0</v>
      </c>
      <c r="AM148" s="71">
        <v>9371031.3351255972</v>
      </c>
      <c r="AN148" s="71">
        <v>0</v>
      </c>
      <c r="AO148" s="71">
        <v>0</v>
      </c>
      <c r="AP148" s="71">
        <v>319535128.53585762</v>
      </c>
      <c r="AQ148" s="72"/>
      <c r="AR148" s="71">
        <v>2028</v>
      </c>
      <c r="AS148" s="71">
        <v>756</v>
      </c>
      <c r="AT148" s="71">
        <v>0</v>
      </c>
      <c r="AU148" s="71">
        <v>0</v>
      </c>
      <c r="AV148" s="71">
        <v>0</v>
      </c>
      <c r="AW148" s="71">
        <v>0</v>
      </c>
      <c r="AX148" s="71"/>
      <c r="AY148" s="72"/>
      <c r="AZ148" s="71">
        <v>9080.5</v>
      </c>
      <c r="BA148" s="71">
        <v>21816.600000000009</v>
      </c>
      <c r="BB148" s="71">
        <v>0</v>
      </c>
      <c r="BC148" s="71">
        <v>0</v>
      </c>
      <c r="BD148" s="71">
        <v>0</v>
      </c>
      <c r="BE148" s="71">
        <v>0</v>
      </c>
      <c r="BF148" s="71"/>
      <c r="BG148" s="72"/>
      <c r="BH148" s="71">
        <v>0</v>
      </c>
      <c r="BI148" s="71">
        <v>0</v>
      </c>
      <c r="BJ148" s="71">
        <v>26.7</v>
      </c>
      <c r="BK148" s="71">
        <v>0</v>
      </c>
      <c r="BL148" s="71">
        <v>13.52</v>
      </c>
      <c r="BM148" s="71">
        <v>0</v>
      </c>
      <c r="BN148" s="72"/>
      <c r="BO148" s="71">
        <v>0</v>
      </c>
      <c r="BP148" s="71">
        <v>0</v>
      </c>
      <c r="BQ148" s="71">
        <v>6</v>
      </c>
      <c r="BR148" s="71">
        <v>0</v>
      </c>
      <c r="BS148" s="71">
        <v>3</v>
      </c>
      <c r="BT148" s="71">
        <v>0</v>
      </c>
      <c r="BU148"/>
      <c r="BV148" s="70">
        <v>40.22</v>
      </c>
      <c r="BW148" s="70">
        <v>0</v>
      </c>
      <c r="BX148" s="70">
        <v>0</v>
      </c>
      <c r="BY148" s="70">
        <v>0</v>
      </c>
      <c r="BZ148" s="70">
        <v>0</v>
      </c>
      <c r="CA148" s="70">
        <v>0</v>
      </c>
      <c r="CB148" s="70">
        <v>0</v>
      </c>
      <c r="CC148" s="70">
        <v>0</v>
      </c>
      <c r="CD148" s="70">
        <v>0</v>
      </c>
    </row>
    <row r="149" spans="1:82">
      <c r="A149" s="70" t="s">
        <v>2074</v>
      </c>
      <c r="B149" s="70">
        <v>134</v>
      </c>
      <c r="C149" s="70">
        <v>15</v>
      </c>
      <c r="D149" s="70">
        <v>8</v>
      </c>
      <c r="E149" s="70">
        <v>2018</v>
      </c>
      <c r="F149" s="70" t="s">
        <v>183</v>
      </c>
      <c r="G149" s="70" t="s">
        <v>2059</v>
      </c>
      <c r="H149" s="70" t="s">
        <v>2060</v>
      </c>
      <c r="I149" s="148"/>
      <c r="J149" s="71">
        <v>53.295923542097654</v>
      </c>
      <c r="K149" s="71">
        <v>4.5758584937611113</v>
      </c>
      <c r="L149" s="71">
        <v>0.28165475040162641</v>
      </c>
      <c r="M149" s="71">
        <v>69.219759687955872</v>
      </c>
      <c r="N149" s="71">
        <v>85.822071330760508</v>
      </c>
      <c r="O149" s="71">
        <v>74.500441687678673</v>
      </c>
      <c r="P149" s="71">
        <v>47.779732143349207</v>
      </c>
      <c r="Q149" s="71">
        <v>4.3071712940181897</v>
      </c>
      <c r="R149" s="71">
        <v>0</v>
      </c>
      <c r="S149" s="71">
        <v>0</v>
      </c>
      <c r="T149" s="72"/>
      <c r="U149" s="71">
        <v>6685378</v>
      </c>
      <c r="V149" s="71">
        <v>2010</v>
      </c>
      <c r="W149" s="71">
        <v>12</v>
      </c>
      <c r="X149" s="71">
        <v>17418</v>
      </c>
      <c r="Y149" s="71">
        <v>26417</v>
      </c>
      <c r="Z149" s="71">
        <v>45396</v>
      </c>
      <c r="AA149" s="71">
        <v>9996</v>
      </c>
      <c r="AB149" s="71">
        <v>67957</v>
      </c>
      <c r="AC149" s="71">
        <v>0</v>
      </c>
      <c r="AD149" s="71">
        <v>0</v>
      </c>
      <c r="AE149" s="72"/>
      <c r="AF149" s="71">
        <v>63289568.134274364</v>
      </c>
      <c r="AG149" s="71">
        <v>3243526.5667176768</v>
      </c>
      <c r="AH149" s="71">
        <v>61376.65124730402</v>
      </c>
      <c r="AI149" s="71">
        <v>107083720.5878472</v>
      </c>
      <c r="AJ149" s="71">
        <v>131250448.8755336</v>
      </c>
      <c r="AK149" s="71">
        <v>0</v>
      </c>
      <c r="AL149" s="71">
        <v>0</v>
      </c>
      <c r="AM149" s="71">
        <v>9354356.5306315199</v>
      </c>
      <c r="AN149" s="71">
        <v>0</v>
      </c>
      <c r="AO149" s="71">
        <v>0</v>
      </c>
      <c r="AP149" s="71">
        <v>314282997.34625167</v>
      </c>
      <c r="AQ149" s="72"/>
      <c r="AR149" s="71">
        <v>2145</v>
      </c>
      <c r="AS149" s="71">
        <v>852</v>
      </c>
      <c r="AT149" s="71">
        <v>0</v>
      </c>
      <c r="AU149" s="71">
        <v>0</v>
      </c>
      <c r="AV149" s="71">
        <v>0</v>
      </c>
      <c r="AW149" s="71">
        <v>0</v>
      </c>
      <c r="AX149" s="71"/>
      <c r="AY149" s="72"/>
      <c r="AZ149" s="71">
        <v>9647.1</v>
      </c>
      <c r="BA149" s="71">
        <v>25348</v>
      </c>
      <c r="BB149" s="71">
        <v>0</v>
      </c>
      <c r="BC149" s="71">
        <v>0</v>
      </c>
      <c r="BD149" s="71">
        <v>0</v>
      </c>
      <c r="BE149" s="71">
        <v>0</v>
      </c>
      <c r="BF149" s="71"/>
      <c r="BG149" s="72"/>
      <c r="BH149" s="71">
        <v>0</v>
      </c>
      <c r="BI149" s="71">
        <v>0</v>
      </c>
      <c r="BJ149" s="71">
        <v>21.86</v>
      </c>
      <c r="BK149" s="71">
        <v>0</v>
      </c>
      <c r="BL149" s="71">
        <v>13.766000000000002</v>
      </c>
      <c r="BM149" s="71">
        <v>0</v>
      </c>
      <c r="BN149" s="72"/>
      <c r="BO149" s="71">
        <v>0</v>
      </c>
      <c r="BP149" s="71">
        <v>0</v>
      </c>
      <c r="BQ149" s="71">
        <v>5</v>
      </c>
      <c r="BR149" s="71">
        <v>0</v>
      </c>
      <c r="BS149" s="71">
        <v>3</v>
      </c>
      <c r="BT149" s="71">
        <v>0</v>
      </c>
      <c r="BU149"/>
      <c r="BV149" s="70">
        <v>35.625999999999998</v>
      </c>
      <c r="BW149" s="70">
        <v>0</v>
      </c>
      <c r="BX149" s="70">
        <v>0</v>
      </c>
      <c r="BY149" s="70">
        <v>0</v>
      </c>
      <c r="BZ149" s="70">
        <v>0</v>
      </c>
      <c r="CA149" s="70">
        <v>0</v>
      </c>
      <c r="CB149" s="70">
        <v>0</v>
      </c>
      <c r="CC149" s="70">
        <v>0</v>
      </c>
      <c r="CD149" s="70">
        <v>0</v>
      </c>
    </row>
    <row r="150" spans="1:82">
      <c r="A150" s="70" t="s">
        <v>2075</v>
      </c>
      <c r="B150" s="70">
        <v>135</v>
      </c>
      <c r="C150" s="70">
        <v>16</v>
      </c>
      <c r="D150" s="70">
        <v>8</v>
      </c>
      <c r="E150" s="70">
        <v>2019</v>
      </c>
      <c r="F150" s="70" t="s">
        <v>158</v>
      </c>
      <c r="G150" s="70" t="s">
        <v>2059</v>
      </c>
      <c r="H150" s="70" t="s">
        <v>2060</v>
      </c>
      <c r="I150" s="148"/>
      <c r="J150" s="71">
        <v>51.998867687589495</v>
      </c>
      <c r="K150" s="71">
        <v>4.1603618935409745</v>
      </c>
      <c r="L150" s="71">
        <v>0.28293770298076815</v>
      </c>
      <c r="M150" s="71">
        <v>71.073061179528921</v>
      </c>
      <c r="N150" s="71">
        <v>82.704138719785476</v>
      </c>
      <c r="O150" s="71">
        <v>72.485850483325947</v>
      </c>
      <c r="P150" s="71">
        <v>47.152797679084877</v>
      </c>
      <c r="Q150" s="71">
        <v>4.1843848566182702</v>
      </c>
      <c r="R150" s="71">
        <v>0</v>
      </c>
      <c r="S150" s="71">
        <v>0</v>
      </c>
      <c r="T150" s="72"/>
      <c r="U150" s="71">
        <v>6856073</v>
      </c>
      <c r="V150" s="71">
        <v>2010</v>
      </c>
      <c r="W150" s="71">
        <v>12</v>
      </c>
      <c r="X150" s="71">
        <v>17418</v>
      </c>
      <c r="Y150" s="71">
        <v>26797</v>
      </c>
      <c r="Z150" s="71">
        <v>45381</v>
      </c>
      <c r="AA150" s="71">
        <v>9791</v>
      </c>
      <c r="AB150" s="71">
        <v>67807</v>
      </c>
      <c r="AC150" s="71">
        <v>0</v>
      </c>
      <c r="AD150" s="71">
        <v>0</v>
      </c>
      <c r="AE150" s="72"/>
      <c r="AF150" s="71">
        <v>65293467.599256761</v>
      </c>
      <c r="AG150" s="71">
        <v>3147968.7073471989</v>
      </c>
      <c r="AH150" s="71">
        <v>64696.951443788137</v>
      </c>
      <c r="AI150" s="71">
        <v>118880361.9232657</v>
      </c>
      <c r="AJ150" s="71">
        <v>123853585.5524842</v>
      </c>
      <c r="AK150" s="71">
        <v>0</v>
      </c>
      <c r="AL150" s="71">
        <v>0</v>
      </c>
      <c r="AM150" s="71">
        <v>9234802.9491772931</v>
      </c>
      <c r="AN150" s="71">
        <v>0</v>
      </c>
      <c r="AO150" s="71">
        <v>0</v>
      </c>
      <c r="AP150" s="71">
        <v>320474883.68297493</v>
      </c>
      <c r="AQ150" s="72"/>
      <c r="AR150" s="71">
        <v>2293</v>
      </c>
      <c r="AS150" s="71">
        <v>899</v>
      </c>
      <c r="AT150" s="71">
        <v>0</v>
      </c>
      <c r="AU150" s="71">
        <v>0</v>
      </c>
      <c r="AV150" s="71">
        <v>0</v>
      </c>
      <c r="AW150" s="71">
        <v>0</v>
      </c>
      <c r="AX150" s="71"/>
      <c r="AY150" s="72"/>
      <c r="AZ150" s="71">
        <v>10432.099999999989</v>
      </c>
      <c r="BA150" s="71">
        <v>26376.300000000028</v>
      </c>
      <c r="BB150" s="71">
        <v>0</v>
      </c>
      <c r="BC150" s="71">
        <v>0</v>
      </c>
      <c r="BD150" s="71">
        <v>0</v>
      </c>
      <c r="BE150" s="71">
        <v>0</v>
      </c>
      <c r="BF150" s="71"/>
      <c r="BG150" s="72"/>
      <c r="BH150" s="71">
        <v>0</v>
      </c>
      <c r="BI150" s="71">
        <v>0</v>
      </c>
      <c r="BJ150" s="71">
        <v>19.007000000000001</v>
      </c>
      <c r="BK150" s="71">
        <v>0</v>
      </c>
      <c r="BL150" s="71">
        <v>13.076000000000001</v>
      </c>
      <c r="BM150" s="71">
        <v>0</v>
      </c>
      <c r="BN150" s="72"/>
      <c r="BO150" s="71">
        <v>0</v>
      </c>
      <c r="BP150" s="71">
        <v>0</v>
      </c>
      <c r="BQ150" s="71">
        <v>4</v>
      </c>
      <c r="BR150" s="71">
        <v>0</v>
      </c>
      <c r="BS150" s="71">
        <v>3</v>
      </c>
      <c r="BT150" s="71">
        <v>0</v>
      </c>
      <c r="BU150"/>
      <c r="BV150" s="70">
        <v>32.082999999999998</v>
      </c>
      <c r="BW150" s="70">
        <v>0</v>
      </c>
      <c r="BX150" s="70">
        <v>0</v>
      </c>
      <c r="BY150" s="70">
        <v>0</v>
      </c>
      <c r="BZ150" s="70">
        <v>0</v>
      </c>
      <c r="CA150" s="70">
        <v>0</v>
      </c>
      <c r="CB150" s="70">
        <v>0</v>
      </c>
      <c r="CC150" s="70">
        <v>0</v>
      </c>
      <c r="CD150" s="70">
        <v>0</v>
      </c>
    </row>
    <row r="151" spans="1:82">
      <c r="A151" s="70" t="s">
        <v>2076</v>
      </c>
      <c r="B151" s="70">
        <v>136</v>
      </c>
      <c r="C151" s="70">
        <v>17</v>
      </c>
      <c r="D151" s="70">
        <v>8</v>
      </c>
      <c r="E151" s="70">
        <v>2020</v>
      </c>
      <c r="F151" s="70" t="s">
        <v>159</v>
      </c>
      <c r="G151" s="70" t="s">
        <v>2059</v>
      </c>
      <c r="H151" s="70" t="s">
        <v>2060</v>
      </c>
      <c r="I151" s="148"/>
      <c r="J151" s="71">
        <v>65.183720418308354</v>
      </c>
      <c r="K151" s="71">
        <v>4.6458637228834547</v>
      </c>
      <c r="L151" s="71">
        <v>2.0783259851770981</v>
      </c>
      <c r="M151" s="71">
        <v>67.079358894031586</v>
      </c>
      <c r="N151" s="71">
        <v>81.06748601800733</v>
      </c>
      <c r="O151" s="71">
        <v>63.908092288993949</v>
      </c>
      <c r="P151" s="71">
        <v>44.829313890924404</v>
      </c>
      <c r="Q151" s="71">
        <v>3.9854500981499901</v>
      </c>
      <c r="R151" s="71">
        <v>0</v>
      </c>
      <c r="S151" s="71">
        <v>0</v>
      </c>
      <c r="T151" s="72"/>
      <c r="U151" s="71">
        <v>8250873</v>
      </c>
      <c r="V151" s="71">
        <v>2036</v>
      </c>
      <c r="W151" s="71">
        <v>104</v>
      </c>
      <c r="X151" s="71">
        <v>18707</v>
      </c>
      <c r="Y151" s="71">
        <v>27068</v>
      </c>
      <c r="Z151" s="71">
        <v>45667</v>
      </c>
      <c r="AA151" s="71">
        <v>9894</v>
      </c>
      <c r="AB151" s="71">
        <v>67595</v>
      </c>
      <c r="AC151" s="71">
        <v>0</v>
      </c>
      <c r="AD151" s="71">
        <v>0</v>
      </c>
      <c r="AE151" s="72"/>
      <c r="AF151" s="71">
        <v>81842088.772543117</v>
      </c>
      <c r="AG151" s="71">
        <v>3428220.7920852741</v>
      </c>
      <c r="AH151" s="71">
        <v>504485.57745181897</v>
      </c>
      <c r="AI151" s="71">
        <v>118423511.83263284</v>
      </c>
      <c r="AJ151" s="71">
        <v>146414797.11811671</v>
      </c>
      <c r="AK151" s="71"/>
      <c r="AL151" s="71"/>
      <c r="AM151" s="71">
        <v>8821898.4961135592</v>
      </c>
      <c r="AN151" s="71"/>
      <c r="AO151" s="71"/>
      <c r="AP151" s="71">
        <v>359435002.5889433</v>
      </c>
      <c r="AQ151" s="72"/>
      <c r="AR151" s="71">
        <v>2436</v>
      </c>
      <c r="AS151" s="71">
        <v>920</v>
      </c>
      <c r="AT151" s="71">
        <v>0</v>
      </c>
      <c r="AU151" s="71">
        <v>0</v>
      </c>
      <c r="AV151" s="71">
        <v>0</v>
      </c>
      <c r="AW151" s="71">
        <v>0</v>
      </c>
      <c r="AX151" s="71"/>
      <c r="AY151" s="72"/>
      <c r="AZ151" s="71">
        <v>11244.099999999989</v>
      </c>
      <c r="BA151" s="71">
        <v>27004.800000000021</v>
      </c>
      <c r="BB151" s="71">
        <v>0</v>
      </c>
      <c r="BC151" s="71">
        <v>0</v>
      </c>
      <c r="BD151" s="71">
        <v>0</v>
      </c>
      <c r="BE151" s="71">
        <v>0</v>
      </c>
      <c r="BF151" s="71"/>
      <c r="BG151" s="72"/>
      <c r="BH151" s="71">
        <v>0</v>
      </c>
      <c r="BI151" s="71">
        <v>0</v>
      </c>
      <c r="BJ151" s="71">
        <v>14.144</v>
      </c>
      <c r="BK151" s="71">
        <v>0</v>
      </c>
      <c r="BL151" s="71">
        <v>11.926</v>
      </c>
      <c r="BM151" s="71">
        <v>0</v>
      </c>
      <c r="BN151" s="72"/>
      <c r="BO151" s="71">
        <v>0</v>
      </c>
      <c r="BP151" s="71">
        <v>0</v>
      </c>
      <c r="BQ151" s="71">
        <v>3</v>
      </c>
      <c r="BR151" s="71">
        <v>0</v>
      </c>
      <c r="BS151" s="71">
        <v>3</v>
      </c>
      <c r="BT151" s="71">
        <v>0</v>
      </c>
      <c r="BU151"/>
      <c r="BV151" s="70">
        <v>26.07</v>
      </c>
      <c r="BW151" s="70">
        <v>0</v>
      </c>
      <c r="BX151" s="70">
        <v>0</v>
      </c>
      <c r="BY151" s="70">
        <v>0</v>
      </c>
      <c r="BZ151" s="70">
        <v>0</v>
      </c>
      <c r="CA151" s="70">
        <v>0</v>
      </c>
      <c r="CB151" s="70">
        <v>0</v>
      </c>
      <c r="CC151" s="70">
        <v>0</v>
      </c>
      <c r="CD151" s="70">
        <v>0</v>
      </c>
    </row>
    <row r="152" spans="1:82">
      <c r="A152" s="70" t="s">
        <v>2077</v>
      </c>
      <c r="B152" s="70">
        <v>136</v>
      </c>
      <c r="C152" s="70">
        <v>18</v>
      </c>
      <c r="D152" s="70">
        <v>8</v>
      </c>
      <c r="E152" s="70">
        <v>2021</v>
      </c>
      <c r="F152" s="70" t="s">
        <v>160</v>
      </c>
      <c r="G152" s="70" t="s">
        <v>2059</v>
      </c>
      <c r="H152" s="70" t="s">
        <v>2060</v>
      </c>
      <c r="I152" s="148"/>
      <c r="J152" s="71">
        <v>56.003177924314706</v>
      </c>
      <c r="K152" s="71">
        <v>5.0653011228127953</v>
      </c>
      <c r="L152" s="71">
        <v>2.3401994049048951</v>
      </c>
      <c r="M152" s="71">
        <v>76.602744747505128</v>
      </c>
      <c r="N152" s="71">
        <v>84.300439038943253</v>
      </c>
      <c r="O152" s="71">
        <v>62.098908636545026</v>
      </c>
      <c r="P152" s="71">
        <v>46.698429511360864</v>
      </c>
      <c r="Q152" s="71">
        <v>3.9181252290123401</v>
      </c>
      <c r="R152" s="71">
        <v>0</v>
      </c>
      <c r="S152" s="71">
        <v>0</v>
      </c>
      <c r="T152" s="72"/>
      <c r="U152" s="71">
        <v>7613128</v>
      </c>
      <c r="V152" s="71">
        <v>2036</v>
      </c>
      <c r="W152" s="71">
        <v>104</v>
      </c>
      <c r="X152" s="71">
        <v>18707</v>
      </c>
      <c r="Y152" s="71">
        <v>27118</v>
      </c>
      <c r="Z152" s="71">
        <v>45690</v>
      </c>
      <c r="AA152" s="71">
        <v>10050</v>
      </c>
      <c r="AB152" s="71">
        <v>67106</v>
      </c>
      <c r="AC152" s="71">
        <v>0</v>
      </c>
      <c r="AD152" s="71">
        <v>0</v>
      </c>
      <c r="AE152" s="72"/>
      <c r="AF152" s="71">
        <v>68281558.126771465</v>
      </c>
      <c r="AG152" s="71">
        <v>3495142.2798297908</v>
      </c>
      <c r="AH152" s="71">
        <v>542786.70189815795</v>
      </c>
      <c r="AI152" s="71">
        <v>117572903.2641001</v>
      </c>
      <c r="AJ152" s="71">
        <v>141950731.65100789</v>
      </c>
      <c r="AK152" s="71">
        <v>0</v>
      </c>
      <c r="AL152" s="71">
        <v>0</v>
      </c>
      <c r="AM152" s="71">
        <v>8808594.4552304242</v>
      </c>
      <c r="AN152" s="71">
        <v>0</v>
      </c>
      <c r="AO152" s="71">
        <v>0</v>
      </c>
      <c r="AP152" s="71">
        <v>340651716.47883779</v>
      </c>
      <c r="AQ152" s="72"/>
      <c r="AR152" s="71">
        <v>2608</v>
      </c>
      <c r="AS152" s="71">
        <v>928</v>
      </c>
      <c r="AT152" s="71">
        <v>0</v>
      </c>
      <c r="AU152" s="71">
        <v>0</v>
      </c>
      <c r="AV152" s="71">
        <v>0</v>
      </c>
      <c r="AW152" s="71">
        <v>0</v>
      </c>
      <c r="AX152" s="71"/>
      <c r="AY152" s="72"/>
      <c r="AZ152" s="71">
        <v>12278.99999999998</v>
      </c>
      <c r="BA152" s="71">
        <v>27486.300000000021</v>
      </c>
      <c r="BB152" s="71">
        <v>0</v>
      </c>
      <c r="BC152" s="71">
        <v>0</v>
      </c>
      <c r="BD152" s="71">
        <v>0</v>
      </c>
      <c r="BE152" s="71">
        <v>0</v>
      </c>
      <c r="BF152" s="71"/>
      <c r="BG152" s="72"/>
      <c r="BH152" s="71">
        <v>0</v>
      </c>
      <c r="BI152" s="71">
        <v>0</v>
      </c>
      <c r="BJ152" s="71">
        <v>13.558</v>
      </c>
      <c r="BK152" s="71">
        <v>0</v>
      </c>
      <c r="BL152" s="71">
        <v>12.181000000000001</v>
      </c>
      <c r="BM152" s="71">
        <v>0</v>
      </c>
      <c r="BN152" s="72"/>
      <c r="BO152" s="71">
        <v>0</v>
      </c>
      <c r="BP152" s="71">
        <v>0</v>
      </c>
      <c r="BQ152" s="71">
        <v>3</v>
      </c>
      <c r="BR152" s="71">
        <v>0</v>
      </c>
      <c r="BS152" s="71">
        <v>3</v>
      </c>
      <c r="BT152" s="71">
        <v>0</v>
      </c>
      <c r="BU152"/>
      <c r="BV152" s="70">
        <v>25.739000000000001</v>
      </c>
      <c r="BW152" s="70">
        <v>0</v>
      </c>
      <c r="BX152" s="70">
        <v>0</v>
      </c>
      <c r="BY152" s="70">
        <v>0</v>
      </c>
      <c r="BZ152" s="70">
        <v>0</v>
      </c>
      <c r="CA152" s="70">
        <v>0</v>
      </c>
      <c r="CB152" s="70">
        <v>0</v>
      </c>
      <c r="CC152" s="70">
        <v>0</v>
      </c>
      <c r="CD152" s="70">
        <v>0</v>
      </c>
    </row>
    <row r="153" spans="1:82">
      <c r="A153" s="70" t="s">
        <v>2078</v>
      </c>
      <c r="B153" s="70">
        <v>136</v>
      </c>
      <c r="C153" s="70">
        <v>19</v>
      </c>
      <c r="D153" s="70">
        <v>8</v>
      </c>
      <c r="E153" s="70">
        <v>2022</v>
      </c>
      <c r="F153" s="70" t="s">
        <v>161</v>
      </c>
      <c r="G153" s="70" t="s">
        <v>2059</v>
      </c>
      <c r="H153" s="70" t="s">
        <v>2060</v>
      </c>
      <c r="I153" s="148"/>
      <c r="J153" s="71">
        <v>51.483657265239692</v>
      </c>
      <c r="K153" s="71">
        <v>4.8298764115988622</v>
      </c>
      <c r="L153" s="71">
        <v>1.9859429622138081</v>
      </c>
      <c r="M153" s="71">
        <v>69.224834587795925</v>
      </c>
      <c r="N153" s="71">
        <v>91.155159411624069</v>
      </c>
      <c r="O153" s="71">
        <v>65.700311980947035</v>
      </c>
      <c r="P153" s="71">
        <v>46.061304127174381</v>
      </c>
      <c r="Q153" s="71">
        <v>3.9487535560051841</v>
      </c>
      <c r="R153" s="71">
        <v>0</v>
      </c>
      <c r="S153" s="71">
        <v>0</v>
      </c>
      <c r="T153" s="72"/>
      <c r="U153" s="71">
        <v>7895405</v>
      </c>
      <c r="V153" s="71">
        <v>2036</v>
      </c>
      <c r="W153" s="71">
        <v>104</v>
      </c>
      <c r="X153" s="71">
        <v>18707</v>
      </c>
      <c r="Y153" s="71">
        <v>27628</v>
      </c>
      <c r="Z153" s="71">
        <v>45928</v>
      </c>
      <c r="AA153" s="71">
        <v>10064</v>
      </c>
      <c r="AB153" s="71">
        <v>67076</v>
      </c>
      <c r="AC153" s="71">
        <v>0</v>
      </c>
      <c r="AD153" s="71">
        <v>0</v>
      </c>
      <c r="AE153" s="72"/>
      <c r="AF153" s="71">
        <v>62829500.986015052</v>
      </c>
      <c r="AG153" s="71">
        <v>3544555.1568113575</v>
      </c>
      <c r="AH153" s="71">
        <v>573664.06896907859</v>
      </c>
      <c r="AI153" s="71">
        <v>113356558.50251321</v>
      </c>
      <c r="AJ153" s="71">
        <v>155031290.77269176</v>
      </c>
      <c r="AK153" s="71">
        <v>0</v>
      </c>
      <c r="AL153" s="71">
        <v>0</v>
      </c>
      <c r="AM153" s="71">
        <v>8661342.3996516839</v>
      </c>
      <c r="AN153" s="71">
        <v>0</v>
      </c>
      <c r="AO153" s="71">
        <v>0</v>
      </c>
      <c r="AP153" s="71">
        <v>343996911.88665217</v>
      </c>
      <c r="AQ153" s="72"/>
      <c r="AR153" s="71">
        <v>2811</v>
      </c>
      <c r="AS153" s="71">
        <v>939</v>
      </c>
      <c r="AT153" s="71">
        <v>0</v>
      </c>
      <c r="AU153" s="71">
        <v>0</v>
      </c>
      <c r="AV153" s="71">
        <v>0</v>
      </c>
      <c r="AW153" s="71">
        <v>0</v>
      </c>
      <c r="AX153" s="71"/>
      <c r="AY153" s="72"/>
      <c r="AZ153" s="71">
        <v>13493.899999999967</v>
      </c>
      <c r="BA153" s="71">
        <v>27681.10000000002</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2079</v>
      </c>
      <c r="B154" s="70">
        <v>136</v>
      </c>
      <c r="C154" s="70">
        <v>20</v>
      </c>
      <c r="D154" s="70">
        <v>8</v>
      </c>
      <c r="E154" s="70">
        <v>2023</v>
      </c>
      <c r="F154" s="70" t="s">
        <v>1539</v>
      </c>
      <c r="G154" s="70" t="s">
        <v>2059</v>
      </c>
      <c r="H154" s="70" t="s">
        <v>2060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2975</v>
      </c>
      <c r="AS154" s="71">
        <v>950</v>
      </c>
      <c r="AT154" s="71">
        <v>0</v>
      </c>
      <c r="AU154" s="71">
        <v>0</v>
      </c>
      <c r="AV154" s="71">
        <v>0</v>
      </c>
      <c r="AW154" s="71">
        <v>0</v>
      </c>
      <c r="AX154" s="71"/>
      <c r="AY154" s="72"/>
      <c r="AZ154" s="71">
        <v>14448.999999999947</v>
      </c>
      <c r="BA154" s="71">
        <v>27914.000000000022</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2080</v>
      </c>
      <c r="B155" s="70">
        <v>136</v>
      </c>
      <c r="C155" s="70">
        <v>21</v>
      </c>
      <c r="D155" s="70">
        <v>8</v>
      </c>
      <c r="E155" s="70">
        <v>2024</v>
      </c>
      <c r="F155" s="70" t="s">
        <v>1554</v>
      </c>
      <c r="G155" s="70" t="s">
        <v>2059</v>
      </c>
      <c r="H155" s="70" t="s">
        <v>2060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2081</v>
      </c>
      <c r="B156" s="70">
        <v>426</v>
      </c>
      <c r="C156" s="70">
        <v>1</v>
      </c>
      <c r="D156" s="70">
        <v>26</v>
      </c>
      <c r="E156" s="70">
        <v>1990</v>
      </c>
      <c r="F156" s="70" t="s">
        <v>787</v>
      </c>
      <c r="G156" s="70" t="s">
        <v>2082</v>
      </c>
      <c r="H156" s="70" t="s">
        <v>2083</v>
      </c>
      <c r="I156" s="148"/>
      <c r="J156" s="71">
        <v>27.277227182657999</v>
      </c>
      <c r="K156" s="71">
        <v>6.00847683150314</v>
      </c>
      <c r="L156" s="71">
        <v>0</v>
      </c>
      <c r="M156" s="71">
        <v>38.826305948639657</v>
      </c>
      <c r="N156" s="71">
        <v>46.957056897588032</v>
      </c>
      <c r="O156" s="71">
        <v>30.057496998266821</v>
      </c>
      <c r="P156" s="71">
        <v>27.11572979377457</v>
      </c>
      <c r="Q156" s="71">
        <v>2.5114235652778998</v>
      </c>
      <c r="R156" s="71">
        <v>0</v>
      </c>
      <c r="S156" s="71">
        <v>2.568468173377247</v>
      </c>
      <c r="T156" s="72"/>
      <c r="U156" s="71">
        <v>1288742</v>
      </c>
      <c r="V156" s="71">
        <v>1403</v>
      </c>
      <c r="W156" s="71">
        <v>0</v>
      </c>
      <c r="X156" s="71">
        <v>8418</v>
      </c>
      <c r="Y156" s="71">
        <v>10795</v>
      </c>
      <c r="Z156" s="71">
        <v>12363</v>
      </c>
      <c r="AA156" s="71">
        <v>6584</v>
      </c>
      <c r="AB156" s="71">
        <v>40777</v>
      </c>
      <c r="AC156" s="71">
        <v>0</v>
      </c>
      <c r="AD156" s="71">
        <v>2.568468173377247</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2084</v>
      </c>
      <c r="B157" s="70">
        <v>427</v>
      </c>
      <c r="C157" s="70">
        <v>2</v>
      </c>
      <c r="D157" s="70">
        <v>26</v>
      </c>
      <c r="E157" s="70">
        <v>2005</v>
      </c>
      <c r="F157" s="70" t="s">
        <v>789</v>
      </c>
      <c r="G157" s="70" t="s">
        <v>2082</v>
      </c>
      <c r="H157" s="70" t="s">
        <v>2083</v>
      </c>
      <c r="I157" s="148"/>
      <c r="J157" s="71">
        <v>25.479383330110679</v>
      </c>
      <c r="K157" s="71">
        <v>6.3273006004746524</v>
      </c>
      <c r="L157" s="71">
        <v>0</v>
      </c>
      <c r="M157" s="71">
        <v>112.903939192229</v>
      </c>
      <c r="N157" s="71">
        <v>90.48396213819484</v>
      </c>
      <c r="O157" s="71">
        <v>57.371738466101</v>
      </c>
      <c r="P157" s="71">
        <v>37.136680006832727</v>
      </c>
      <c r="Q157" s="71">
        <v>3.1357734334738199</v>
      </c>
      <c r="R157" s="71">
        <v>0</v>
      </c>
      <c r="S157" s="71">
        <v>6.5113434685693869</v>
      </c>
      <c r="T157" s="72"/>
      <c r="U157" s="71">
        <v>1039421</v>
      </c>
      <c r="V157" s="71">
        <v>1678</v>
      </c>
      <c r="W157" s="71">
        <v>0</v>
      </c>
      <c r="X157" s="71">
        <v>10524</v>
      </c>
      <c r="Y157" s="71">
        <v>18250</v>
      </c>
      <c r="Z157" s="71">
        <v>27307</v>
      </c>
      <c r="AA157" s="71">
        <v>7385</v>
      </c>
      <c r="AB157" s="71">
        <v>53226</v>
      </c>
      <c r="AC157" s="71">
        <v>0</v>
      </c>
      <c r="AD157" s="71">
        <v>6.5113434685693869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2085</v>
      </c>
      <c r="B158" s="70">
        <v>428</v>
      </c>
      <c r="C158" s="70">
        <v>3</v>
      </c>
      <c r="D158" s="70">
        <v>26</v>
      </c>
      <c r="E158" s="70">
        <v>2006</v>
      </c>
      <c r="F158" s="70" t="s">
        <v>790</v>
      </c>
      <c r="G158" s="1064" t="s">
        <v>2082</v>
      </c>
      <c r="H158" s="70" t="s">
        <v>2083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2086</v>
      </c>
      <c r="B159" s="70">
        <v>429</v>
      </c>
      <c r="C159" s="70">
        <v>4</v>
      </c>
      <c r="D159" s="70">
        <v>26</v>
      </c>
      <c r="E159" s="70">
        <v>2007</v>
      </c>
      <c r="F159" s="70" t="s">
        <v>791</v>
      </c>
      <c r="G159" s="1064" t="s">
        <v>2082</v>
      </c>
      <c r="H159" s="70" t="s">
        <v>2083</v>
      </c>
      <c r="I159" s="148"/>
      <c r="J159" s="71">
        <v>29.296705674235589</v>
      </c>
      <c r="K159" s="71">
        <v>6.3128404008239558</v>
      </c>
      <c r="L159" s="71">
        <v>3.0128259948828728</v>
      </c>
      <c r="M159" s="71">
        <v>103.3440553656576</v>
      </c>
      <c r="N159" s="71">
        <v>86.210457447950233</v>
      </c>
      <c r="O159" s="71">
        <v>63.638955005074038</v>
      </c>
      <c r="P159" s="71">
        <v>37.890240465077362</v>
      </c>
      <c r="Q159" s="71">
        <v>3.42356314778542</v>
      </c>
      <c r="R159" s="71">
        <v>0</v>
      </c>
      <c r="S159" s="71">
        <v>8.2185465724210811</v>
      </c>
      <c r="T159" s="72"/>
      <c r="U159" s="71">
        <v>1313774</v>
      </c>
      <c r="V159" s="71">
        <v>1697</v>
      </c>
      <c r="W159" s="71">
        <v>40</v>
      </c>
      <c r="X159" s="71">
        <v>13377</v>
      </c>
      <c r="Y159" s="71">
        <v>19582</v>
      </c>
      <c r="Z159" s="71">
        <v>31488</v>
      </c>
      <c r="AA159" s="71">
        <v>7420</v>
      </c>
      <c r="AB159" s="71">
        <v>55038</v>
      </c>
      <c r="AC159" s="71">
        <v>0</v>
      </c>
      <c r="AD159" s="71">
        <v>8.2185465724210811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2087</v>
      </c>
      <c r="B160" s="70">
        <v>430</v>
      </c>
      <c r="C160" s="70">
        <v>5</v>
      </c>
      <c r="D160" s="70">
        <v>26</v>
      </c>
      <c r="E160" s="70">
        <v>2008</v>
      </c>
      <c r="F160" s="70" t="s">
        <v>792</v>
      </c>
      <c r="G160" s="70" t="s">
        <v>2082</v>
      </c>
      <c r="H160" s="70" t="s">
        <v>2083</v>
      </c>
      <c r="I160" s="148"/>
      <c r="J160" s="71">
        <v>21.272177250408038</v>
      </c>
      <c r="K160" s="71">
        <v>4.8871228672914802</v>
      </c>
      <c r="L160" s="71">
        <v>2.7370919898882602</v>
      </c>
      <c r="M160" s="71">
        <v>115.5148459208911</v>
      </c>
      <c r="N160" s="71">
        <v>94.221455380872513</v>
      </c>
      <c r="O160" s="71">
        <v>65.536469378260847</v>
      </c>
      <c r="P160" s="71">
        <v>38.204106653250342</v>
      </c>
      <c r="Q160" s="71">
        <v>3.4300954614347701</v>
      </c>
      <c r="R160" s="71">
        <v>0</v>
      </c>
      <c r="S160" s="71">
        <v>8.4147986160878663</v>
      </c>
      <c r="T160" s="72"/>
      <c r="U160" s="71">
        <v>1104503</v>
      </c>
      <c r="V160" s="71">
        <v>1697</v>
      </c>
      <c r="W160" s="71">
        <v>40</v>
      </c>
      <c r="X160" s="71">
        <v>13377</v>
      </c>
      <c r="Y160" s="71">
        <v>20250</v>
      </c>
      <c r="Z160" s="71">
        <v>33565</v>
      </c>
      <c r="AA160" s="71">
        <v>7490</v>
      </c>
      <c r="AB160" s="71">
        <v>56050</v>
      </c>
      <c r="AC160" s="71">
        <v>0</v>
      </c>
      <c r="AD160" s="71">
        <v>8.4147986160878663</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2088</v>
      </c>
      <c r="B161" s="70">
        <v>431</v>
      </c>
      <c r="C161" s="70">
        <v>6</v>
      </c>
      <c r="D161" s="70">
        <v>26</v>
      </c>
      <c r="E161" s="70">
        <v>2009</v>
      </c>
      <c r="F161" s="70" t="s">
        <v>176</v>
      </c>
      <c r="G161" s="70" t="s">
        <v>2082</v>
      </c>
      <c r="H161" s="70" t="s">
        <v>2083</v>
      </c>
      <c r="I161" s="148"/>
      <c r="J161" s="71">
        <v>23.855032265107941</v>
      </c>
      <c r="K161" s="71">
        <v>4.5908535960376424</v>
      </c>
      <c r="L161" s="71">
        <v>3.2456281121698511</v>
      </c>
      <c r="M161" s="71">
        <v>118.42582128149461</v>
      </c>
      <c r="N161" s="71">
        <v>85.988549980618032</v>
      </c>
      <c r="O161" s="71">
        <v>67.126331356243995</v>
      </c>
      <c r="P161" s="71">
        <v>37.362795725409867</v>
      </c>
      <c r="Q161" s="71">
        <v>3.3151958776644501</v>
      </c>
      <c r="R161" s="71">
        <v>0</v>
      </c>
      <c r="S161" s="71">
        <v>0</v>
      </c>
      <c r="T161" s="72"/>
      <c r="U161" s="71">
        <v>1108732</v>
      </c>
      <c r="V161" s="71">
        <v>1591</v>
      </c>
      <c r="W161" s="71">
        <v>72</v>
      </c>
      <c r="X161" s="71">
        <v>15304</v>
      </c>
      <c r="Y161" s="71">
        <v>20729</v>
      </c>
      <c r="Z161" s="71">
        <v>33934</v>
      </c>
      <c r="AA161" s="71">
        <v>7520</v>
      </c>
      <c r="AB161" s="71">
        <v>56867</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17.100000000000001</v>
      </c>
      <c r="BM161" s="71">
        <v>0</v>
      </c>
      <c r="BN161" s="72"/>
      <c r="BO161" s="71">
        <v>0</v>
      </c>
      <c r="BP161" s="71">
        <v>0</v>
      </c>
      <c r="BQ161" s="71">
        <v>0</v>
      </c>
      <c r="BR161" s="71">
        <v>0</v>
      </c>
      <c r="BS161" s="71">
        <v>3</v>
      </c>
      <c r="BT161" s="71">
        <v>0</v>
      </c>
      <c r="BU161"/>
      <c r="BV161" s="70">
        <v>17.100000000000001</v>
      </c>
      <c r="BW161" s="70">
        <v>0</v>
      </c>
      <c r="BX161" s="70">
        <v>0</v>
      </c>
      <c r="BY161" s="70">
        <v>0</v>
      </c>
      <c r="BZ161" s="70">
        <v>0</v>
      </c>
      <c r="CA161" s="70">
        <v>0</v>
      </c>
      <c r="CB161" s="70">
        <v>0</v>
      </c>
      <c r="CC161" s="70">
        <v>0</v>
      </c>
      <c r="CD161" s="70">
        <v>0</v>
      </c>
    </row>
    <row r="162" spans="1:82">
      <c r="A162" s="70" t="s">
        <v>2089</v>
      </c>
      <c r="B162" s="70">
        <v>432</v>
      </c>
      <c r="C162" s="70">
        <v>7</v>
      </c>
      <c r="D162" s="70">
        <v>26</v>
      </c>
      <c r="E162" s="70">
        <v>2010</v>
      </c>
      <c r="F162" s="70" t="s">
        <v>177</v>
      </c>
      <c r="G162" s="70" t="s">
        <v>2082</v>
      </c>
      <c r="H162" s="70" t="s">
        <v>2083</v>
      </c>
      <c r="I162" s="148"/>
      <c r="J162" s="71">
        <v>24.35816633852037</v>
      </c>
      <c r="K162" s="71">
        <v>4.867147140181598</v>
      </c>
      <c r="L162" s="71">
        <v>3.1643750666204471</v>
      </c>
      <c r="M162" s="71">
        <v>122.7743736906625</v>
      </c>
      <c r="N162" s="71">
        <v>93.692039334663235</v>
      </c>
      <c r="O162" s="71">
        <v>68.532814490408057</v>
      </c>
      <c r="P162" s="71">
        <v>38.564376418225571</v>
      </c>
      <c r="Q162" s="71">
        <v>3.5260439641136001</v>
      </c>
      <c r="R162" s="71">
        <v>0</v>
      </c>
      <c r="S162" s="71">
        <v>7.903752187276341</v>
      </c>
      <c r="T162" s="72"/>
      <c r="U162" s="71">
        <v>1283711</v>
      </c>
      <c r="V162" s="71">
        <v>1591</v>
      </c>
      <c r="W162" s="71">
        <v>72</v>
      </c>
      <c r="X162" s="71">
        <v>15304</v>
      </c>
      <c r="Y162" s="71">
        <v>21399</v>
      </c>
      <c r="Z162" s="71">
        <v>34806</v>
      </c>
      <c r="AA162" s="71">
        <v>7568</v>
      </c>
      <c r="AB162" s="71">
        <v>57957</v>
      </c>
      <c r="AC162" s="71">
        <v>0</v>
      </c>
      <c r="AD162" s="71">
        <v>7.903752187276341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16.283000000000001</v>
      </c>
      <c r="BM162" s="71">
        <v>0</v>
      </c>
      <c r="BN162" s="72"/>
      <c r="BO162" s="71">
        <v>0</v>
      </c>
      <c r="BP162" s="71">
        <v>0</v>
      </c>
      <c r="BQ162" s="71">
        <v>0</v>
      </c>
      <c r="BR162" s="71">
        <v>0</v>
      </c>
      <c r="BS162" s="71">
        <v>3</v>
      </c>
      <c r="BT162" s="71">
        <v>0</v>
      </c>
      <c r="BU162"/>
      <c r="BV162" s="70">
        <v>16.283000000000001</v>
      </c>
      <c r="BW162" s="70">
        <v>0</v>
      </c>
      <c r="BX162" s="70">
        <v>0</v>
      </c>
      <c r="BY162" s="70">
        <v>0</v>
      </c>
      <c r="BZ162" s="70">
        <v>0</v>
      </c>
      <c r="CA162" s="70">
        <v>0</v>
      </c>
      <c r="CB162" s="70">
        <v>0</v>
      </c>
      <c r="CC162" s="70">
        <v>0</v>
      </c>
      <c r="CD162" s="70">
        <v>0</v>
      </c>
    </row>
    <row r="163" spans="1:82">
      <c r="A163" s="70" t="s">
        <v>2090</v>
      </c>
      <c r="B163" s="70">
        <v>433</v>
      </c>
      <c r="C163" s="70">
        <v>8</v>
      </c>
      <c r="D163" s="70">
        <v>26</v>
      </c>
      <c r="E163" s="70">
        <v>2011</v>
      </c>
      <c r="F163" s="70" t="s">
        <v>178</v>
      </c>
      <c r="G163" s="70" t="s">
        <v>2082</v>
      </c>
      <c r="H163" s="70" t="s">
        <v>2083</v>
      </c>
      <c r="I163" s="148"/>
      <c r="J163" s="71">
        <v>20.526308042921379</v>
      </c>
      <c r="K163" s="71">
        <v>5.4989763248522259</v>
      </c>
      <c r="L163" s="71">
        <v>3.5525072318939581</v>
      </c>
      <c r="M163" s="71">
        <v>119.51095540069321</v>
      </c>
      <c r="N163" s="71">
        <v>98.942434043954279</v>
      </c>
      <c r="O163" s="71">
        <v>69.430546959883145</v>
      </c>
      <c r="P163" s="71">
        <v>38.132815330516713</v>
      </c>
      <c r="Q163" s="71">
        <v>4.1259889958035201</v>
      </c>
      <c r="R163" s="71">
        <v>0</v>
      </c>
      <c r="S163" s="71">
        <v>8.5427605742380681</v>
      </c>
      <c r="T163" s="72"/>
      <c r="U163" s="71">
        <v>1147862</v>
      </c>
      <c r="V163" s="71">
        <v>1591</v>
      </c>
      <c r="W163" s="71">
        <v>72</v>
      </c>
      <c r="X163" s="71">
        <v>15304</v>
      </c>
      <c r="Y163" s="71">
        <v>21915</v>
      </c>
      <c r="Z163" s="71">
        <v>36028</v>
      </c>
      <c r="AA163" s="71">
        <v>7706</v>
      </c>
      <c r="AB163" s="71">
        <v>58794</v>
      </c>
      <c r="AC163" s="71">
        <v>0</v>
      </c>
      <c r="AD163" s="71">
        <v>8.5427605742380681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13.634</v>
      </c>
      <c r="BM163" s="71">
        <v>0</v>
      </c>
      <c r="BN163" s="72"/>
      <c r="BO163" s="71">
        <v>0</v>
      </c>
      <c r="BP163" s="71">
        <v>0</v>
      </c>
      <c r="BQ163" s="71">
        <v>0</v>
      </c>
      <c r="BR163" s="71">
        <v>0</v>
      </c>
      <c r="BS163" s="71">
        <v>2</v>
      </c>
      <c r="BT163" s="71">
        <v>0</v>
      </c>
      <c r="BU163"/>
      <c r="BV163" s="70">
        <v>13.634</v>
      </c>
      <c r="BW163" s="70">
        <v>0</v>
      </c>
      <c r="BX163" s="70">
        <v>0</v>
      </c>
      <c r="BY163" s="70">
        <v>0</v>
      </c>
      <c r="BZ163" s="70">
        <v>0</v>
      </c>
      <c r="CA163" s="70">
        <v>0</v>
      </c>
      <c r="CB163" s="70">
        <v>0</v>
      </c>
      <c r="CC163" s="70">
        <v>0</v>
      </c>
      <c r="CD163" s="70">
        <v>0</v>
      </c>
    </row>
    <row r="164" spans="1:82">
      <c r="A164" s="70" t="s">
        <v>2091</v>
      </c>
      <c r="B164" s="70">
        <v>434</v>
      </c>
      <c r="C164" s="70">
        <v>9</v>
      </c>
      <c r="D164" s="70">
        <v>26</v>
      </c>
      <c r="E164" s="70">
        <v>2012</v>
      </c>
      <c r="F164" s="70" t="s">
        <v>179</v>
      </c>
      <c r="G164" s="70" t="s">
        <v>2082</v>
      </c>
      <c r="H164" s="70" t="s">
        <v>2083</v>
      </c>
      <c r="I164" s="148"/>
      <c r="J164" s="71">
        <v>23.666968009606371</v>
      </c>
      <c r="K164" s="71">
        <v>4.8667543800610842</v>
      </c>
      <c r="L164" s="71">
        <v>3.4275515963280641</v>
      </c>
      <c r="M164" s="71">
        <v>123.8766068952019</v>
      </c>
      <c r="N164" s="71">
        <v>87.963758246051555</v>
      </c>
      <c r="O164" s="71">
        <v>71.717715873235974</v>
      </c>
      <c r="P164" s="71">
        <v>38.43437455125504</v>
      </c>
      <c r="Q164" s="71">
        <v>4.5587448633914303</v>
      </c>
      <c r="R164" s="71">
        <v>0</v>
      </c>
      <c r="S164" s="71">
        <v>11.32998168911508</v>
      </c>
      <c r="T164" s="72"/>
      <c r="U164" s="71">
        <v>1490296</v>
      </c>
      <c r="V164" s="71">
        <v>1591</v>
      </c>
      <c r="W164" s="71">
        <v>72</v>
      </c>
      <c r="X164" s="71">
        <v>15304</v>
      </c>
      <c r="Y164" s="71">
        <v>22384</v>
      </c>
      <c r="Z164" s="71">
        <v>37510</v>
      </c>
      <c r="AA164" s="71">
        <v>7723</v>
      </c>
      <c r="AB164" s="71">
        <v>59790</v>
      </c>
      <c r="AC164" s="71">
        <v>0</v>
      </c>
      <c r="AD164" s="71">
        <v>11.32998168911508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6.1719999999999997</v>
      </c>
      <c r="BM164" s="71">
        <v>0</v>
      </c>
      <c r="BN164" s="72"/>
      <c r="BO164" s="71">
        <v>0</v>
      </c>
      <c r="BP164" s="71">
        <v>0</v>
      </c>
      <c r="BQ164" s="71">
        <v>0</v>
      </c>
      <c r="BR164" s="71">
        <v>0</v>
      </c>
      <c r="BS164" s="71">
        <v>1</v>
      </c>
      <c r="BT164" s="71">
        <v>0</v>
      </c>
      <c r="BU164"/>
      <c r="BV164" s="70">
        <v>6.1719999999999997</v>
      </c>
      <c r="BW164" s="70">
        <v>0</v>
      </c>
      <c r="BX164" s="70">
        <v>0</v>
      </c>
      <c r="BY164" s="70">
        <v>0</v>
      </c>
      <c r="BZ164" s="70">
        <v>0</v>
      </c>
      <c r="CA164" s="70">
        <v>0</v>
      </c>
      <c r="CB164" s="70">
        <v>0</v>
      </c>
      <c r="CC164" s="70">
        <v>0</v>
      </c>
      <c r="CD164" s="70">
        <v>0</v>
      </c>
    </row>
    <row r="165" spans="1:82">
      <c r="A165" s="70" t="s">
        <v>2092</v>
      </c>
      <c r="B165" s="70">
        <v>435</v>
      </c>
      <c r="C165" s="70">
        <v>10</v>
      </c>
      <c r="D165" s="70">
        <v>26</v>
      </c>
      <c r="E165" s="70">
        <v>2013</v>
      </c>
      <c r="F165" s="70" t="s">
        <v>180</v>
      </c>
      <c r="G165" s="70" t="s">
        <v>2082</v>
      </c>
      <c r="H165" s="70" t="s">
        <v>2083</v>
      </c>
      <c r="I165" s="148"/>
      <c r="J165" s="71">
        <v>28.39079121391503</v>
      </c>
      <c r="K165" s="71">
        <v>4.5214979605019039</v>
      </c>
      <c r="L165" s="71">
        <v>3.0721364358364398</v>
      </c>
      <c r="M165" s="71">
        <v>127.86655456095281</v>
      </c>
      <c r="N165" s="71">
        <v>89.704289936727747</v>
      </c>
      <c r="O165" s="71">
        <v>70.825009306659297</v>
      </c>
      <c r="P165" s="71">
        <v>39.048759761759264</v>
      </c>
      <c r="Q165" s="71">
        <v>4.7008568961045496</v>
      </c>
      <c r="R165" s="71">
        <v>0</v>
      </c>
      <c r="S165" s="71">
        <v>10.382306951125781</v>
      </c>
      <c r="T165" s="72"/>
      <c r="U165" s="71">
        <v>1725926</v>
      </c>
      <c r="V165" s="71">
        <v>1591</v>
      </c>
      <c r="W165" s="71">
        <v>72</v>
      </c>
      <c r="X165" s="71">
        <v>15304</v>
      </c>
      <c r="Y165" s="71">
        <v>22817</v>
      </c>
      <c r="Z165" s="71">
        <v>38697</v>
      </c>
      <c r="AA165" s="71">
        <v>7817</v>
      </c>
      <c r="AB165" s="71">
        <v>60770</v>
      </c>
      <c r="AC165" s="71">
        <v>0</v>
      </c>
      <c r="AD165" s="71">
        <v>10.382306951125781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14.366</v>
      </c>
      <c r="BM165" s="71">
        <v>0</v>
      </c>
      <c r="BN165" s="72"/>
      <c r="BO165" s="71">
        <v>0</v>
      </c>
      <c r="BP165" s="71">
        <v>0</v>
      </c>
      <c r="BQ165" s="71">
        <v>0</v>
      </c>
      <c r="BR165" s="71">
        <v>0</v>
      </c>
      <c r="BS165" s="71">
        <v>2</v>
      </c>
      <c r="BT165" s="71">
        <v>0</v>
      </c>
      <c r="BU165"/>
      <c r="BV165" s="70">
        <v>14.366</v>
      </c>
      <c r="BW165" s="70">
        <v>0</v>
      </c>
      <c r="BX165" s="70">
        <v>0</v>
      </c>
      <c r="BY165" s="70">
        <v>0</v>
      </c>
      <c r="BZ165" s="70">
        <v>0</v>
      </c>
      <c r="CA165" s="70">
        <v>0</v>
      </c>
      <c r="CB165" s="70">
        <v>0</v>
      </c>
      <c r="CC165" s="70">
        <v>0</v>
      </c>
      <c r="CD165" s="70">
        <v>0</v>
      </c>
    </row>
    <row r="166" spans="1:82">
      <c r="A166" s="70" t="s">
        <v>2093</v>
      </c>
      <c r="B166" s="70">
        <v>436</v>
      </c>
      <c r="C166" s="70">
        <v>11</v>
      </c>
      <c r="D166" s="70">
        <v>26</v>
      </c>
      <c r="E166" s="70">
        <v>2014</v>
      </c>
      <c r="F166" s="70" t="s">
        <v>181</v>
      </c>
      <c r="G166" s="70" t="s">
        <v>2082</v>
      </c>
      <c r="H166" s="70" t="s">
        <v>2083</v>
      </c>
      <c r="I166" s="148"/>
      <c r="J166" s="71">
        <v>32.049334990899581</v>
      </c>
      <c r="K166" s="71">
        <v>4.9861229316283859</v>
      </c>
      <c r="L166" s="71">
        <v>3.3582622760202669</v>
      </c>
      <c r="M166" s="71">
        <v>153.28196312605641</v>
      </c>
      <c r="N166" s="71">
        <v>92.409445419779615</v>
      </c>
      <c r="O166" s="71">
        <v>68.768281226098992</v>
      </c>
      <c r="P166" s="71">
        <v>39.512838362168345</v>
      </c>
      <c r="Q166" s="71">
        <v>4.5760972560620399</v>
      </c>
      <c r="R166" s="71">
        <v>0</v>
      </c>
      <c r="S166" s="71">
        <v>8.5005039127417987</v>
      </c>
      <c r="T166" s="72"/>
      <c r="U166" s="71">
        <v>1921639</v>
      </c>
      <c r="V166" s="71">
        <v>1609</v>
      </c>
      <c r="W166" s="71">
        <v>70</v>
      </c>
      <c r="X166" s="71">
        <v>20764</v>
      </c>
      <c r="Y166" s="71">
        <v>23443</v>
      </c>
      <c r="Z166" s="71">
        <v>39573</v>
      </c>
      <c r="AA166" s="71">
        <v>7869</v>
      </c>
      <c r="AB166" s="71">
        <v>61658</v>
      </c>
      <c r="AC166" s="71">
        <v>0</v>
      </c>
      <c r="AD166" s="71">
        <v>8.5005039127417987</v>
      </c>
      <c r="AE166" s="72"/>
      <c r="AF166" s="71"/>
      <c r="AG166" s="71"/>
      <c r="AH166" s="71"/>
      <c r="AI166" s="71"/>
      <c r="AJ166" s="71"/>
      <c r="AK166" s="71"/>
      <c r="AL166" s="71"/>
      <c r="AM166" s="71"/>
      <c r="AN166" s="71"/>
      <c r="AO166" s="71"/>
      <c r="AP166" s="71"/>
      <c r="AQ166" s="72"/>
      <c r="AR166" s="71">
        <v>849</v>
      </c>
      <c r="AS166" s="71">
        <v>227</v>
      </c>
      <c r="AT166" s="71">
        <v>0</v>
      </c>
      <c r="AU166" s="71">
        <v>0</v>
      </c>
      <c r="AV166" s="71">
        <v>0</v>
      </c>
      <c r="AW166" s="71">
        <v>0</v>
      </c>
      <c r="AX166" s="71"/>
      <c r="AY166" s="72"/>
      <c r="AZ166" s="71">
        <v>3897.681</v>
      </c>
      <c r="BA166" s="71">
        <v>4292.8</v>
      </c>
      <c r="BB166" s="71">
        <v>0</v>
      </c>
      <c r="BC166" s="71">
        <v>0</v>
      </c>
      <c r="BD166" s="71">
        <v>0</v>
      </c>
      <c r="BE166" s="71">
        <v>0</v>
      </c>
      <c r="BF166" s="71"/>
      <c r="BG166" s="72"/>
      <c r="BH166" s="71">
        <v>0</v>
      </c>
      <c r="BI166" s="71">
        <v>0</v>
      </c>
      <c r="BJ166" s="71">
        <v>0</v>
      </c>
      <c r="BK166" s="71">
        <v>0</v>
      </c>
      <c r="BL166" s="71">
        <v>12.850999999999999</v>
      </c>
      <c r="BM166" s="71">
        <v>0</v>
      </c>
      <c r="BN166" s="72"/>
      <c r="BO166" s="71">
        <v>0</v>
      </c>
      <c r="BP166" s="71">
        <v>0</v>
      </c>
      <c r="BQ166" s="71">
        <v>0</v>
      </c>
      <c r="BR166" s="71">
        <v>0</v>
      </c>
      <c r="BS166" s="71">
        <v>2</v>
      </c>
      <c r="BT166" s="71">
        <v>0</v>
      </c>
      <c r="BU166"/>
      <c r="BV166" s="70">
        <v>12.851000000000001</v>
      </c>
      <c r="BW166" s="70">
        <v>0</v>
      </c>
      <c r="BX166" s="70">
        <v>0</v>
      </c>
      <c r="BY166" s="70">
        <v>0</v>
      </c>
      <c r="BZ166" s="70">
        <v>0</v>
      </c>
      <c r="CA166" s="70">
        <v>0</v>
      </c>
      <c r="CB166" s="70">
        <v>0</v>
      </c>
      <c r="CC166" s="70">
        <v>0</v>
      </c>
      <c r="CD166" s="70">
        <v>0</v>
      </c>
    </row>
    <row r="167" spans="1:82">
      <c r="A167" s="70" t="s">
        <v>2094</v>
      </c>
      <c r="B167" s="70">
        <v>437</v>
      </c>
      <c r="C167" s="70">
        <v>12</v>
      </c>
      <c r="D167" s="70">
        <v>26</v>
      </c>
      <c r="E167" s="70">
        <v>2015</v>
      </c>
      <c r="F167" s="70" t="s">
        <v>182</v>
      </c>
      <c r="G167" s="70" t="s">
        <v>2082</v>
      </c>
      <c r="H167" s="70" t="s">
        <v>2083</v>
      </c>
      <c r="I167" s="148"/>
      <c r="J167" s="71">
        <v>34.645806818388003</v>
      </c>
      <c r="K167" s="71">
        <v>4.958888975171039</v>
      </c>
      <c r="L167" s="71">
        <v>3.8571162175194238</v>
      </c>
      <c r="M167" s="71">
        <v>138.7709665651339</v>
      </c>
      <c r="N167" s="71">
        <v>90.056166728218045</v>
      </c>
      <c r="O167" s="71">
        <v>70.210903859226306</v>
      </c>
      <c r="P167" s="71">
        <v>40.423482648801873</v>
      </c>
      <c r="Q167" s="71">
        <v>4.5456741798729103</v>
      </c>
      <c r="R167" s="71">
        <v>0</v>
      </c>
      <c r="S167" s="71">
        <v>9.9581445531146375</v>
      </c>
      <c r="T167" s="72"/>
      <c r="U167" s="71">
        <v>2015938</v>
      </c>
      <c r="V167" s="71">
        <v>1609</v>
      </c>
      <c r="W167" s="71">
        <v>70</v>
      </c>
      <c r="X167" s="71">
        <v>20764</v>
      </c>
      <c r="Y167" s="71">
        <v>24125</v>
      </c>
      <c r="Z167" s="71">
        <v>40792</v>
      </c>
      <c r="AA167" s="71">
        <v>8044</v>
      </c>
      <c r="AB167" s="71">
        <v>62566</v>
      </c>
      <c r="AC167" s="71">
        <v>0</v>
      </c>
      <c r="AD167" s="71">
        <v>9.9581445531146375</v>
      </c>
      <c r="AE167" s="72"/>
      <c r="AF167" s="71">
        <v>26161673.312346701</v>
      </c>
      <c r="AG167" s="71">
        <v>3175861.2241076161</v>
      </c>
      <c r="AH167" s="71">
        <v>775587.14210521616</v>
      </c>
      <c r="AI167" s="71">
        <v>139863160.76628971</v>
      </c>
      <c r="AJ167" s="71">
        <v>98413800.288004786</v>
      </c>
      <c r="AK167" s="71">
        <v>0</v>
      </c>
      <c r="AL167" s="71">
        <v>0</v>
      </c>
      <c r="AM167" s="71">
        <v>8574407.8455011025</v>
      </c>
      <c r="AN167" s="71">
        <v>0</v>
      </c>
      <c r="AO167" s="71">
        <v>0</v>
      </c>
      <c r="AP167" s="71">
        <v>276964490.57835513</v>
      </c>
      <c r="AQ167" s="72"/>
      <c r="AR167" s="71">
        <v>870</v>
      </c>
      <c r="AS167" s="71">
        <v>250</v>
      </c>
      <c r="AT167" s="71">
        <v>0</v>
      </c>
      <c r="AU167" s="71">
        <v>0</v>
      </c>
      <c r="AV167" s="71">
        <v>0</v>
      </c>
      <c r="AW167" s="71">
        <v>0</v>
      </c>
      <c r="AX167" s="71"/>
      <c r="AY167" s="72"/>
      <c r="AZ167" s="71">
        <v>4010.6410000000001</v>
      </c>
      <c r="BA167" s="71">
        <v>4984.8999999999996</v>
      </c>
      <c r="BB167" s="71">
        <v>0</v>
      </c>
      <c r="BC167" s="71">
        <v>0</v>
      </c>
      <c r="BD167" s="71">
        <v>0</v>
      </c>
      <c r="BE167" s="71">
        <v>0</v>
      </c>
      <c r="BF167" s="71"/>
      <c r="BG167" s="72"/>
      <c r="BH167" s="71">
        <v>0</v>
      </c>
      <c r="BI167" s="71">
        <v>0</v>
      </c>
      <c r="BJ167" s="71">
        <v>0</v>
      </c>
      <c r="BK167" s="71">
        <v>0</v>
      </c>
      <c r="BL167" s="71">
        <v>8.2010000000000005</v>
      </c>
      <c r="BM167" s="71">
        <v>0</v>
      </c>
      <c r="BN167" s="72"/>
      <c r="BO167" s="71">
        <v>0</v>
      </c>
      <c r="BP167" s="71">
        <v>0</v>
      </c>
      <c r="BQ167" s="71">
        <v>0</v>
      </c>
      <c r="BR167" s="71">
        <v>0</v>
      </c>
      <c r="BS167" s="71">
        <v>1</v>
      </c>
      <c r="BT167" s="71">
        <v>0</v>
      </c>
      <c r="BU167"/>
      <c r="BV167" s="70">
        <v>8.2010000000000005</v>
      </c>
      <c r="BW167" s="70">
        <v>0</v>
      </c>
      <c r="BX167" s="70">
        <v>0</v>
      </c>
      <c r="BY167" s="70">
        <v>0</v>
      </c>
      <c r="BZ167" s="70">
        <v>0</v>
      </c>
      <c r="CA167" s="70">
        <v>0</v>
      </c>
      <c r="CB167" s="70">
        <v>0</v>
      </c>
      <c r="CC167" s="70">
        <v>0</v>
      </c>
      <c r="CD167" s="70">
        <v>0</v>
      </c>
    </row>
    <row r="168" spans="1:82">
      <c r="A168" s="70" t="s">
        <v>2095</v>
      </c>
      <c r="B168" s="70">
        <v>438</v>
      </c>
      <c r="C168" s="70">
        <v>13</v>
      </c>
      <c r="D168" s="70">
        <v>26</v>
      </c>
      <c r="E168" s="70">
        <v>2016</v>
      </c>
      <c r="F168" s="70" t="s">
        <v>155</v>
      </c>
      <c r="G168" s="70" t="s">
        <v>2082</v>
      </c>
      <c r="H168" s="70" t="s">
        <v>2083</v>
      </c>
      <c r="I168" s="148"/>
      <c r="J168" s="71">
        <v>37.92086463194434</v>
      </c>
      <c r="K168" s="71">
        <v>4.728679351110717</v>
      </c>
      <c r="L168" s="71">
        <v>3.6811068812630667</v>
      </c>
      <c r="M168" s="71">
        <v>143.82668136714045</v>
      </c>
      <c r="N168" s="71">
        <v>91.120675713521777</v>
      </c>
      <c r="O168" s="71">
        <v>72.143376878440421</v>
      </c>
      <c r="P168" s="71">
        <v>39.933835576045048</v>
      </c>
      <c r="Q168" s="71">
        <v>4.4424720237357471</v>
      </c>
      <c r="R168" s="71">
        <v>0</v>
      </c>
      <c r="S168" s="71">
        <v>10.636975034378532</v>
      </c>
      <c r="T168" s="72"/>
      <c r="U168" s="71">
        <v>1823116</v>
      </c>
      <c r="V168" s="71">
        <v>1609</v>
      </c>
      <c r="W168" s="71">
        <v>70</v>
      </c>
      <c r="X168" s="71">
        <v>20764</v>
      </c>
      <c r="Y168" s="71">
        <v>24522</v>
      </c>
      <c r="Z168" s="71">
        <v>42430</v>
      </c>
      <c r="AA168" s="71">
        <v>8219</v>
      </c>
      <c r="AB168" s="71">
        <v>62896</v>
      </c>
      <c r="AC168" s="71">
        <v>0</v>
      </c>
      <c r="AD168" s="71">
        <v>10.63697503437853</v>
      </c>
      <c r="AE168" s="72"/>
      <c r="AF168" s="71">
        <v>31481562.296763979</v>
      </c>
      <c r="AG168" s="71">
        <v>2768691.2530061882</v>
      </c>
      <c r="AH168" s="71">
        <v>582932.47509740549</v>
      </c>
      <c r="AI168" s="71">
        <v>150140817.7086083</v>
      </c>
      <c r="AJ168" s="71">
        <v>101222889.9242979</v>
      </c>
      <c r="AK168" s="71">
        <v>0</v>
      </c>
      <c r="AL168" s="71">
        <v>0</v>
      </c>
      <c r="AM168" s="71">
        <v>8626329.5702632163</v>
      </c>
      <c r="AN168" s="71">
        <v>0</v>
      </c>
      <c r="AO168" s="71">
        <v>0</v>
      </c>
      <c r="AP168" s="71">
        <v>294823223.22803694</v>
      </c>
      <c r="AQ168" s="72"/>
      <c r="AR168" s="71">
        <v>909</v>
      </c>
      <c r="AS168" s="71">
        <v>267</v>
      </c>
      <c r="AT168" s="71">
        <v>0</v>
      </c>
      <c r="AU168" s="71">
        <v>0</v>
      </c>
      <c r="AV168" s="71">
        <v>0</v>
      </c>
      <c r="AW168" s="71">
        <v>0</v>
      </c>
      <c r="AX168" s="71"/>
      <c r="AY168" s="72"/>
      <c r="AZ168" s="71">
        <v>4239.9409999999998</v>
      </c>
      <c r="BA168" s="71">
        <v>5417.4</v>
      </c>
      <c r="BB168" s="71">
        <v>0</v>
      </c>
      <c r="BC168" s="71">
        <v>0</v>
      </c>
      <c r="BD168" s="71">
        <v>0</v>
      </c>
      <c r="BE168" s="71">
        <v>0</v>
      </c>
      <c r="BF168" s="71"/>
      <c r="BG168" s="72"/>
      <c r="BH168" s="71">
        <v>0</v>
      </c>
      <c r="BI168" s="71">
        <v>0</v>
      </c>
      <c r="BJ168" s="71">
        <v>0</v>
      </c>
      <c r="BK168" s="71">
        <v>0</v>
      </c>
      <c r="BL168" s="71">
        <v>8.0790000000000006</v>
      </c>
      <c r="BM168" s="71">
        <v>0</v>
      </c>
      <c r="BN168" s="72"/>
      <c r="BO168" s="71">
        <v>0</v>
      </c>
      <c r="BP168" s="71">
        <v>0</v>
      </c>
      <c r="BQ168" s="71">
        <v>0</v>
      </c>
      <c r="BR168" s="71">
        <v>0</v>
      </c>
      <c r="BS168" s="71">
        <v>1</v>
      </c>
      <c r="BT168" s="71">
        <v>0</v>
      </c>
      <c r="BU168"/>
      <c r="BV168" s="70">
        <v>8.0790000000000006</v>
      </c>
      <c r="BW168" s="70">
        <v>0</v>
      </c>
      <c r="BX168" s="70">
        <v>0</v>
      </c>
      <c r="BY168" s="70">
        <v>0</v>
      </c>
      <c r="BZ168" s="70">
        <v>0</v>
      </c>
      <c r="CA168" s="70">
        <v>0</v>
      </c>
      <c r="CB168" s="70">
        <v>0</v>
      </c>
      <c r="CC168" s="70">
        <v>0</v>
      </c>
      <c r="CD168" s="70">
        <v>0</v>
      </c>
    </row>
    <row r="169" spans="1:82">
      <c r="A169" s="70" t="s">
        <v>2096</v>
      </c>
      <c r="B169" s="70">
        <v>439</v>
      </c>
      <c r="C169" s="70">
        <v>14</v>
      </c>
      <c r="D169" s="70">
        <v>26</v>
      </c>
      <c r="E169" s="70">
        <v>2017</v>
      </c>
      <c r="F169" s="70" t="s">
        <v>156</v>
      </c>
      <c r="G169" s="70" t="s">
        <v>2082</v>
      </c>
      <c r="H169" s="70" t="s">
        <v>2083</v>
      </c>
      <c r="I169" s="148"/>
      <c r="J169" s="71">
        <v>32.275172652168436</v>
      </c>
      <c r="K169" s="71">
        <v>5.0905608457127869</v>
      </c>
      <c r="L169" s="71">
        <v>2.8579782278980508</v>
      </c>
      <c r="M169" s="71">
        <v>144.42006939829804</v>
      </c>
      <c r="N169" s="71">
        <v>96.514922705306176</v>
      </c>
      <c r="O169" s="71">
        <v>74.81637204235912</v>
      </c>
      <c r="P169" s="71">
        <v>40.863715185599013</v>
      </c>
      <c r="Q169" s="71">
        <v>4.3700095054717201</v>
      </c>
      <c r="R169" s="71">
        <v>0</v>
      </c>
      <c r="S169" s="71">
        <v>15.206127553866272</v>
      </c>
      <c r="T169" s="72"/>
      <c r="U169" s="71">
        <v>1707888</v>
      </c>
      <c r="V169" s="71">
        <v>1609</v>
      </c>
      <c r="W169" s="71">
        <v>70</v>
      </c>
      <c r="X169" s="71">
        <v>20764</v>
      </c>
      <c r="Y169" s="71">
        <v>25255</v>
      </c>
      <c r="Z169" s="71">
        <v>44732</v>
      </c>
      <c r="AA169" s="71">
        <v>8464</v>
      </c>
      <c r="AB169" s="71">
        <v>63980</v>
      </c>
      <c r="AC169" s="71">
        <v>0</v>
      </c>
      <c r="AD169" s="71">
        <v>15.206127553866271</v>
      </c>
      <c r="AE169" s="72"/>
      <c r="AF169" s="71">
        <v>25420342.25197209</v>
      </c>
      <c r="AG169" s="71">
        <v>2995108.2149715791</v>
      </c>
      <c r="AH169" s="71">
        <v>609438.18200014718</v>
      </c>
      <c r="AI169" s="71">
        <v>153956691.38235071</v>
      </c>
      <c r="AJ169" s="71">
        <v>110017896.9332938</v>
      </c>
      <c r="AK169" s="71">
        <v>0</v>
      </c>
      <c r="AL169" s="71">
        <v>0</v>
      </c>
      <c r="AM169" s="71">
        <v>8788733.1215839554</v>
      </c>
      <c r="AN169" s="71">
        <v>0</v>
      </c>
      <c r="AO169" s="71">
        <v>0</v>
      </c>
      <c r="AP169" s="71">
        <v>301788210.08617228</v>
      </c>
      <c r="AQ169" s="72"/>
      <c r="AR169" s="71">
        <v>934</v>
      </c>
      <c r="AS169" s="71">
        <v>275</v>
      </c>
      <c r="AT169" s="71">
        <v>1</v>
      </c>
      <c r="AU169" s="71">
        <v>0</v>
      </c>
      <c r="AV169" s="71">
        <v>0</v>
      </c>
      <c r="AW169" s="71">
        <v>0</v>
      </c>
      <c r="AX169" s="71"/>
      <c r="AY169" s="72"/>
      <c r="AZ169" s="71">
        <v>4374.5320000000002</v>
      </c>
      <c r="BA169" s="71">
        <v>5604.6999999999989</v>
      </c>
      <c r="BB169" s="71">
        <v>19</v>
      </c>
      <c r="BC169" s="71">
        <v>0</v>
      </c>
      <c r="BD169" s="71">
        <v>0</v>
      </c>
      <c r="BE169" s="71">
        <v>0</v>
      </c>
      <c r="BF169" s="71"/>
      <c r="BG169" s="72"/>
      <c r="BH169" s="71">
        <v>0</v>
      </c>
      <c r="BI169" s="71">
        <v>0</v>
      </c>
      <c r="BJ169" s="71">
        <v>0</v>
      </c>
      <c r="BK169" s="71">
        <v>0</v>
      </c>
      <c r="BL169" s="71">
        <v>7.8609999999999998</v>
      </c>
      <c r="BM169" s="71">
        <v>0</v>
      </c>
      <c r="BN169" s="72"/>
      <c r="BO169" s="71">
        <v>0</v>
      </c>
      <c r="BP169" s="71">
        <v>0</v>
      </c>
      <c r="BQ169" s="71">
        <v>0</v>
      </c>
      <c r="BR169" s="71">
        <v>0</v>
      </c>
      <c r="BS169" s="71">
        <v>1</v>
      </c>
      <c r="BT169" s="71">
        <v>0</v>
      </c>
      <c r="BU169"/>
      <c r="BV169" s="70">
        <v>7.8609999999999998</v>
      </c>
      <c r="BW169" s="70">
        <v>0</v>
      </c>
      <c r="BX169" s="70">
        <v>0</v>
      </c>
      <c r="BY169" s="70">
        <v>0</v>
      </c>
      <c r="BZ169" s="70">
        <v>0</v>
      </c>
      <c r="CA169" s="70">
        <v>0</v>
      </c>
      <c r="CB169" s="70">
        <v>0</v>
      </c>
      <c r="CC169" s="70">
        <v>0</v>
      </c>
      <c r="CD169" s="70">
        <v>0</v>
      </c>
    </row>
    <row r="170" spans="1:82">
      <c r="A170" s="70" t="s">
        <v>2097</v>
      </c>
      <c r="B170" s="70">
        <v>440</v>
      </c>
      <c r="C170" s="70">
        <v>15</v>
      </c>
      <c r="D170" s="70">
        <v>26</v>
      </c>
      <c r="E170" s="70">
        <v>2018</v>
      </c>
      <c r="F170" s="70" t="s">
        <v>183</v>
      </c>
      <c r="G170" s="70" t="s">
        <v>2082</v>
      </c>
      <c r="H170" s="70" t="s">
        <v>2083</v>
      </c>
      <c r="I170" s="148"/>
      <c r="J170" s="71">
        <v>35.447493141927268</v>
      </c>
      <c r="K170" s="71">
        <v>4.8567771473907388</v>
      </c>
      <c r="L170" s="71">
        <v>2.6904315926450328</v>
      </c>
      <c r="M170" s="71">
        <v>167.09659438072984</v>
      </c>
      <c r="N170" s="71">
        <v>88.358324656993901</v>
      </c>
      <c r="O170" s="71">
        <v>77.231271165348446</v>
      </c>
      <c r="P170" s="71">
        <v>41.513302687573812</v>
      </c>
      <c r="Q170" s="71">
        <v>4.0840073796865104</v>
      </c>
      <c r="R170" s="71">
        <v>0</v>
      </c>
      <c r="S170" s="71">
        <v>9.640288041604764</v>
      </c>
      <c r="T170" s="72"/>
      <c r="U170" s="71">
        <v>1933438</v>
      </c>
      <c r="V170" s="71">
        <v>1609</v>
      </c>
      <c r="W170" s="71">
        <v>70</v>
      </c>
      <c r="X170" s="71">
        <v>20764</v>
      </c>
      <c r="Y170" s="71">
        <v>25753</v>
      </c>
      <c r="Z170" s="71">
        <v>47060</v>
      </c>
      <c r="AA170" s="71">
        <v>8685</v>
      </c>
      <c r="AB170" s="71">
        <v>64436</v>
      </c>
      <c r="AC170" s="71">
        <v>0</v>
      </c>
      <c r="AD170" s="71">
        <v>9.640288041604764</v>
      </c>
      <c r="AE170" s="72"/>
      <c r="AF170" s="71">
        <v>22697501.62753493</v>
      </c>
      <c r="AG170" s="71">
        <v>2681988.836556193</v>
      </c>
      <c r="AH170" s="71">
        <v>562966.26879363123</v>
      </c>
      <c r="AI170" s="71">
        <v>180541098.0094634</v>
      </c>
      <c r="AJ170" s="71">
        <v>95112074.616013497</v>
      </c>
      <c r="AK170" s="71">
        <v>0</v>
      </c>
      <c r="AL170" s="71">
        <v>0</v>
      </c>
      <c r="AM170" s="71">
        <v>8869686.9698158056</v>
      </c>
      <c r="AN170" s="71">
        <v>0</v>
      </c>
      <c r="AO170" s="71">
        <v>0</v>
      </c>
      <c r="AP170" s="71">
        <v>310465316.32817745</v>
      </c>
      <c r="AQ170" s="72"/>
      <c r="AR170" s="71">
        <v>970</v>
      </c>
      <c r="AS170" s="71">
        <v>284</v>
      </c>
      <c r="AT170" s="71">
        <v>1</v>
      </c>
      <c r="AU170" s="71">
        <v>0</v>
      </c>
      <c r="AV170" s="71">
        <v>0</v>
      </c>
      <c r="AW170" s="71">
        <v>0</v>
      </c>
      <c r="AX170" s="71"/>
      <c r="AY170" s="72"/>
      <c r="AZ170" s="71">
        <v>4583.5160000000005</v>
      </c>
      <c r="BA170" s="71">
        <v>5863.5</v>
      </c>
      <c r="BB170" s="71">
        <v>19</v>
      </c>
      <c r="BC170" s="71">
        <v>0</v>
      </c>
      <c r="BD170" s="71">
        <v>0</v>
      </c>
      <c r="BE170" s="71">
        <v>0</v>
      </c>
      <c r="BF170" s="71"/>
      <c r="BG170" s="72"/>
      <c r="BH170" s="71">
        <v>0</v>
      </c>
      <c r="BI170" s="71">
        <v>0</v>
      </c>
      <c r="BJ170" s="71">
        <v>0</v>
      </c>
      <c r="BK170" s="71">
        <v>0</v>
      </c>
      <c r="BL170" s="71">
        <v>7.4829999999999997</v>
      </c>
      <c r="BM170" s="71">
        <v>0</v>
      </c>
      <c r="BN170" s="72"/>
      <c r="BO170" s="71">
        <v>0</v>
      </c>
      <c r="BP170" s="71">
        <v>0</v>
      </c>
      <c r="BQ170" s="71">
        <v>0</v>
      </c>
      <c r="BR170" s="71">
        <v>0</v>
      </c>
      <c r="BS170" s="71">
        <v>1</v>
      </c>
      <c r="BT170" s="71">
        <v>0</v>
      </c>
      <c r="BU170"/>
      <c r="BV170" s="70">
        <v>7.4829999999999997</v>
      </c>
      <c r="BW170" s="70">
        <v>0</v>
      </c>
      <c r="BX170" s="70">
        <v>0</v>
      </c>
      <c r="BY170" s="70">
        <v>0</v>
      </c>
      <c r="BZ170" s="70">
        <v>0</v>
      </c>
      <c r="CA170" s="70">
        <v>0</v>
      </c>
      <c r="CB170" s="70">
        <v>0</v>
      </c>
      <c r="CC170" s="70">
        <v>0</v>
      </c>
      <c r="CD170" s="70">
        <v>0</v>
      </c>
    </row>
    <row r="171" spans="1:82">
      <c r="A171" s="70" t="s">
        <v>2098</v>
      </c>
      <c r="B171" s="70">
        <v>441</v>
      </c>
      <c r="C171" s="70">
        <v>16</v>
      </c>
      <c r="D171" s="70">
        <v>26</v>
      </c>
      <c r="E171" s="70">
        <v>2019</v>
      </c>
      <c r="F171" s="70" t="s">
        <v>158</v>
      </c>
      <c r="G171" s="70" t="s">
        <v>2082</v>
      </c>
      <c r="H171" s="70" t="s">
        <v>2083</v>
      </c>
      <c r="I171" s="148"/>
      <c r="J171" s="71">
        <v>32.625157016968579</v>
      </c>
      <c r="K171" s="71">
        <v>4.544377813333309</v>
      </c>
      <c r="L171" s="71">
        <v>2.7360168673896359</v>
      </c>
      <c r="M171" s="71">
        <v>137.52261188481168</v>
      </c>
      <c r="N171" s="71">
        <v>89.187179319278968</v>
      </c>
      <c r="O171" s="71">
        <v>76.397572301568488</v>
      </c>
      <c r="P171" s="71">
        <v>42.736587335736829</v>
      </c>
      <c r="Q171" s="71">
        <v>4.0082638900397702</v>
      </c>
      <c r="R171" s="71">
        <v>0</v>
      </c>
      <c r="S171" s="71">
        <v>11.264214989820832</v>
      </c>
      <c r="T171" s="72"/>
      <c r="U171" s="71">
        <v>1788488</v>
      </c>
      <c r="V171" s="71">
        <v>1609</v>
      </c>
      <c r="W171" s="71">
        <v>70</v>
      </c>
      <c r="X171" s="71">
        <v>20764</v>
      </c>
      <c r="Y171" s="71">
        <v>26475</v>
      </c>
      <c r="Z171" s="71">
        <v>47830</v>
      </c>
      <c r="AA171" s="71">
        <v>8874</v>
      </c>
      <c r="AB171" s="71">
        <v>64953</v>
      </c>
      <c r="AC171" s="71">
        <v>0</v>
      </c>
      <c r="AD171" s="71">
        <v>11.264214989820831</v>
      </c>
      <c r="AE171" s="72"/>
      <c r="AF171" s="71">
        <v>26594103.237310909</v>
      </c>
      <c r="AG171" s="71">
        <v>2607238.0778963538</v>
      </c>
      <c r="AH171" s="71">
        <v>621946.11117087235</v>
      </c>
      <c r="AI171" s="71">
        <v>142554752.02368489</v>
      </c>
      <c r="AJ171" s="71">
        <v>97554316.014793053</v>
      </c>
      <c r="AK171" s="71">
        <v>0</v>
      </c>
      <c r="AL171" s="71">
        <v>0</v>
      </c>
      <c r="AM171" s="71">
        <v>8846109.6340777911</v>
      </c>
      <c r="AN171" s="71">
        <v>0</v>
      </c>
      <c r="AO171" s="71">
        <v>0</v>
      </c>
      <c r="AP171" s="71">
        <v>278778465.09893388</v>
      </c>
      <c r="AQ171" s="72"/>
      <c r="AR171" s="71">
        <v>1001</v>
      </c>
      <c r="AS171" s="71">
        <v>291</v>
      </c>
      <c r="AT171" s="71">
        <v>1</v>
      </c>
      <c r="AU171" s="71">
        <v>0</v>
      </c>
      <c r="AV171" s="71">
        <v>0</v>
      </c>
      <c r="AW171" s="71">
        <v>0</v>
      </c>
      <c r="AX171" s="71"/>
      <c r="AY171" s="72"/>
      <c r="AZ171" s="71">
        <v>4772.8360000000021</v>
      </c>
      <c r="BA171" s="71">
        <v>6135.6999999999953</v>
      </c>
      <c r="BB171" s="71">
        <v>19</v>
      </c>
      <c r="BC171" s="71">
        <v>0</v>
      </c>
      <c r="BD171" s="71">
        <v>0</v>
      </c>
      <c r="BE171" s="71">
        <v>0</v>
      </c>
      <c r="BF171" s="71"/>
      <c r="BG171" s="72"/>
      <c r="BH171" s="71">
        <v>0</v>
      </c>
      <c r="BI171" s="71">
        <v>0</v>
      </c>
      <c r="BJ171" s="71">
        <v>0</v>
      </c>
      <c r="BK171" s="71">
        <v>0</v>
      </c>
      <c r="BL171" s="71">
        <v>7.327</v>
      </c>
      <c r="BM171" s="71">
        <v>0</v>
      </c>
      <c r="BN171" s="72"/>
      <c r="BO171" s="71">
        <v>0</v>
      </c>
      <c r="BP171" s="71">
        <v>0</v>
      </c>
      <c r="BQ171" s="71">
        <v>0</v>
      </c>
      <c r="BR171" s="71">
        <v>0</v>
      </c>
      <c r="BS171" s="71">
        <v>1</v>
      </c>
      <c r="BT171" s="71">
        <v>0</v>
      </c>
      <c r="BU171"/>
      <c r="BV171" s="70">
        <v>7.327</v>
      </c>
      <c r="BW171" s="70">
        <v>0</v>
      </c>
      <c r="BX171" s="70">
        <v>0</v>
      </c>
      <c r="BY171" s="70">
        <v>0</v>
      </c>
      <c r="BZ171" s="70">
        <v>0</v>
      </c>
      <c r="CA171" s="70">
        <v>0</v>
      </c>
      <c r="CB171" s="70">
        <v>0</v>
      </c>
      <c r="CC171" s="70">
        <v>0</v>
      </c>
      <c r="CD171" s="70">
        <v>0</v>
      </c>
    </row>
    <row r="172" spans="1:82">
      <c r="A172" s="70" t="s">
        <v>2099</v>
      </c>
      <c r="B172" s="70">
        <v>442</v>
      </c>
      <c r="C172" s="70">
        <v>17</v>
      </c>
      <c r="D172" s="70">
        <v>26</v>
      </c>
      <c r="E172" s="70">
        <v>2020</v>
      </c>
      <c r="F172" s="70" t="s">
        <v>159</v>
      </c>
      <c r="G172" s="70" t="s">
        <v>2082</v>
      </c>
      <c r="H172" s="70" t="s">
        <v>2083</v>
      </c>
      <c r="I172" s="148"/>
      <c r="J172" s="71">
        <v>26.03066854760279</v>
      </c>
      <c r="K172" s="71">
        <v>4.4674075017707731</v>
      </c>
      <c r="L172" s="71">
        <v>2.8180820243826679</v>
      </c>
      <c r="M172" s="71">
        <v>119.64444966019394</v>
      </c>
      <c r="N172" s="71">
        <v>85.711995530015827</v>
      </c>
      <c r="O172" s="71">
        <v>63.675785736779567</v>
      </c>
      <c r="P172" s="71">
        <v>41.014245941039796</v>
      </c>
      <c r="Q172" s="71">
        <v>3.8776109350533599</v>
      </c>
      <c r="R172" s="71">
        <v>0</v>
      </c>
      <c r="S172" s="71">
        <v>10.69336471620756</v>
      </c>
      <c r="T172" s="72"/>
      <c r="U172" s="71">
        <v>1667494</v>
      </c>
      <c r="V172" s="71">
        <v>1867</v>
      </c>
      <c r="W172" s="71">
        <v>71</v>
      </c>
      <c r="X172" s="71">
        <v>23376</v>
      </c>
      <c r="Y172" s="71">
        <v>27289</v>
      </c>
      <c r="Z172" s="71">
        <v>45501</v>
      </c>
      <c r="AA172" s="71">
        <v>9052</v>
      </c>
      <c r="AB172" s="71">
        <v>65766</v>
      </c>
      <c r="AC172" s="71">
        <v>0</v>
      </c>
      <c r="AD172" s="71">
        <v>10.69336471620756</v>
      </c>
      <c r="AE172" s="72"/>
      <c r="AF172" s="71">
        <v>22207425.129652619</v>
      </c>
      <c r="AG172" s="71">
        <v>2556496.8245438221</v>
      </c>
      <c r="AH172" s="71">
        <v>706500.07904825744</v>
      </c>
      <c r="AI172" s="71">
        <v>134379260.18253157</v>
      </c>
      <c r="AJ172" s="71">
        <v>105285128.7567848</v>
      </c>
      <c r="AK172" s="71"/>
      <c r="AL172" s="71"/>
      <c r="AM172" s="71">
        <v>8583193.6754997317</v>
      </c>
      <c r="AN172" s="71"/>
      <c r="AO172" s="71"/>
      <c r="AP172" s="71">
        <v>273718004.6480608</v>
      </c>
      <c r="AQ172" s="72"/>
      <c r="AR172" s="71">
        <v>1041</v>
      </c>
      <c r="AS172" s="71">
        <v>291</v>
      </c>
      <c r="AT172" s="71">
        <v>0</v>
      </c>
      <c r="AU172" s="71">
        <v>0</v>
      </c>
      <c r="AV172" s="71">
        <v>0</v>
      </c>
      <c r="AW172" s="71">
        <v>0</v>
      </c>
      <c r="AX172" s="71"/>
      <c r="AY172" s="72"/>
      <c r="AZ172" s="71">
        <v>4969.4850000000042</v>
      </c>
      <c r="BA172" s="71">
        <v>6135.6999999999935</v>
      </c>
      <c r="BB172" s="71">
        <v>0</v>
      </c>
      <c r="BC172" s="71">
        <v>0</v>
      </c>
      <c r="BD172" s="71">
        <v>0</v>
      </c>
      <c r="BE172" s="71">
        <v>0</v>
      </c>
      <c r="BF172" s="71"/>
      <c r="BG172" s="72"/>
      <c r="BH172" s="71">
        <v>0</v>
      </c>
      <c r="BI172" s="71">
        <v>0</v>
      </c>
      <c r="BJ172" s="71">
        <v>0</v>
      </c>
      <c r="BK172" s="71">
        <v>0</v>
      </c>
      <c r="BL172" s="71">
        <v>5.4530000000000003</v>
      </c>
      <c r="BM172" s="71">
        <v>0</v>
      </c>
      <c r="BN172" s="72"/>
      <c r="BO172" s="71">
        <v>0</v>
      </c>
      <c r="BP172" s="71">
        <v>0</v>
      </c>
      <c r="BQ172" s="71">
        <v>0</v>
      </c>
      <c r="BR172" s="71">
        <v>0</v>
      </c>
      <c r="BS172" s="71">
        <v>1</v>
      </c>
      <c r="BT172" s="71">
        <v>0</v>
      </c>
      <c r="BU172"/>
      <c r="BV172" s="70">
        <v>5.4530000000000003</v>
      </c>
      <c r="BW172" s="70">
        <v>0</v>
      </c>
      <c r="BX172" s="70">
        <v>0</v>
      </c>
      <c r="BY172" s="70">
        <v>0</v>
      </c>
      <c r="BZ172" s="70">
        <v>0</v>
      </c>
      <c r="CA172" s="70">
        <v>0</v>
      </c>
      <c r="CB172" s="70">
        <v>0</v>
      </c>
      <c r="CC172" s="70">
        <v>0</v>
      </c>
      <c r="CD172" s="70">
        <v>0</v>
      </c>
    </row>
    <row r="173" spans="1:82">
      <c r="A173" s="70" t="s">
        <v>2100</v>
      </c>
      <c r="B173" s="70">
        <v>442</v>
      </c>
      <c r="C173" s="70">
        <v>18</v>
      </c>
      <c r="D173" s="70">
        <v>26</v>
      </c>
      <c r="E173" s="70">
        <v>2021</v>
      </c>
      <c r="F173" s="70" t="s">
        <v>160</v>
      </c>
      <c r="G173" s="70" t="s">
        <v>2082</v>
      </c>
      <c r="H173" s="70" t="s">
        <v>2083</v>
      </c>
      <c r="I173" s="148"/>
      <c r="J173" s="71">
        <v>19.139156428077136</v>
      </c>
      <c r="K173" s="71">
        <v>4.7308561054031868</v>
      </c>
      <c r="L173" s="71">
        <v>3.0378146049789629</v>
      </c>
      <c r="M173" s="71">
        <v>129.50943350597998</v>
      </c>
      <c r="N173" s="71">
        <v>91.695097769361325</v>
      </c>
      <c r="O173" s="71">
        <v>61.12576749879571</v>
      </c>
      <c r="P173" s="71">
        <v>41.782316235438493</v>
      </c>
      <c r="Q173" s="71">
        <v>3.85004586178693</v>
      </c>
      <c r="R173" s="71">
        <v>0</v>
      </c>
      <c r="S173" s="71">
        <v>9.5827108178674401</v>
      </c>
      <c r="T173" s="72"/>
      <c r="U173" s="71">
        <v>1298616</v>
      </c>
      <c r="V173" s="71">
        <v>1867</v>
      </c>
      <c r="W173" s="71">
        <v>71</v>
      </c>
      <c r="X173" s="71">
        <v>23376</v>
      </c>
      <c r="Y173" s="71">
        <v>27676</v>
      </c>
      <c r="Z173" s="71">
        <v>44974</v>
      </c>
      <c r="AA173" s="71">
        <v>8992</v>
      </c>
      <c r="AB173" s="71">
        <v>65940</v>
      </c>
      <c r="AC173" s="71">
        <v>0</v>
      </c>
      <c r="AD173" s="71">
        <v>9.5827108178674401</v>
      </c>
      <c r="AE173" s="72"/>
      <c r="AF173" s="71">
        <v>16171637.403150832</v>
      </c>
      <c r="AG173" s="71">
        <v>2739690.1759753139</v>
      </c>
      <c r="AH173" s="71">
        <v>747021.66076542099</v>
      </c>
      <c r="AI173" s="71">
        <v>148055209.81924158</v>
      </c>
      <c r="AJ173" s="71">
        <v>110436176.0384184</v>
      </c>
      <c r="AK173" s="71">
        <v>0</v>
      </c>
      <c r="AL173" s="71">
        <v>0</v>
      </c>
      <c r="AM173" s="71">
        <v>8655540.7620465234</v>
      </c>
      <c r="AN173" s="71">
        <v>0</v>
      </c>
      <c r="AO173" s="71">
        <v>0</v>
      </c>
      <c r="AP173" s="71">
        <v>286805275.85959804</v>
      </c>
      <c r="AQ173" s="72"/>
      <c r="AR173" s="71">
        <v>1089</v>
      </c>
      <c r="AS173" s="71">
        <v>292</v>
      </c>
      <c r="AT173" s="71">
        <v>0</v>
      </c>
      <c r="AU173" s="71">
        <v>0</v>
      </c>
      <c r="AV173" s="71">
        <v>0</v>
      </c>
      <c r="AW173" s="71">
        <v>0</v>
      </c>
      <c r="AX173" s="71"/>
      <c r="AY173" s="72"/>
      <c r="AZ173" s="71">
        <v>5234.5970000000052</v>
      </c>
      <c r="BA173" s="71">
        <v>6153.3999999999924</v>
      </c>
      <c r="BB173" s="71">
        <v>0</v>
      </c>
      <c r="BC173" s="71">
        <v>0</v>
      </c>
      <c r="BD173" s="71">
        <v>0</v>
      </c>
      <c r="BE173" s="71">
        <v>0</v>
      </c>
      <c r="BF173" s="71"/>
      <c r="BG173" s="72"/>
      <c r="BH173" s="71">
        <v>0</v>
      </c>
      <c r="BI173" s="71">
        <v>0</v>
      </c>
      <c r="BJ173" s="71">
        <v>0</v>
      </c>
      <c r="BK173" s="71">
        <v>0</v>
      </c>
      <c r="BL173" s="71">
        <v>13.163</v>
      </c>
      <c r="BM173" s="71">
        <v>0</v>
      </c>
      <c r="BN173" s="72"/>
      <c r="BO173" s="71">
        <v>0</v>
      </c>
      <c r="BP173" s="71">
        <v>0</v>
      </c>
      <c r="BQ173" s="71">
        <v>0</v>
      </c>
      <c r="BR173" s="71">
        <v>0</v>
      </c>
      <c r="BS173" s="71">
        <v>2</v>
      </c>
      <c r="BT173" s="71">
        <v>0</v>
      </c>
      <c r="BU173"/>
      <c r="BV173" s="70">
        <v>13.163</v>
      </c>
      <c r="BW173" s="70">
        <v>0</v>
      </c>
      <c r="BX173" s="70">
        <v>0</v>
      </c>
      <c r="BY173" s="70">
        <v>0</v>
      </c>
      <c r="BZ173" s="70">
        <v>0</v>
      </c>
      <c r="CA173" s="70">
        <v>0</v>
      </c>
      <c r="CB173" s="70">
        <v>0</v>
      </c>
      <c r="CC173" s="70">
        <v>0</v>
      </c>
      <c r="CD173" s="70">
        <v>0</v>
      </c>
    </row>
    <row r="174" spans="1:82">
      <c r="A174" s="70" t="s">
        <v>2101</v>
      </c>
      <c r="B174" s="70">
        <v>442</v>
      </c>
      <c r="C174" s="70">
        <v>19</v>
      </c>
      <c r="D174" s="70">
        <v>26</v>
      </c>
      <c r="E174" s="70">
        <v>2022</v>
      </c>
      <c r="F174" s="70" t="s">
        <v>161</v>
      </c>
      <c r="G174" s="70" t="s">
        <v>2082</v>
      </c>
      <c r="H174" s="70" t="s">
        <v>2083</v>
      </c>
      <c r="I174" s="148"/>
      <c r="J174" s="71">
        <v>19.695450173289771</v>
      </c>
      <c r="K174" s="71">
        <v>5.1511781190562145</v>
      </c>
      <c r="L174" s="71">
        <v>2.4759281831561788</v>
      </c>
      <c r="M174" s="71">
        <v>148.17321039119273</v>
      </c>
      <c r="N174" s="71">
        <v>92.269930129561573</v>
      </c>
      <c r="O174" s="71">
        <v>71.229220398608604</v>
      </c>
      <c r="P174" s="71">
        <v>41.932995669035343</v>
      </c>
      <c r="Q174" s="71">
        <v>3.8827015927122357</v>
      </c>
      <c r="R174" s="71">
        <v>0</v>
      </c>
      <c r="S174" s="71">
        <v>9.9281565981810029</v>
      </c>
      <c r="T174" s="72"/>
      <c r="U174" s="71">
        <v>1353743</v>
      </c>
      <c r="V174" s="71">
        <v>1867</v>
      </c>
      <c r="W174" s="71">
        <v>71</v>
      </c>
      <c r="X174" s="71">
        <v>23376</v>
      </c>
      <c r="Y174" s="71">
        <v>28033</v>
      </c>
      <c r="Z174" s="71">
        <v>49793</v>
      </c>
      <c r="AA174" s="71">
        <v>9162</v>
      </c>
      <c r="AB174" s="71">
        <v>65954</v>
      </c>
      <c r="AC174" s="71">
        <v>0</v>
      </c>
      <c r="AD174" s="71">
        <v>9.9281565981810029</v>
      </c>
      <c r="AE174" s="72"/>
      <c r="AF174" s="71">
        <v>16264660.827263387</v>
      </c>
      <c r="AG174" s="71">
        <v>3106485.2133780168</v>
      </c>
      <c r="AH174" s="71">
        <v>700576.62999494618</v>
      </c>
      <c r="AI174" s="71">
        <v>165577703.8733553</v>
      </c>
      <c r="AJ174" s="71">
        <v>113979346.13905957</v>
      </c>
      <c r="AK174" s="71">
        <v>0</v>
      </c>
      <c r="AL174" s="71">
        <v>0</v>
      </c>
      <c r="AM174" s="71">
        <v>8516461.5753269009</v>
      </c>
      <c r="AN174" s="71">
        <v>0</v>
      </c>
      <c r="AO174" s="71">
        <v>0</v>
      </c>
      <c r="AP174" s="71">
        <v>308145234.25837815</v>
      </c>
      <c r="AQ174" s="72"/>
      <c r="AR174" s="71">
        <v>1148</v>
      </c>
      <c r="AS174" s="71">
        <v>292</v>
      </c>
      <c r="AT174" s="71">
        <v>0</v>
      </c>
      <c r="AU174" s="71">
        <v>0</v>
      </c>
      <c r="AV174" s="71">
        <v>0</v>
      </c>
      <c r="AW174" s="71">
        <v>0</v>
      </c>
      <c r="AX174" s="71"/>
      <c r="AY174" s="72"/>
      <c r="AZ174" s="71">
        <v>5553.0180000000073</v>
      </c>
      <c r="BA174" s="71">
        <v>6153.3999999999924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2102</v>
      </c>
      <c r="B175" s="70">
        <v>442</v>
      </c>
      <c r="C175" s="70">
        <v>20</v>
      </c>
      <c r="D175" s="70">
        <v>26</v>
      </c>
      <c r="E175" s="70">
        <v>2023</v>
      </c>
      <c r="F175" s="70" t="s">
        <v>1539</v>
      </c>
      <c r="G175" s="70" t="s">
        <v>2082</v>
      </c>
      <c r="H175" s="70" t="s">
        <v>2083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1218</v>
      </c>
      <c r="AS175" s="71">
        <v>292</v>
      </c>
      <c r="AT175" s="71">
        <v>0</v>
      </c>
      <c r="AU175" s="71">
        <v>0</v>
      </c>
      <c r="AV175" s="71">
        <v>0</v>
      </c>
      <c r="AW175" s="71">
        <v>0</v>
      </c>
      <c r="AX175" s="71"/>
      <c r="AY175" s="72"/>
      <c r="AZ175" s="71">
        <v>5968.8670000000075</v>
      </c>
      <c r="BA175" s="71">
        <v>6153.2999999999929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2103</v>
      </c>
      <c r="B176" s="70">
        <v>442</v>
      </c>
      <c r="C176" s="70">
        <v>21</v>
      </c>
      <c r="D176" s="70">
        <v>26</v>
      </c>
      <c r="E176" s="70">
        <v>2024</v>
      </c>
      <c r="F176" s="70" t="s">
        <v>1554</v>
      </c>
      <c r="G176" s="70" t="s">
        <v>2082</v>
      </c>
      <c r="H176" s="70" t="s">
        <v>2083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2104</v>
      </c>
      <c r="B177" s="70">
        <v>1</v>
      </c>
      <c r="C177" s="70">
        <v>1</v>
      </c>
      <c r="D177" s="70">
        <v>1</v>
      </c>
      <c r="E177" s="70">
        <v>1990</v>
      </c>
      <c r="F177" s="70" t="s">
        <v>787</v>
      </c>
      <c r="G177" s="70" t="s">
        <v>2105</v>
      </c>
      <c r="H177" s="70" t="s">
        <v>2106</v>
      </c>
      <c r="I177" s="148" t="s">
        <v>793</v>
      </c>
      <c r="J177" s="71">
        <v>2592.619494787059</v>
      </c>
      <c r="K177" s="71">
        <v>8.4122704135630872</v>
      </c>
      <c r="L177" s="71">
        <v>40.015239620452562</v>
      </c>
      <c r="M177" s="71">
        <v>37.291822784877773</v>
      </c>
      <c r="N177" s="71">
        <v>33.28442647668038</v>
      </c>
      <c r="O177" s="71">
        <v>43.093839221408977</v>
      </c>
      <c r="P177" s="71">
        <v>47.271316308162888</v>
      </c>
      <c r="Q177" s="71">
        <v>3.25301934597563</v>
      </c>
      <c r="R177" s="71">
        <v>43.564137350109412</v>
      </c>
      <c r="S177" s="71">
        <v>3.4721741980070302</v>
      </c>
      <c r="T177" s="72"/>
      <c r="U177" s="71">
        <v>62710614</v>
      </c>
      <c r="V177" s="71">
        <v>2858</v>
      </c>
      <c r="W177" s="71">
        <v>387</v>
      </c>
      <c r="X177" s="71">
        <v>12563</v>
      </c>
      <c r="Y177" s="71">
        <v>14980</v>
      </c>
      <c r="Z177" s="71">
        <v>17725</v>
      </c>
      <c r="AA177" s="71">
        <v>11478</v>
      </c>
      <c r="AB177" s="71">
        <v>52818</v>
      </c>
      <c r="AC177" s="71">
        <v>7545387</v>
      </c>
      <c r="AD177" s="71">
        <v>3.4721741980070302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2107</v>
      </c>
      <c r="B178" s="70">
        <v>2</v>
      </c>
      <c r="C178" s="70">
        <v>2</v>
      </c>
      <c r="D178" s="70">
        <v>1</v>
      </c>
      <c r="E178" s="70">
        <v>2005</v>
      </c>
      <c r="F178" s="70" t="s">
        <v>789</v>
      </c>
      <c r="G178" s="1064" t="s">
        <v>2105</v>
      </c>
      <c r="H178" s="70" t="s">
        <v>2106</v>
      </c>
      <c r="I178" s="148"/>
      <c r="J178" s="71">
        <v>3329.5853321447498</v>
      </c>
      <c r="K178" s="71">
        <v>5.3540310635251869</v>
      </c>
      <c r="L178" s="71">
        <v>21.573927009393142</v>
      </c>
      <c r="M178" s="71">
        <v>66.181371698478628</v>
      </c>
      <c r="N178" s="71">
        <v>55.998537244979417</v>
      </c>
      <c r="O178" s="71">
        <v>70.605875522459087</v>
      </c>
      <c r="P178" s="71">
        <v>70.94438477134679</v>
      </c>
      <c r="Q178" s="71">
        <v>3.5410450197073602</v>
      </c>
      <c r="R178" s="71">
        <v>49.929005697531537</v>
      </c>
      <c r="S178" s="71">
        <v>4.0492530000000002</v>
      </c>
      <c r="T178" s="72"/>
      <c r="U178" s="71">
        <v>84520997</v>
      </c>
      <c r="V178" s="71">
        <v>2263</v>
      </c>
      <c r="W178" s="71">
        <v>230</v>
      </c>
      <c r="X178" s="71">
        <v>12388</v>
      </c>
      <c r="Y178" s="71">
        <v>21328</v>
      </c>
      <c r="Z178" s="71">
        <v>33606</v>
      </c>
      <c r="AA178" s="71">
        <v>14108</v>
      </c>
      <c r="AB178" s="71">
        <v>60105</v>
      </c>
      <c r="AC178" s="71">
        <v>8828910.833333334</v>
      </c>
      <c r="AD178" s="71">
        <v>4.0492530000000002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2108</v>
      </c>
      <c r="B179" s="70">
        <v>3</v>
      </c>
      <c r="C179" s="70">
        <v>3</v>
      </c>
      <c r="D179" s="70">
        <v>1</v>
      </c>
      <c r="E179" s="70">
        <v>2006</v>
      </c>
      <c r="F179" s="70" t="s">
        <v>790</v>
      </c>
      <c r="G179" s="1064" t="s">
        <v>2105</v>
      </c>
      <c r="H179" s="70" t="s">
        <v>2106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2109</v>
      </c>
      <c r="B180" s="70">
        <v>4</v>
      </c>
      <c r="C180" s="70">
        <v>4</v>
      </c>
      <c r="D180" s="70">
        <v>1</v>
      </c>
      <c r="E180" s="70">
        <v>2007</v>
      </c>
      <c r="F180" s="70" t="s">
        <v>791</v>
      </c>
      <c r="G180" s="70" t="s">
        <v>2105</v>
      </c>
      <c r="H180" s="70" t="s">
        <v>2106</v>
      </c>
      <c r="I180" s="148"/>
      <c r="J180" s="71">
        <v>4134.5057237798701</v>
      </c>
      <c r="K180" s="71">
        <v>4.64302446510536</v>
      </c>
      <c r="L180" s="71">
        <v>19.149916945353489</v>
      </c>
      <c r="M180" s="71">
        <v>63.355691175139917</v>
      </c>
      <c r="N180" s="71">
        <v>71.920723768593376</v>
      </c>
      <c r="O180" s="71">
        <v>69.514159597291723</v>
      </c>
      <c r="P180" s="71">
        <v>72.834029616360965</v>
      </c>
      <c r="Q180" s="71">
        <v>3.7565391558179702</v>
      </c>
      <c r="R180" s="71">
        <v>47.817872093274893</v>
      </c>
      <c r="S180" s="71">
        <v>0</v>
      </c>
      <c r="T180" s="72"/>
      <c r="U180" s="71">
        <v>117922846</v>
      </c>
      <c r="V180" s="71">
        <v>1914</v>
      </c>
      <c r="W180" s="71">
        <v>235</v>
      </c>
      <c r="X180" s="71">
        <v>14200</v>
      </c>
      <c r="Y180" s="71">
        <v>22957</v>
      </c>
      <c r="Z180" s="71">
        <v>34395</v>
      </c>
      <c r="AA180" s="71">
        <v>14263</v>
      </c>
      <c r="AB180" s="71">
        <v>60391</v>
      </c>
      <c r="AC180" s="71">
        <v>8698213.5</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2110</v>
      </c>
      <c r="B181" s="70">
        <v>5</v>
      </c>
      <c r="C181" s="70">
        <v>5</v>
      </c>
      <c r="D181" s="70">
        <v>1</v>
      </c>
      <c r="E181" s="70">
        <v>2008</v>
      </c>
      <c r="F181" s="70" t="s">
        <v>792</v>
      </c>
      <c r="G181" s="70" t="s">
        <v>2105</v>
      </c>
      <c r="H181" s="70" t="s">
        <v>2106</v>
      </c>
      <c r="I181" s="148"/>
      <c r="J181" s="71">
        <v>4085.8902525509052</v>
      </c>
      <c r="K181" s="71">
        <v>3.653759767212823</v>
      </c>
      <c r="L181" s="71">
        <v>16.803639446586232</v>
      </c>
      <c r="M181" s="71">
        <v>71.521377609359064</v>
      </c>
      <c r="N181" s="71">
        <v>68.986087703955036</v>
      </c>
      <c r="O181" s="71">
        <v>67.899023465783443</v>
      </c>
      <c r="P181" s="71">
        <v>71.042296056938696</v>
      </c>
      <c r="Q181" s="71">
        <v>3.7032791570609098</v>
      </c>
      <c r="R181" s="71">
        <v>46.499638033103508</v>
      </c>
      <c r="S181" s="71">
        <v>0</v>
      </c>
      <c r="T181" s="72"/>
      <c r="U181" s="71">
        <v>134625018</v>
      </c>
      <c r="V181" s="71">
        <v>1914</v>
      </c>
      <c r="W181" s="71">
        <v>235</v>
      </c>
      <c r="X181" s="71">
        <v>14200</v>
      </c>
      <c r="Y181" s="71">
        <v>23231</v>
      </c>
      <c r="Z181" s="71">
        <v>34775</v>
      </c>
      <c r="AA181" s="71">
        <v>13928</v>
      </c>
      <c r="AB181" s="71">
        <v>60514</v>
      </c>
      <c r="AC181" s="71">
        <v>8783141.833333334</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2111</v>
      </c>
      <c r="B182" s="70">
        <v>6</v>
      </c>
      <c r="C182" s="70">
        <v>6</v>
      </c>
      <c r="D182" s="70">
        <v>1</v>
      </c>
      <c r="E182" s="70">
        <v>2009</v>
      </c>
      <c r="F182" s="70" t="s">
        <v>176</v>
      </c>
      <c r="G182" s="70" t="s">
        <v>2105</v>
      </c>
      <c r="H182" s="70" t="s">
        <v>2106</v>
      </c>
      <c r="I182" s="148"/>
      <c r="J182" s="71">
        <v>4188.0661459472503</v>
      </c>
      <c r="K182" s="71">
        <v>3.8272772916036288</v>
      </c>
      <c r="L182" s="71">
        <v>14.19442121509724</v>
      </c>
      <c r="M182" s="71">
        <v>78.595200550066025</v>
      </c>
      <c r="N182" s="71">
        <v>64.56886269696021</v>
      </c>
      <c r="O182" s="71">
        <v>69.310202099961018</v>
      </c>
      <c r="P182" s="71">
        <v>66.756186617899886</v>
      </c>
      <c r="Q182" s="71">
        <v>3.54377981978066</v>
      </c>
      <c r="R182" s="71">
        <v>42.188528122538621</v>
      </c>
      <c r="S182" s="71">
        <v>0</v>
      </c>
      <c r="T182" s="72"/>
      <c r="U182" s="71">
        <v>119240817</v>
      </c>
      <c r="V182" s="71">
        <v>2577</v>
      </c>
      <c r="W182" s="71">
        <v>256</v>
      </c>
      <c r="X182" s="71">
        <v>17761</v>
      </c>
      <c r="Y182" s="71">
        <v>23598</v>
      </c>
      <c r="Z182" s="71">
        <v>35038</v>
      </c>
      <c r="AA182" s="71">
        <v>13436</v>
      </c>
      <c r="AB182" s="71">
        <v>60788</v>
      </c>
      <c r="AC182" s="71">
        <v>7774234.833333333</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854.08500000000004</v>
      </c>
      <c r="BK182" s="71">
        <v>1574.9459999999999</v>
      </c>
      <c r="BL182" s="71">
        <v>89.432999999999993</v>
      </c>
      <c r="BM182" s="71">
        <v>0</v>
      </c>
      <c r="BN182" s="72"/>
      <c r="BO182" s="71">
        <v>0</v>
      </c>
      <c r="BP182" s="71">
        <v>0</v>
      </c>
      <c r="BQ182" s="71">
        <v>21</v>
      </c>
      <c r="BR182" s="71">
        <v>6</v>
      </c>
      <c r="BS182" s="71">
        <v>3</v>
      </c>
      <c r="BT182" s="71">
        <v>0</v>
      </c>
      <c r="BU182"/>
      <c r="BV182" s="70">
        <v>2433.8040000000001</v>
      </c>
      <c r="BW182" s="70">
        <v>14.44</v>
      </c>
      <c r="BX182" s="70">
        <v>57.918999999999997</v>
      </c>
      <c r="BY182" s="70">
        <v>0</v>
      </c>
      <c r="BZ182" s="70">
        <v>12.301</v>
      </c>
      <c r="CA182" s="70">
        <v>0</v>
      </c>
      <c r="CB182" s="70">
        <v>0</v>
      </c>
      <c r="CC182" s="70">
        <v>0</v>
      </c>
      <c r="CD182" s="70">
        <v>0</v>
      </c>
    </row>
    <row r="183" spans="1:82">
      <c r="A183" s="70" t="s">
        <v>2112</v>
      </c>
      <c r="B183" s="70">
        <v>7</v>
      </c>
      <c r="C183" s="70">
        <v>7</v>
      </c>
      <c r="D183" s="70">
        <v>1</v>
      </c>
      <c r="E183" s="70">
        <v>2010</v>
      </c>
      <c r="F183" s="70" t="s">
        <v>177</v>
      </c>
      <c r="G183" s="70" t="s">
        <v>2105</v>
      </c>
      <c r="H183" s="70" t="s">
        <v>2106</v>
      </c>
      <c r="I183" s="148"/>
      <c r="J183" s="71">
        <v>3973.1963410282242</v>
      </c>
      <c r="K183" s="71">
        <v>4.0788259490269576</v>
      </c>
      <c r="L183" s="71">
        <v>13.438662898633019</v>
      </c>
      <c r="M183" s="71">
        <v>78.453981678367541</v>
      </c>
      <c r="N183" s="71">
        <v>66.866977589607814</v>
      </c>
      <c r="O183" s="71">
        <v>69.537001567064607</v>
      </c>
      <c r="P183" s="71">
        <v>67.426510143493758</v>
      </c>
      <c r="Q183" s="71">
        <v>3.70624898200108</v>
      </c>
      <c r="R183" s="71">
        <v>47.331816100257349</v>
      </c>
      <c r="S183" s="71">
        <v>0</v>
      </c>
      <c r="T183" s="72"/>
      <c r="U183" s="71">
        <v>102654252</v>
      </c>
      <c r="V183" s="71">
        <v>2577</v>
      </c>
      <c r="W183" s="71">
        <v>256</v>
      </c>
      <c r="X183" s="71">
        <v>17761</v>
      </c>
      <c r="Y183" s="71">
        <v>23923</v>
      </c>
      <c r="Z183" s="71">
        <v>35316</v>
      </c>
      <c r="AA183" s="71">
        <v>13232</v>
      </c>
      <c r="AB183" s="71">
        <v>60919</v>
      </c>
      <c r="AC183" s="71">
        <v>8265487.166666667</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910.07799999999997</v>
      </c>
      <c r="BK183" s="71">
        <v>1754.105</v>
      </c>
      <c r="BL183" s="71">
        <v>90.399000000000001</v>
      </c>
      <c r="BM183" s="71">
        <v>0</v>
      </c>
      <c r="BN183" s="72"/>
      <c r="BO183" s="71">
        <v>0</v>
      </c>
      <c r="BP183" s="71">
        <v>0</v>
      </c>
      <c r="BQ183" s="71">
        <v>22</v>
      </c>
      <c r="BR183" s="71">
        <v>6</v>
      </c>
      <c r="BS183" s="71">
        <v>3</v>
      </c>
      <c r="BT183" s="71">
        <v>0</v>
      </c>
      <c r="BU183"/>
      <c r="BV183" s="70">
        <v>2653.7370000000001</v>
      </c>
      <c r="BW183" s="70">
        <v>15.842000000000001</v>
      </c>
      <c r="BX183" s="70">
        <v>58.664999999999999</v>
      </c>
      <c r="BY183" s="70">
        <v>0</v>
      </c>
      <c r="BZ183" s="70">
        <v>26.338000000000001</v>
      </c>
      <c r="CA183" s="70">
        <v>0</v>
      </c>
      <c r="CB183" s="70">
        <v>0</v>
      </c>
      <c r="CC183" s="70">
        <v>0</v>
      </c>
      <c r="CD183" s="70">
        <v>0</v>
      </c>
    </row>
    <row r="184" spans="1:82">
      <c r="A184" s="70" t="s">
        <v>2113</v>
      </c>
      <c r="B184" s="70">
        <v>8</v>
      </c>
      <c r="C184" s="70">
        <v>8</v>
      </c>
      <c r="D184" s="70">
        <v>1</v>
      </c>
      <c r="E184" s="70">
        <v>2011</v>
      </c>
      <c r="F184" s="70" t="s">
        <v>178</v>
      </c>
      <c r="G184" s="70" t="s">
        <v>2105</v>
      </c>
      <c r="H184" s="70" t="s">
        <v>2106</v>
      </c>
      <c r="I184" s="148"/>
      <c r="J184" s="71">
        <v>4036.7424892888262</v>
      </c>
      <c r="K184" s="71">
        <v>6.4388196902072634</v>
      </c>
      <c r="L184" s="71">
        <v>13.101914686458199</v>
      </c>
      <c r="M184" s="71">
        <v>90.892836755082996</v>
      </c>
      <c r="N184" s="71">
        <v>70.923663153277431</v>
      </c>
      <c r="O184" s="71">
        <v>69.151113482887951</v>
      </c>
      <c r="P184" s="71">
        <v>65.750157967372886</v>
      </c>
      <c r="Q184" s="71">
        <v>4.2760275111797101</v>
      </c>
      <c r="R184" s="71">
        <v>45.395209137479718</v>
      </c>
      <c r="S184" s="71">
        <v>0</v>
      </c>
      <c r="T184" s="72"/>
      <c r="U184" s="71">
        <v>109191503</v>
      </c>
      <c r="V184" s="71">
        <v>2577</v>
      </c>
      <c r="W184" s="71">
        <v>256</v>
      </c>
      <c r="X184" s="71">
        <v>17761</v>
      </c>
      <c r="Y184" s="71">
        <v>24148</v>
      </c>
      <c r="Z184" s="71">
        <v>35883</v>
      </c>
      <c r="AA184" s="71">
        <v>13287</v>
      </c>
      <c r="AB184" s="71">
        <v>60932</v>
      </c>
      <c r="AC184" s="71">
        <v>7914189.5</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770.06500000000005</v>
      </c>
      <c r="BK184" s="71">
        <v>1681.1110000000001</v>
      </c>
      <c r="BL184" s="71">
        <v>88.986999999999995</v>
      </c>
      <c r="BM184" s="71">
        <v>0</v>
      </c>
      <c r="BN184" s="72"/>
      <c r="BO184" s="71">
        <v>0</v>
      </c>
      <c r="BP184" s="71">
        <v>0</v>
      </c>
      <c r="BQ184" s="71">
        <v>22</v>
      </c>
      <c r="BR184" s="71">
        <v>6</v>
      </c>
      <c r="BS184" s="71">
        <v>3</v>
      </c>
      <c r="BT184" s="71">
        <v>0</v>
      </c>
      <c r="BU184"/>
      <c r="BV184" s="70">
        <v>2464.2559999999999</v>
      </c>
      <c r="BW184" s="70">
        <v>0</v>
      </c>
      <c r="BX184" s="70">
        <v>58.247999999999998</v>
      </c>
      <c r="BY184" s="70">
        <v>0</v>
      </c>
      <c r="BZ184" s="70">
        <v>17.658999999999999</v>
      </c>
      <c r="CA184" s="70">
        <v>0</v>
      </c>
      <c r="CB184" s="70">
        <v>0</v>
      </c>
      <c r="CC184" s="70">
        <v>0</v>
      </c>
      <c r="CD184" s="70">
        <v>0</v>
      </c>
    </row>
    <row r="185" spans="1:82">
      <c r="A185" s="70" t="s">
        <v>2114</v>
      </c>
      <c r="B185" s="70">
        <v>9</v>
      </c>
      <c r="C185" s="70">
        <v>9</v>
      </c>
      <c r="D185" s="70">
        <v>1</v>
      </c>
      <c r="E185" s="70">
        <v>2012</v>
      </c>
      <c r="F185" s="70" t="s">
        <v>179</v>
      </c>
      <c r="G185" s="70" t="s">
        <v>2105</v>
      </c>
      <c r="H185" s="70" t="s">
        <v>2106</v>
      </c>
      <c r="I185" s="148"/>
      <c r="J185" s="71">
        <v>4409.2922666770692</v>
      </c>
      <c r="K185" s="71">
        <v>6.3884301397273511</v>
      </c>
      <c r="L185" s="71">
        <v>13.15420105353823</v>
      </c>
      <c r="M185" s="71">
        <v>101.57300039703981</v>
      </c>
      <c r="N185" s="71">
        <v>79.647623369372369</v>
      </c>
      <c r="O185" s="71">
        <v>69.465423969778982</v>
      </c>
      <c r="P185" s="71">
        <v>65.676348692595198</v>
      </c>
      <c r="Q185" s="71">
        <v>4.69362393452941</v>
      </c>
      <c r="R185" s="71">
        <v>48.377190168754943</v>
      </c>
      <c r="S185" s="71">
        <v>0</v>
      </c>
      <c r="T185" s="72"/>
      <c r="U185" s="71">
        <v>119842497</v>
      </c>
      <c r="V185" s="71">
        <v>2577</v>
      </c>
      <c r="W185" s="71">
        <v>256</v>
      </c>
      <c r="X185" s="71">
        <v>17761</v>
      </c>
      <c r="Y185" s="71">
        <v>24668</v>
      </c>
      <c r="Z185" s="71">
        <v>36332</v>
      </c>
      <c r="AA185" s="71">
        <v>13197</v>
      </c>
      <c r="AB185" s="71">
        <v>61559</v>
      </c>
      <c r="AC185" s="71">
        <v>8215618.166666667</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885.26</v>
      </c>
      <c r="BK185" s="71">
        <v>1818.6869999999999</v>
      </c>
      <c r="BL185" s="71">
        <v>59.272999999999996</v>
      </c>
      <c r="BM185" s="71">
        <v>0</v>
      </c>
      <c r="BN185" s="72"/>
      <c r="BO185" s="71">
        <v>0</v>
      </c>
      <c r="BP185" s="71">
        <v>0</v>
      </c>
      <c r="BQ185" s="71">
        <v>24</v>
      </c>
      <c r="BR185" s="71">
        <v>7</v>
      </c>
      <c r="BS185" s="71">
        <v>3</v>
      </c>
      <c r="BT185" s="71">
        <v>0</v>
      </c>
      <c r="BU185"/>
      <c r="BV185" s="70">
        <v>2695.587</v>
      </c>
      <c r="BW185" s="70">
        <v>12.5</v>
      </c>
      <c r="BX185" s="70">
        <v>47.572000000000003</v>
      </c>
      <c r="BY185" s="70">
        <v>0</v>
      </c>
      <c r="BZ185" s="70">
        <v>7.5609999999999999</v>
      </c>
      <c r="CA185" s="70">
        <v>0</v>
      </c>
      <c r="CB185" s="70">
        <v>0</v>
      </c>
      <c r="CC185" s="70">
        <v>0</v>
      </c>
      <c r="CD185" s="70">
        <v>0</v>
      </c>
    </row>
    <row r="186" spans="1:82">
      <c r="A186" s="70" t="s">
        <v>2115</v>
      </c>
      <c r="B186" s="70">
        <v>10</v>
      </c>
      <c r="C186" s="70">
        <v>10</v>
      </c>
      <c r="D186" s="70">
        <v>1</v>
      </c>
      <c r="E186" s="70">
        <v>2013</v>
      </c>
      <c r="F186" s="70" t="s">
        <v>180</v>
      </c>
      <c r="G186" s="70" t="s">
        <v>2105</v>
      </c>
      <c r="H186" s="70" t="s">
        <v>2106</v>
      </c>
      <c r="I186" s="148"/>
      <c r="J186" s="71">
        <v>5368.9077609694004</v>
      </c>
      <c r="K186" s="71">
        <v>5.693925233134487</v>
      </c>
      <c r="L186" s="71">
        <v>13.15754138117787</v>
      </c>
      <c r="M186" s="71">
        <v>100.7082673556706</v>
      </c>
      <c r="N186" s="71">
        <v>84.733426451475381</v>
      </c>
      <c r="O186" s="71">
        <v>67.570832844730958</v>
      </c>
      <c r="P186" s="71">
        <v>65.634086543399647</v>
      </c>
      <c r="Q186" s="71">
        <v>4.7864114086451401</v>
      </c>
      <c r="R186" s="71">
        <v>45.208233408221759</v>
      </c>
      <c r="S186" s="71">
        <v>0</v>
      </c>
      <c r="T186" s="72"/>
      <c r="U186" s="71">
        <v>142146558</v>
      </c>
      <c r="V186" s="71">
        <v>2577</v>
      </c>
      <c r="W186" s="71">
        <v>256</v>
      </c>
      <c r="X186" s="71">
        <v>17761</v>
      </c>
      <c r="Y186" s="71">
        <v>24970</v>
      </c>
      <c r="Z186" s="71">
        <v>36919</v>
      </c>
      <c r="AA186" s="71">
        <v>13139</v>
      </c>
      <c r="AB186" s="71">
        <v>61876</v>
      </c>
      <c r="AC186" s="71">
        <v>7494250.666666667</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906.85799999999995</v>
      </c>
      <c r="BK186" s="71">
        <v>1177.758</v>
      </c>
      <c r="BL186" s="71">
        <v>105.828</v>
      </c>
      <c r="BM186" s="71">
        <v>0</v>
      </c>
      <c r="BN186" s="72"/>
      <c r="BO186" s="71">
        <v>0</v>
      </c>
      <c r="BP186" s="71">
        <v>0</v>
      </c>
      <c r="BQ186" s="71">
        <v>24</v>
      </c>
      <c r="BR186" s="71">
        <v>7</v>
      </c>
      <c r="BS186" s="71">
        <v>3</v>
      </c>
      <c r="BT186" s="71">
        <v>0</v>
      </c>
      <c r="BU186"/>
      <c r="BV186" s="70">
        <v>2082.4110000000001</v>
      </c>
      <c r="BW186" s="70">
        <v>12.565</v>
      </c>
      <c r="BX186" s="70">
        <v>69.149000000000001</v>
      </c>
      <c r="BY186" s="70">
        <v>0</v>
      </c>
      <c r="BZ186" s="70">
        <v>26.318999999999999</v>
      </c>
      <c r="CA186" s="70">
        <v>0</v>
      </c>
      <c r="CB186" s="70">
        <v>0</v>
      </c>
      <c r="CC186" s="70">
        <v>0</v>
      </c>
      <c r="CD186" s="70">
        <v>0</v>
      </c>
    </row>
    <row r="187" spans="1:82">
      <c r="A187" s="70" t="s">
        <v>2116</v>
      </c>
      <c r="B187" s="70">
        <v>11</v>
      </c>
      <c r="C187" s="70">
        <v>11</v>
      </c>
      <c r="D187" s="70">
        <v>1</v>
      </c>
      <c r="E187" s="70">
        <v>2014</v>
      </c>
      <c r="F187" s="70" t="s">
        <v>181</v>
      </c>
      <c r="G187" s="70" t="s">
        <v>2105</v>
      </c>
      <c r="H187" s="70" t="s">
        <v>2106</v>
      </c>
      <c r="I187" s="148"/>
      <c r="J187" s="71">
        <v>4861.8724310549142</v>
      </c>
      <c r="K187" s="71">
        <v>5.9103694770875466</v>
      </c>
      <c r="L187" s="71">
        <v>9.2263623336278417</v>
      </c>
      <c r="M187" s="71">
        <v>90.447477714591599</v>
      </c>
      <c r="N187" s="71">
        <v>70.621815127133942</v>
      </c>
      <c r="O187" s="71">
        <v>65.037315674019681</v>
      </c>
      <c r="P187" s="71">
        <v>66.904188376862493</v>
      </c>
      <c r="Q187" s="71">
        <v>4.6031123944253798</v>
      </c>
      <c r="R187" s="71">
        <v>47.523889897238853</v>
      </c>
      <c r="S187" s="71">
        <v>0</v>
      </c>
      <c r="T187" s="72"/>
      <c r="U187" s="71">
        <v>141703458</v>
      </c>
      <c r="V187" s="71">
        <v>2472</v>
      </c>
      <c r="W187" s="71">
        <v>161</v>
      </c>
      <c r="X187" s="71">
        <v>17345</v>
      </c>
      <c r="Y187" s="71">
        <v>25297</v>
      </c>
      <c r="Z187" s="71">
        <v>37426</v>
      </c>
      <c r="AA187" s="71">
        <v>13324</v>
      </c>
      <c r="AB187" s="71">
        <v>62022</v>
      </c>
      <c r="AC187" s="71">
        <v>7902893</v>
      </c>
      <c r="AD187" s="71">
        <v>0</v>
      </c>
      <c r="AE187" s="72"/>
      <c r="AF187" s="71"/>
      <c r="AG187" s="71"/>
      <c r="AH187" s="71"/>
      <c r="AI187" s="71"/>
      <c r="AJ187" s="71"/>
      <c r="AK187" s="71"/>
      <c r="AL187" s="71"/>
      <c r="AM187" s="71"/>
      <c r="AN187" s="71"/>
      <c r="AO187" s="71"/>
      <c r="AP187" s="71"/>
      <c r="AQ187" s="72"/>
      <c r="AR187" s="71">
        <v>1503</v>
      </c>
      <c r="AS187" s="71">
        <v>194</v>
      </c>
      <c r="AT187" s="71">
        <v>2</v>
      </c>
      <c r="AU187" s="71">
        <v>0</v>
      </c>
      <c r="AV187" s="71">
        <v>0</v>
      </c>
      <c r="AW187" s="71">
        <v>0</v>
      </c>
      <c r="AX187" s="71"/>
      <c r="AY187" s="72"/>
      <c r="AZ187" s="71">
        <v>5808.3</v>
      </c>
      <c r="BA187" s="71">
        <v>20753.400000000001</v>
      </c>
      <c r="BB187" s="71">
        <v>3490</v>
      </c>
      <c r="BC187" s="71">
        <v>0</v>
      </c>
      <c r="BD187" s="71">
        <v>0</v>
      </c>
      <c r="BE187" s="71">
        <v>0</v>
      </c>
      <c r="BF187" s="71"/>
      <c r="BG187" s="72"/>
      <c r="BH187" s="71">
        <v>0</v>
      </c>
      <c r="BI187" s="71">
        <v>0</v>
      </c>
      <c r="BJ187" s="71">
        <v>882.45699999999999</v>
      </c>
      <c r="BK187" s="71">
        <v>2032.222</v>
      </c>
      <c r="BL187" s="71">
        <v>23.454999999999998</v>
      </c>
      <c r="BM187" s="71">
        <v>0</v>
      </c>
      <c r="BN187" s="72"/>
      <c r="BO187" s="71">
        <v>0</v>
      </c>
      <c r="BP187" s="71">
        <v>0</v>
      </c>
      <c r="BQ187" s="71">
        <v>24</v>
      </c>
      <c r="BR187" s="71">
        <v>8</v>
      </c>
      <c r="BS187" s="71">
        <v>4</v>
      </c>
      <c r="BT187" s="71">
        <v>0</v>
      </c>
      <c r="BU187"/>
      <c r="BV187" s="70">
        <v>2919.0729999999999</v>
      </c>
      <c r="BW187" s="70">
        <v>10.129</v>
      </c>
      <c r="BX187" s="70">
        <v>0</v>
      </c>
      <c r="BY187" s="70">
        <v>0</v>
      </c>
      <c r="BZ187" s="70">
        <v>8.9320000000000004</v>
      </c>
      <c r="CA187" s="70">
        <v>0</v>
      </c>
      <c r="CB187" s="70">
        <v>0</v>
      </c>
      <c r="CC187" s="70">
        <v>0</v>
      </c>
      <c r="CD187" s="70">
        <v>0</v>
      </c>
    </row>
    <row r="188" spans="1:82">
      <c r="A188" s="70" t="s">
        <v>2117</v>
      </c>
      <c r="B188" s="70">
        <v>12</v>
      </c>
      <c r="C188" s="70">
        <v>12</v>
      </c>
      <c r="D188" s="70">
        <v>1</v>
      </c>
      <c r="E188" s="70">
        <v>2015</v>
      </c>
      <c r="F188" s="70" t="s">
        <v>182</v>
      </c>
      <c r="G188" s="70" t="s">
        <v>2105</v>
      </c>
      <c r="H188" s="70" t="s">
        <v>2106</v>
      </c>
      <c r="I188" s="148"/>
      <c r="J188" s="71">
        <v>3699.7620333836271</v>
      </c>
      <c r="K188" s="71">
        <v>5.8694880803618972</v>
      </c>
      <c r="L188" s="71">
        <v>9.691529446007646</v>
      </c>
      <c r="M188" s="71">
        <v>91.891386592773429</v>
      </c>
      <c r="N188" s="71">
        <v>66.3542741489279</v>
      </c>
      <c r="O188" s="71">
        <v>65.343370124329951</v>
      </c>
      <c r="P188" s="71">
        <v>66.158024499189054</v>
      </c>
      <c r="Q188" s="71">
        <v>4.5091291855872502</v>
      </c>
      <c r="R188" s="71">
        <v>46.465843871019629</v>
      </c>
      <c r="S188" s="71">
        <v>0</v>
      </c>
      <c r="T188" s="72"/>
      <c r="U188" s="71">
        <v>106612225</v>
      </c>
      <c r="V188" s="71">
        <v>2472</v>
      </c>
      <c r="W188" s="71">
        <v>161</v>
      </c>
      <c r="X188" s="71">
        <v>17345</v>
      </c>
      <c r="Y188" s="71">
        <v>25573</v>
      </c>
      <c r="Z188" s="71">
        <v>37964</v>
      </c>
      <c r="AA188" s="71">
        <v>13165</v>
      </c>
      <c r="AB188" s="71">
        <v>62063</v>
      </c>
      <c r="AC188" s="71">
        <v>7942577.833333333</v>
      </c>
      <c r="AD188" s="71">
        <v>0</v>
      </c>
      <c r="AE188" s="72"/>
      <c r="AF188" s="71">
        <v>1145015338.0267301</v>
      </c>
      <c r="AG188" s="71">
        <v>5050956.3109984137</v>
      </c>
      <c r="AH188" s="71">
        <v>2025265.0573144141</v>
      </c>
      <c r="AI188" s="71">
        <v>130377743.5391576</v>
      </c>
      <c r="AJ188" s="71">
        <v>91529966.274659246</v>
      </c>
      <c r="AK188" s="71">
        <v>0</v>
      </c>
      <c r="AL188" s="71">
        <v>0</v>
      </c>
      <c r="AM188" s="71">
        <v>8505473.8055067435</v>
      </c>
      <c r="AN188" s="71">
        <v>0</v>
      </c>
      <c r="AO188" s="71">
        <v>0</v>
      </c>
      <c r="AP188" s="71">
        <v>1382504743.0143664</v>
      </c>
      <c r="AQ188" s="72"/>
      <c r="AR188" s="71">
        <v>1689</v>
      </c>
      <c r="AS188" s="71">
        <v>323</v>
      </c>
      <c r="AT188" s="71">
        <v>2</v>
      </c>
      <c r="AU188" s="71">
        <v>0</v>
      </c>
      <c r="AV188" s="71">
        <v>0</v>
      </c>
      <c r="AW188" s="71">
        <v>0</v>
      </c>
      <c r="AX188" s="71"/>
      <c r="AY188" s="72"/>
      <c r="AZ188" s="71">
        <v>6660.4</v>
      </c>
      <c r="BA188" s="71">
        <v>35242.199999999997</v>
      </c>
      <c r="BB188" s="71">
        <v>3490</v>
      </c>
      <c r="BC188" s="71">
        <v>0</v>
      </c>
      <c r="BD188" s="71">
        <v>0</v>
      </c>
      <c r="BE188" s="71">
        <v>0</v>
      </c>
      <c r="BF188" s="71"/>
      <c r="BG188" s="72"/>
      <c r="BH188" s="71">
        <v>0</v>
      </c>
      <c r="BI188" s="71">
        <v>0</v>
      </c>
      <c r="BJ188" s="71">
        <v>456.08199999999999</v>
      </c>
      <c r="BK188" s="71">
        <v>1698.9280000000001</v>
      </c>
      <c r="BL188" s="71">
        <v>113.62299999999999</v>
      </c>
      <c r="BM188" s="71">
        <v>0</v>
      </c>
      <c r="BN188" s="72"/>
      <c r="BO188" s="71">
        <v>0</v>
      </c>
      <c r="BP188" s="71">
        <v>0</v>
      </c>
      <c r="BQ188" s="71">
        <v>21</v>
      </c>
      <c r="BR188" s="71">
        <v>8</v>
      </c>
      <c r="BS188" s="71">
        <v>4</v>
      </c>
      <c r="BT188" s="71">
        <v>0</v>
      </c>
      <c r="BU188"/>
      <c r="BV188" s="70">
        <v>2164.1060000000002</v>
      </c>
      <c r="BW188" s="70">
        <v>11.706</v>
      </c>
      <c r="BX188" s="70">
        <v>72.745999999999995</v>
      </c>
      <c r="BY188" s="70">
        <v>0</v>
      </c>
      <c r="BZ188" s="70">
        <v>20.074999999999999</v>
      </c>
      <c r="CA188" s="70">
        <v>0</v>
      </c>
      <c r="CB188" s="70">
        <v>0</v>
      </c>
      <c r="CC188" s="70">
        <v>0</v>
      </c>
      <c r="CD188" s="70">
        <v>0</v>
      </c>
    </row>
    <row r="189" spans="1:82">
      <c r="A189" s="70" t="s">
        <v>2118</v>
      </c>
      <c r="B189" s="70">
        <v>13</v>
      </c>
      <c r="C189" s="70">
        <v>13</v>
      </c>
      <c r="D189" s="70">
        <v>1</v>
      </c>
      <c r="E189" s="70">
        <v>2016</v>
      </c>
      <c r="F189" s="70" t="s">
        <v>155</v>
      </c>
      <c r="G189" s="70" t="s">
        <v>2105</v>
      </c>
      <c r="H189" s="70" t="s">
        <v>2106</v>
      </c>
      <c r="I189" s="148"/>
      <c r="J189" s="71">
        <v>3063.0356657124271</v>
      </c>
      <c r="K189" s="71">
        <v>5.6564553639182336</v>
      </c>
      <c r="L189" s="71">
        <v>11.272959205824543</v>
      </c>
      <c r="M189" s="71">
        <v>79.028838138171565</v>
      </c>
      <c r="N189" s="71">
        <v>70.430965168342851</v>
      </c>
      <c r="O189" s="71">
        <v>65.318405990152428</v>
      </c>
      <c r="P189" s="71">
        <v>64.65987149848003</v>
      </c>
      <c r="Q189" s="71">
        <v>4.4007991273034763</v>
      </c>
      <c r="R189" s="71">
        <v>47.81013841426293</v>
      </c>
      <c r="S189" s="71">
        <v>0</v>
      </c>
      <c r="T189" s="72"/>
      <c r="U189" s="71">
        <v>83389975</v>
      </c>
      <c r="V189" s="71">
        <v>2472</v>
      </c>
      <c r="W189" s="71">
        <v>161</v>
      </c>
      <c r="X189" s="71">
        <v>17345</v>
      </c>
      <c r="Y189" s="71">
        <v>25900</v>
      </c>
      <c r="Z189" s="71">
        <v>38416</v>
      </c>
      <c r="AA189" s="71">
        <v>13308</v>
      </c>
      <c r="AB189" s="71">
        <v>62306</v>
      </c>
      <c r="AC189" s="71">
        <v>8165501.0230125627</v>
      </c>
      <c r="AD189" s="71">
        <v>0</v>
      </c>
      <c r="AE189" s="72"/>
      <c r="AF189" s="71">
        <v>983759467.03165269</v>
      </c>
      <c r="AG189" s="71">
        <v>4812764.294541331</v>
      </c>
      <c r="AH189" s="71">
        <v>1864916.342544829</v>
      </c>
      <c r="AI189" s="71">
        <v>121323478.6850317</v>
      </c>
      <c r="AJ189" s="71">
        <v>97298981.347595632</v>
      </c>
      <c r="AK189" s="71">
        <v>0</v>
      </c>
      <c r="AL189" s="71">
        <v>0</v>
      </c>
      <c r="AM189" s="71">
        <v>8545409.7272452936</v>
      </c>
      <c r="AN189" s="71">
        <v>0</v>
      </c>
      <c r="AO189" s="71">
        <v>0</v>
      </c>
      <c r="AP189" s="71">
        <v>1217605017.4286115</v>
      </c>
      <c r="AQ189" s="72"/>
      <c r="AR189" s="71">
        <v>1854</v>
      </c>
      <c r="AS189" s="71">
        <v>360</v>
      </c>
      <c r="AT189" s="71">
        <v>2</v>
      </c>
      <c r="AU189" s="71">
        <v>0</v>
      </c>
      <c r="AV189" s="71">
        <v>0</v>
      </c>
      <c r="AW189" s="71">
        <v>0</v>
      </c>
      <c r="AX189" s="71"/>
      <c r="AY189" s="72"/>
      <c r="AZ189" s="71">
        <v>7472.2</v>
      </c>
      <c r="BA189" s="71">
        <v>38413.9</v>
      </c>
      <c r="BB189" s="71">
        <v>3490</v>
      </c>
      <c r="BC189" s="71">
        <v>0</v>
      </c>
      <c r="BD189" s="71">
        <v>0</v>
      </c>
      <c r="BE189" s="71">
        <v>0</v>
      </c>
      <c r="BF189" s="71"/>
      <c r="BG189" s="72"/>
      <c r="BH189" s="71">
        <v>0</v>
      </c>
      <c r="BI189" s="71">
        <v>0</v>
      </c>
      <c r="BJ189" s="71">
        <v>492.35300000000001</v>
      </c>
      <c r="BK189" s="71">
        <v>1784.44</v>
      </c>
      <c r="BL189" s="71">
        <v>303.05200000000002</v>
      </c>
      <c r="BM189" s="71">
        <v>0</v>
      </c>
      <c r="BN189" s="72"/>
      <c r="BO189" s="71">
        <v>0</v>
      </c>
      <c r="BP189" s="71">
        <v>0</v>
      </c>
      <c r="BQ189" s="71">
        <v>24</v>
      </c>
      <c r="BR189" s="71">
        <v>8</v>
      </c>
      <c r="BS189" s="71">
        <v>4</v>
      </c>
      <c r="BT189" s="71">
        <v>0</v>
      </c>
      <c r="BU189"/>
      <c r="BV189" s="70">
        <v>2279.1709999999998</v>
      </c>
      <c r="BW189" s="70">
        <v>11.002000000000001</v>
      </c>
      <c r="BX189" s="70">
        <v>267.572</v>
      </c>
      <c r="BY189" s="70">
        <v>0</v>
      </c>
      <c r="BZ189" s="70">
        <v>22.1</v>
      </c>
      <c r="CA189" s="70">
        <v>0</v>
      </c>
      <c r="CB189" s="70">
        <v>0</v>
      </c>
      <c r="CC189" s="70">
        <v>0</v>
      </c>
      <c r="CD189" s="70">
        <v>0</v>
      </c>
    </row>
    <row r="190" spans="1:82">
      <c r="A190" s="70" t="s">
        <v>2119</v>
      </c>
      <c r="B190" s="70">
        <v>14</v>
      </c>
      <c r="C190" s="70">
        <v>14</v>
      </c>
      <c r="D190" s="70">
        <v>1</v>
      </c>
      <c r="E190" s="70">
        <v>2017</v>
      </c>
      <c r="F190" s="70" t="s">
        <v>156</v>
      </c>
      <c r="G190" s="70" t="s">
        <v>2105</v>
      </c>
      <c r="H190" s="70" t="s">
        <v>2106</v>
      </c>
      <c r="I190" s="148"/>
      <c r="J190" s="71">
        <v>3067.5516073420767</v>
      </c>
      <c r="K190" s="71">
        <v>5.6619570971852742</v>
      </c>
      <c r="L190" s="71">
        <v>10.340347768890705</v>
      </c>
      <c r="M190" s="71">
        <v>80.183869033410062</v>
      </c>
      <c r="N190" s="71">
        <v>79.575784027278786</v>
      </c>
      <c r="O190" s="71">
        <v>65.085493643395381</v>
      </c>
      <c r="P190" s="71">
        <v>65.056540893897292</v>
      </c>
      <c r="Q190" s="71">
        <v>4.2960376346616904</v>
      </c>
      <c r="R190" s="71">
        <v>45.863751343685671</v>
      </c>
      <c r="S190" s="71">
        <v>0</v>
      </c>
      <c r="T190" s="72"/>
      <c r="U190" s="71">
        <v>88969213</v>
      </c>
      <c r="V190" s="71">
        <v>2472</v>
      </c>
      <c r="W190" s="71">
        <v>161</v>
      </c>
      <c r="X190" s="71">
        <v>17345</v>
      </c>
      <c r="Y190" s="71">
        <v>26449</v>
      </c>
      <c r="Z190" s="71">
        <v>38914</v>
      </c>
      <c r="AA190" s="71">
        <v>13475</v>
      </c>
      <c r="AB190" s="71">
        <v>62897</v>
      </c>
      <c r="AC190" s="71">
        <v>7988501.8333333302</v>
      </c>
      <c r="AD190" s="71">
        <v>0</v>
      </c>
      <c r="AE190" s="72"/>
      <c r="AF190" s="71">
        <v>984072486.3153913</v>
      </c>
      <c r="AG190" s="71">
        <v>4863328.4399129609</v>
      </c>
      <c r="AH190" s="71">
        <v>2293146.6229690309</v>
      </c>
      <c r="AI190" s="71">
        <v>129036815.54144619</v>
      </c>
      <c r="AJ190" s="71">
        <v>111409914.3802823</v>
      </c>
      <c r="AK190" s="71">
        <v>0</v>
      </c>
      <c r="AL190" s="71">
        <v>0</v>
      </c>
      <c r="AM190" s="71">
        <v>8639964.788187962</v>
      </c>
      <c r="AN190" s="71">
        <v>0</v>
      </c>
      <c r="AO190" s="71">
        <v>0</v>
      </c>
      <c r="AP190" s="71">
        <v>1240315656.0881898</v>
      </c>
      <c r="AQ190" s="72"/>
      <c r="AR190" s="71">
        <v>2042</v>
      </c>
      <c r="AS190" s="71">
        <v>409</v>
      </c>
      <c r="AT190" s="71">
        <v>2</v>
      </c>
      <c r="AU190" s="71">
        <v>0</v>
      </c>
      <c r="AV190" s="71">
        <v>0</v>
      </c>
      <c r="AW190" s="71">
        <v>0</v>
      </c>
      <c r="AX190" s="71"/>
      <c r="AY190" s="72"/>
      <c r="AZ190" s="71">
        <v>8422.2999999999993</v>
      </c>
      <c r="BA190" s="71">
        <v>39794.700000000012</v>
      </c>
      <c r="BB190" s="71">
        <v>3490</v>
      </c>
      <c r="BC190" s="71">
        <v>0</v>
      </c>
      <c r="BD190" s="71">
        <v>0</v>
      </c>
      <c r="BE190" s="71">
        <v>0</v>
      </c>
      <c r="BF190" s="71"/>
      <c r="BG190" s="72"/>
      <c r="BH190" s="71">
        <v>0</v>
      </c>
      <c r="BI190" s="71">
        <v>0</v>
      </c>
      <c r="BJ190" s="71">
        <v>497.20400000000001</v>
      </c>
      <c r="BK190" s="71">
        <v>1642.3879999999999</v>
      </c>
      <c r="BL190" s="71">
        <v>283.56899999999996</v>
      </c>
      <c r="BM190" s="71">
        <v>0</v>
      </c>
      <c r="BN190" s="72"/>
      <c r="BO190" s="71">
        <v>0</v>
      </c>
      <c r="BP190" s="71">
        <v>0</v>
      </c>
      <c r="BQ190" s="71">
        <v>24</v>
      </c>
      <c r="BR190" s="71">
        <v>8</v>
      </c>
      <c r="BS190" s="71">
        <v>4</v>
      </c>
      <c r="BT190" s="71">
        <v>0</v>
      </c>
      <c r="BU190"/>
      <c r="BV190" s="70">
        <v>2138.0700000000002</v>
      </c>
      <c r="BW190" s="70">
        <v>45.817999999999998</v>
      </c>
      <c r="BX190" s="70">
        <v>220.245</v>
      </c>
      <c r="BY190" s="70">
        <v>0</v>
      </c>
      <c r="BZ190" s="70">
        <v>19.027999999999999</v>
      </c>
      <c r="CA190" s="70">
        <v>0</v>
      </c>
      <c r="CB190" s="70">
        <v>0</v>
      </c>
      <c r="CC190" s="70">
        <v>0</v>
      </c>
      <c r="CD190" s="70">
        <v>0</v>
      </c>
    </row>
    <row r="191" spans="1:82">
      <c r="A191" s="70" t="s">
        <v>2120</v>
      </c>
      <c r="B191" s="70">
        <v>15</v>
      </c>
      <c r="C191" s="70">
        <v>15</v>
      </c>
      <c r="D191" s="70">
        <v>1</v>
      </c>
      <c r="E191" s="70">
        <v>2018</v>
      </c>
      <c r="F191" s="70" t="s">
        <v>183</v>
      </c>
      <c r="G191" s="70" t="s">
        <v>2105</v>
      </c>
      <c r="H191" s="70" t="s">
        <v>2106</v>
      </c>
      <c r="I191" s="148"/>
      <c r="J191" s="71">
        <v>3295.9440567911561</v>
      </c>
      <c r="K191" s="71">
        <v>5.3463392531362475</v>
      </c>
      <c r="L191" s="71">
        <v>9.6702488836666287</v>
      </c>
      <c r="M191" s="71">
        <v>81.808151119347741</v>
      </c>
      <c r="N191" s="71">
        <v>68.10085417253687</v>
      </c>
      <c r="O191" s="71">
        <v>64.573285731894728</v>
      </c>
      <c r="P191" s="71">
        <v>64.074360682432584</v>
      </c>
      <c r="Q191" s="71">
        <v>4.0358379463175602</v>
      </c>
      <c r="R191" s="71">
        <v>46.497246183066231</v>
      </c>
      <c r="S191" s="71">
        <v>0</v>
      </c>
      <c r="T191" s="72"/>
      <c r="U191" s="71">
        <v>106048045</v>
      </c>
      <c r="V191" s="71">
        <v>2472</v>
      </c>
      <c r="W191" s="71">
        <v>161</v>
      </c>
      <c r="X191" s="71">
        <v>17345</v>
      </c>
      <c r="Y191" s="71">
        <v>27030</v>
      </c>
      <c r="Z191" s="71">
        <v>39347</v>
      </c>
      <c r="AA191" s="71">
        <v>13405</v>
      </c>
      <c r="AB191" s="71">
        <v>63676</v>
      </c>
      <c r="AC191" s="71">
        <v>8067102.833333334</v>
      </c>
      <c r="AD191" s="71">
        <v>0</v>
      </c>
      <c r="AE191" s="72"/>
      <c r="AF191" s="71">
        <v>1091738041.216238</v>
      </c>
      <c r="AG191" s="71">
        <v>4434561.0174079649</v>
      </c>
      <c r="AH191" s="71">
        <v>2165628.165533083</v>
      </c>
      <c r="AI191" s="71">
        <v>128695390.8127096</v>
      </c>
      <c r="AJ191" s="71">
        <v>102208469.3502975</v>
      </c>
      <c r="AK191" s="71">
        <v>0</v>
      </c>
      <c r="AL191" s="71">
        <v>0</v>
      </c>
      <c r="AM191" s="71">
        <v>8765072.1256749537</v>
      </c>
      <c r="AN191" s="71">
        <v>0</v>
      </c>
      <c r="AO191" s="71">
        <v>0</v>
      </c>
      <c r="AP191" s="71">
        <v>1338007162.687861</v>
      </c>
      <c r="AQ191" s="72"/>
      <c r="AR191" s="71">
        <v>2214</v>
      </c>
      <c r="AS191" s="71">
        <v>455</v>
      </c>
      <c r="AT191" s="71">
        <v>2</v>
      </c>
      <c r="AU191" s="71">
        <v>0</v>
      </c>
      <c r="AV191" s="71">
        <v>0</v>
      </c>
      <c r="AW191" s="71">
        <v>0</v>
      </c>
      <c r="AX191" s="71"/>
      <c r="AY191" s="72"/>
      <c r="AZ191" s="71">
        <v>9282.0999999999967</v>
      </c>
      <c r="BA191" s="71">
        <v>40998</v>
      </c>
      <c r="BB191" s="71">
        <v>3490</v>
      </c>
      <c r="BC191" s="71">
        <v>0</v>
      </c>
      <c r="BD191" s="71">
        <v>0</v>
      </c>
      <c r="BE191" s="71">
        <v>0</v>
      </c>
      <c r="BF191" s="71"/>
      <c r="BG191" s="72"/>
      <c r="BH191" s="71">
        <v>0</v>
      </c>
      <c r="BI191" s="71">
        <v>0</v>
      </c>
      <c r="BJ191" s="71">
        <v>499.33300000000003</v>
      </c>
      <c r="BK191" s="71">
        <v>1926.018</v>
      </c>
      <c r="BL191" s="71">
        <v>289.596</v>
      </c>
      <c r="BM191" s="71">
        <v>0</v>
      </c>
      <c r="BN191" s="72"/>
      <c r="BO191" s="71">
        <v>0</v>
      </c>
      <c r="BP191" s="71">
        <v>0</v>
      </c>
      <c r="BQ191" s="71">
        <v>24</v>
      </c>
      <c r="BR191" s="71">
        <v>9</v>
      </c>
      <c r="BS191" s="71">
        <v>3</v>
      </c>
      <c r="BT191" s="71">
        <v>0</v>
      </c>
      <c r="BU191"/>
      <c r="BV191" s="70">
        <v>2418.3780000000002</v>
      </c>
      <c r="BW191" s="70">
        <v>45.186999999999998</v>
      </c>
      <c r="BX191" s="70">
        <v>230.01400000000001</v>
      </c>
      <c r="BY191" s="70">
        <v>0</v>
      </c>
      <c r="BZ191" s="70">
        <v>21.367999999999999</v>
      </c>
      <c r="CA191" s="70">
        <v>0</v>
      </c>
      <c r="CB191" s="70">
        <v>0</v>
      </c>
      <c r="CC191" s="70">
        <v>0</v>
      </c>
      <c r="CD191" s="70">
        <v>0</v>
      </c>
    </row>
    <row r="192" spans="1:82">
      <c r="A192" s="70" t="s">
        <v>2121</v>
      </c>
      <c r="B192" s="70">
        <v>16</v>
      </c>
      <c r="C192" s="70">
        <v>16</v>
      </c>
      <c r="D192" s="70">
        <v>1</v>
      </c>
      <c r="E192" s="70">
        <v>2019</v>
      </c>
      <c r="F192" s="70" t="s">
        <v>158</v>
      </c>
      <c r="G192" s="70" t="s">
        <v>2105</v>
      </c>
      <c r="H192" s="70" t="s">
        <v>2106</v>
      </c>
      <c r="I192" s="148"/>
      <c r="J192" s="71">
        <v>3061.9341970838682</v>
      </c>
      <c r="K192" s="71">
        <v>4.872047725831723</v>
      </c>
      <c r="L192" s="71">
        <v>9.7506287729882182</v>
      </c>
      <c r="M192" s="71">
        <v>74.679743960220733</v>
      </c>
      <c r="N192" s="71">
        <v>66.231316559875893</v>
      </c>
      <c r="O192" s="71">
        <v>63.681681164357826</v>
      </c>
      <c r="P192" s="71">
        <v>63.599208063527215</v>
      </c>
      <c r="Q192" s="71">
        <v>3.9709292072156601</v>
      </c>
      <c r="R192" s="71">
        <v>43.271847884391804</v>
      </c>
      <c r="S192" s="71">
        <v>0</v>
      </c>
      <c r="T192" s="72"/>
      <c r="U192" s="71">
        <v>98905033</v>
      </c>
      <c r="V192" s="71">
        <v>2472</v>
      </c>
      <c r="W192" s="71">
        <v>161</v>
      </c>
      <c r="X192" s="71">
        <v>17345</v>
      </c>
      <c r="Y192" s="71">
        <v>27640</v>
      </c>
      <c r="Z192" s="71">
        <v>39869</v>
      </c>
      <c r="AA192" s="71">
        <v>13206</v>
      </c>
      <c r="AB192" s="71">
        <v>64348</v>
      </c>
      <c r="AC192" s="71">
        <v>7630472.0000000019</v>
      </c>
      <c r="AD192" s="71">
        <v>0</v>
      </c>
      <c r="AE192" s="72"/>
      <c r="AF192" s="71">
        <v>1026396164.424917</v>
      </c>
      <c r="AG192" s="71">
        <v>4283129.1963961991</v>
      </c>
      <c r="AH192" s="71">
        <v>2256864.046772568</v>
      </c>
      <c r="AI192" s="71">
        <v>122253104.38266321</v>
      </c>
      <c r="AJ192" s="71">
        <v>98832927.858666658</v>
      </c>
      <c r="AK192" s="71">
        <v>0</v>
      </c>
      <c r="AL192" s="71">
        <v>0</v>
      </c>
      <c r="AM192" s="71">
        <v>8763713.1885153521</v>
      </c>
      <c r="AN192" s="71">
        <v>0</v>
      </c>
      <c r="AO192" s="71">
        <v>0</v>
      </c>
      <c r="AP192" s="71">
        <v>1262785903.0979309</v>
      </c>
      <c r="AQ192" s="72"/>
      <c r="AR192" s="71">
        <v>2444</v>
      </c>
      <c r="AS192" s="71">
        <v>506</v>
      </c>
      <c r="AT192" s="71">
        <v>2</v>
      </c>
      <c r="AU192" s="71">
        <v>0</v>
      </c>
      <c r="AV192" s="71">
        <v>0</v>
      </c>
      <c r="AW192" s="71">
        <v>0</v>
      </c>
      <c r="AX192" s="71"/>
      <c r="AY192" s="72"/>
      <c r="AZ192" s="71">
        <v>10511.9</v>
      </c>
      <c r="BA192" s="71">
        <v>43016.200000000012</v>
      </c>
      <c r="BB192" s="71">
        <v>3490</v>
      </c>
      <c r="BC192" s="71">
        <v>0</v>
      </c>
      <c r="BD192" s="71">
        <v>0</v>
      </c>
      <c r="BE192" s="71">
        <v>0</v>
      </c>
      <c r="BF192" s="71"/>
      <c r="BG192" s="72"/>
      <c r="BH192" s="71">
        <v>0</v>
      </c>
      <c r="BI192" s="71">
        <v>0</v>
      </c>
      <c r="BJ192" s="71">
        <v>497.601</v>
      </c>
      <c r="BK192" s="71">
        <v>1787.653</v>
      </c>
      <c r="BL192" s="71">
        <v>295.05900000000003</v>
      </c>
      <c r="BM192" s="71">
        <v>0</v>
      </c>
      <c r="BN192" s="72"/>
      <c r="BO192" s="71">
        <v>0</v>
      </c>
      <c r="BP192" s="71">
        <v>0</v>
      </c>
      <c r="BQ192" s="71">
        <v>24</v>
      </c>
      <c r="BR192" s="71">
        <v>9</v>
      </c>
      <c r="BS192" s="71">
        <v>3</v>
      </c>
      <c r="BT192" s="71">
        <v>0</v>
      </c>
      <c r="BU192"/>
      <c r="BV192" s="70">
        <v>2277.9369999999999</v>
      </c>
      <c r="BW192" s="70">
        <v>55.866999999999997</v>
      </c>
      <c r="BX192" s="70">
        <v>224.982</v>
      </c>
      <c r="BY192" s="70">
        <v>1.9E-2</v>
      </c>
      <c r="BZ192" s="70">
        <v>21.507999999999999</v>
      </c>
      <c r="CA192" s="70">
        <v>0</v>
      </c>
      <c r="CB192" s="70">
        <v>0</v>
      </c>
      <c r="CC192" s="70">
        <v>0</v>
      </c>
      <c r="CD192" s="70">
        <v>0</v>
      </c>
    </row>
    <row r="193" spans="1:82">
      <c r="A193" s="70" t="s">
        <v>2122</v>
      </c>
      <c r="B193" s="70">
        <v>17</v>
      </c>
      <c r="C193" s="70">
        <v>17</v>
      </c>
      <c r="D193" s="70">
        <v>1</v>
      </c>
      <c r="E193" s="70">
        <v>2020</v>
      </c>
      <c r="F193" s="70" t="s">
        <v>159</v>
      </c>
      <c r="G193" s="70" t="s">
        <v>2105</v>
      </c>
      <c r="H193" s="70" t="s">
        <v>2106</v>
      </c>
      <c r="I193" s="148"/>
      <c r="J193" s="71">
        <v>2625.8776688143512</v>
      </c>
      <c r="K193" s="71">
        <v>5.4429907708754879</v>
      </c>
      <c r="L193" s="71">
        <v>16.069657417081512</v>
      </c>
      <c r="M193" s="71">
        <v>75.458540425432489</v>
      </c>
      <c r="N193" s="71">
        <v>66.043953770474644</v>
      </c>
      <c r="O193" s="71">
        <v>56.5372572859035</v>
      </c>
      <c r="P193" s="71">
        <v>59.310260646068372</v>
      </c>
      <c r="Q193" s="71">
        <v>3.82890937752585</v>
      </c>
      <c r="R193" s="71">
        <v>43.088469884998403</v>
      </c>
      <c r="S193" s="71">
        <v>0</v>
      </c>
      <c r="T193" s="72"/>
      <c r="U193" s="71">
        <v>90099147</v>
      </c>
      <c r="V193" s="71">
        <v>2592</v>
      </c>
      <c r="W193" s="71">
        <v>282</v>
      </c>
      <c r="X193" s="71">
        <v>18390</v>
      </c>
      <c r="Y193" s="71">
        <v>28194</v>
      </c>
      <c r="Z193" s="71">
        <v>40400</v>
      </c>
      <c r="AA193" s="71">
        <v>13090</v>
      </c>
      <c r="AB193" s="71">
        <v>64940</v>
      </c>
      <c r="AC193" s="71">
        <v>7638282.9999999991</v>
      </c>
      <c r="AD193" s="71">
        <v>0</v>
      </c>
      <c r="AE193" s="72"/>
      <c r="AF193" s="71">
        <v>915025053.25787032</v>
      </c>
      <c r="AG193" s="71">
        <v>4376084.2463146932</v>
      </c>
      <c r="AH193" s="71">
        <v>3935062.4473266648</v>
      </c>
      <c r="AI193" s="71">
        <v>126332151.67210273</v>
      </c>
      <c r="AJ193" s="71">
        <v>101445779.5206688</v>
      </c>
      <c r="AK193" s="71"/>
      <c r="AL193" s="71"/>
      <c r="AM193" s="71">
        <v>8475391.4984483272</v>
      </c>
      <c r="AN193" s="71"/>
      <c r="AO193" s="71"/>
      <c r="AP193" s="71">
        <v>1159589522.6427314</v>
      </c>
      <c r="AQ193" s="72"/>
      <c r="AR193" s="71">
        <v>2643</v>
      </c>
      <c r="AS193" s="71">
        <v>536</v>
      </c>
      <c r="AT193" s="71">
        <v>2</v>
      </c>
      <c r="AU193" s="71">
        <v>0</v>
      </c>
      <c r="AV193" s="71">
        <v>0</v>
      </c>
      <c r="AW193" s="71">
        <v>0</v>
      </c>
      <c r="AX193" s="71"/>
      <c r="AY193" s="72"/>
      <c r="AZ193" s="71">
        <v>11652.399999999991</v>
      </c>
      <c r="BA193" s="71">
        <v>45138.099999999948</v>
      </c>
      <c r="BB193" s="71">
        <v>3490</v>
      </c>
      <c r="BC193" s="71">
        <v>0</v>
      </c>
      <c r="BD193" s="71">
        <v>0</v>
      </c>
      <c r="BE193" s="71">
        <v>0</v>
      </c>
      <c r="BF193" s="71"/>
      <c r="BG193" s="72"/>
      <c r="BH193" s="71">
        <v>0</v>
      </c>
      <c r="BI193" s="71">
        <v>0</v>
      </c>
      <c r="BJ193" s="71">
        <v>443.726</v>
      </c>
      <c r="BK193" s="71">
        <v>1647.5640000000001</v>
      </c>
      <c r="BL193" s="71">
        <v>303.01000000000005</v>
      </c>
      <c r="BM193" s="71">
        <v>0</v>
      </c>
      <c r="BN193" s="72"/>
      <c r="BO193" s="71">
        <v>0</v>
      </c>
      <c r="BP193" s="71">
        <v>0</v>
      </c>
      <c r="BQ193" s="71">
        <v>24</v>
      </c>
      <c r="BR193" s="71">
        <v>8</v>
      </c>
      <c r="BS193" s="71">
        <v>3</v>
      </c>
      <c r="BT193" s="71">
        <v>0</v>
      </c>
      <c r="BU193"/>
      <c r="BV193" s="70">
        <v>2084.4540000000002</v>
      </c>
      <c r="BW193" s="70">
        <v>58.02</v>
      </c>
      <c r="BX193" s="70">
        <v>232.11500000000001</v>
      </c>
      <c r="BY193" s="70">
        <v>1.7000000000000001E-2</v>
      </c>
      <c r="BZ193" s="70">
        <v>19.693999999999999</v>
      </c>
      <c r="CA193" s="70">
        <v>0</v>
      </c>
      <c r="CB193" s="70">
        <v>0</v>
      </c>
      <c r="CC193" s="70">
        <v>0</v>
      </c>
      <c r="CD193" s="70">
        <v>0</v>
      </c>
    </row>
    <row r="194" spans="1:82">
      <c r="A194" s="70" t="s">
        <v>2123</v>
      </c>
      <c r="B194" s="70">
        <v>17</v>
      </c>
      <c r="C194" s="70">
        <v>18</v>
      </c>
      <c r="D194" s="70">
        <v>1</v>
      </c>
      <c r="E194" s="70">
        <v>2021</v>
      </c>
      <c r="F194" s="70" t="s">
        <v>160</v>
      </c>
      <c r="G194" s="70" t="s">
        <v>2105</v>
      </c>
      <c r="H194" s="70" t="s">
        <v>2106</v>
      </c>
      <c r="I194" s="148"/>
      <c r="J194" s="71">
        <v>2923.7393290402574</v>
      </c>
      <c r="K194" s="71">
        <v>5.9224159110274526</v>
      </c>
      <c r="L194" s="71">
        <v>14.929084407186982</v>
      </c>
      <c r="M194" s="71">
        <v>83.203193893260362</v>
      </c>
      <c r="N194" s="71">
        <v>69.004360608322116</v>
      </c>
      <c r="O194" s="71">
        <v>55.424193374691832</v>
      </c>
      <c r="P194" s="71">
        <v>60.768364293490279</v>
      </c>
      <c r="Q194" s="71">
        <v>3.8161813394964201</v>
      </c>
      <c r="R194" s="71">
        <v>43.979494076283473</v>
      </c>
      <c r="S194" s="71">
        <v>0</v>
      </c>
      <c r="T194" s="72"/>
      <c r="U194" s="71">
        <v>97220495</v>
      </c>
      <c r="V194" s="71">
        <v>2592</v>
      </c>
      <c r="W194" s="71">
        <v>282</v>
      </c>
      <c r="X194" s="71">
        <v>18390</v>
      </c>
      <c r="Y194" s="71">
        <v>28684</v>
      </c>
      <c r="Z194" s="71">
        <v>40779</v>
      </c>
      <c r="AA194" s="71">
        <v>13078</v>
      </c>
      <c r="AB194" s="71">
        <v>65360</v>
      </c>
      <c r="AC194" s="71">
        <v>7563261.9999999981</v>
      </c>
      <c r="AD194" s="71">
        <v>0</v>
      </c>
      <c r="AE194" s="72"/>
      <c r="AF194" s="71">
        <v>972037631.36537206</v>
      </c>
      <c r="AG194" s="71">
        <v>4748689.6219776887</v>
      </c>
      <c r="AH194" s="71">
        <v>3208792.2334555024</v>
      </c>
      <c r="AI194" s="71">
        <v>138073315.88220412</v>
      </c>
      <c r="AJ194" s="71">
        <v>103422579.5113361</v>
      </c>
      <c r="AK194" s="71">
        <v>0</v>
      </c>
      <c r="AL194" s="71">
        <v>0</v>
      </c>
      <c r="AM194" s="71">
        <v>8579407.707117999</v>
      </c>
      <c r="AN194" s="71">
        <v>0</v>
      </c>
      <c r="AO194" s="71">
        <v>0</v>
      </c>
      <c r="AP194" s="71">
        <v>1230070416.3214636</v>
      </c>
      <c r="AQ194" s="72"/>
      <c r="AR194" s="71">
        <v>2872</v>
      </c>
      <c r="AS194" s="71">
        <v>555</v>
      </c>
      <c r="AT194" s="71">
        <v>2</v>
      </c>
      <c r="AU194" s="71">
        <v>0</v>
      </c>
      <c r="AV194" s="71">
        <v>0</v>
      </c>
      <c r="AW194" s="71">
        <v>0</v>
      </c>
      <c r="AX194" s="71"/>
      <c r="AY194" s="72"/>
      <c r="AZ194" s="71">
        <v>12948.59999999998</v>
      </c>
      <c r="BA194" s="71">
        <v>46040.299999999937</v>
      </c>
      <c r="BB194" s="71">
        <v>3490</v>
      </c>
      <c r="BC194" s="71">
        <v>0</v>
      </c>
      <c r="BD194" s="71">
        <v>0</v>
      </c>
      <c r="BE194" s="71">
        <v>0</v>
      </c>
      <c r="BF194" s="71"/>
      <c r="BG194" s="72"/>
      <c r="BH194" s="71">
        <v>0</v>
      </c>
      <c r="BI194" s="71">
        <v>0</v>
      </c>
      <c r="BJ194" s="71">
        <v>452.95299999999997</v>
      </c>
      <c r="BK194" s="71">
        <v>1680.4590000000001</v>
      </c>
      <c r="BL194" s="71">
        <v>489.09800000000001</v>
      </c>
      <c r="BM194" s="71">
        <v>0</v>
      </c>
      <c r="BN194" s="72"/>
      <c r="BO194" s="71">
        <v>0</v>
      </c>
      <c r="BP194" s="71">
        <v>0</v>
      </c>
      <c r="BQ194" s="71">
        <v>25</v>
      </c>
      <c r="BR194" s="71">
        <v>7</v>
      </c>
      <c r="BS194" s="71">
        <v>4</v>
      </c>
      <c r="BT194" s="71">
        <v>0</v>
      </c>
      <c r="BU194"/>
      <c r="BV194" s="70">
        <v>2132.9250000000002</v>
      </c>
      <c r="BW194" s="70">
        <v>40.814999999999998</v>
      </c>
      <c r="BX194" s="70">
        <v>214.20099999999999</v>
      </c>
      <c r="BY194" s="70">
        <v>1.4999999999999999E-2</v>
      </c>
      <c r="BZ194" s="70">
        <v>234.554</v>
      </c>
      <c r="CA194" s="70">
        <v>0</v>
      </c>
      <c r="CB194" s="70">
        <v>0</v>
      </c>
      <c r="CC194" s="70">
        <v>0</v>
      </c>
      <c r="CD194" s="70">
        <v>0</v>
      </c>
    </row>
    <row r="195" spans="1:82">
      <c r="A195" s="70" t="s">
        <v>2124</v>
      </c>
      <c r="B195" s="70">
        <v>17</v>
      </c>
      <c r="C195" s="70">
        <v>19</v>
      </c>
      <c r="D195" s="70">
        <v>1</v>
      </c>
      <c r="E195" s="70">
        <v>2022</v>
      </c>
      <c r="F195" s="70" t="s">
        <v>161</v>
      </c>
      <c r="G195" s="70" t="s">
        <v>2105</v>
      </c>
      <c r="H195" s="70" t="s">
        <v>2106</v>
      </c>
      <c r="I195" s="148"/>
      <c r="J195" s="71">
        <v>3371.0379682974549</v>
      </c>
      <c r="K195" s="71">
        <v>5.678917649216797</v>
      </c>
      <c r="L195" s="71">
        <v>12.624592108386805</v>
      </c>
      <c r="M195" s="71">
        <v>82.170862585198947</v>
      </c>
      <c r="N195" s="71">
        <v>74.92225380735303</v>
      </c>
      <c r="O195" s="71">
        <v>59.147160761979997</v>
      </c>
      <c r="P195" s="71">
        <v>60.368501732654018</v>
      </c>
      <c r="Q195" s="71">
        <v>3.8653349891726454</v>
      </c>
      <c r="R195" s="71">
        <v>46.428935423473973</v>
      </c>
      <c r="S195" s="71">
        <v>0</v>
      </c>
      <c r="T195" s="72"/>
      <c r="U195" s="71">
        <v>151131508</v>
      </c>
      <c r="V195" s="71">
        <v>2592</v>
      </c>
      <c r="W195" s="71">
        <v>282</v>
      </c>
      <c r="X195" s="71">
        <v>18390</v>
      </c>
      <c r="Y195" s="71">
        <v>29090</v>
      </c>
      <c r="Z195" s="71">
        <v>41347</v>
      </c>
      <c r="AA195" s="71">
        <v>13190</v>
      </c>
      <c r="AB195" s="71">
        <v>65659</v>
      </c>
      <c r="AC195" s="71">
        <v>8084779.3333333321</v>
      </c>
      <c r="AD195" s="71">
        <v>0</v>
      </c>
      <c r="AE195" s="72"/>
      <c r="AF195" s="71">
        <v>1185403889.1286974</v>
      </c>
      <c r="AG195" s="71">
        <v>4688645.9598905975</v>
      </c>
      <c r="AH195" s="71">
        <v>3207883.5103643402</v>
      </c>
      <c r="AI195" s="71">
        <v>134097987.28584957</v>
      </c>
      <c r="AJ195" s="71">
        <v>118361730.66650963</v>
      </c>
      <c r="AK195" s="71">
        <v>0</v>
      </c>
      <c r="AL195" s="71">
        <v>0</v>
      </c>
      <c r="AM195" s="71">
        <v>8478369.0234768</v>
      </c>
      <c r="AN195" s="71">
        <v>0</v>
      </c>
      <c r="AO195" s="71">
        <v>0</v>
      </c>
      <c r="AP195" s="71">
        <v>1454238505.5747883</v>
      </c>
      <c r="AQ195" s="72"/>
      <c r="AR195" s="71">
        <v>3121</v>
      </c>
      <c r="AS195" s="71">
        <v>561</v>
      </c>
      <c r="AT195" s="71">
        <v>2</v>
      </c>
      <c r="AU195" s="71">
        <v>0</v>
      </c>
      <c r="AV195" s="71">
        <v>0</v>
      </c>
      <c r="AW195" s="71">
        <v>0</v>
      </c>
      <c r="AX195" s="71"/>
      <c r="AY195" s="72"/>
      <c r="AZ195" s="71">
        <v>14294.599999999962</v>
      </c>
      <c r="BA195" s="71">
        <v>61068.799999999937</v>
      </c>
      <c r="BB195" s="71">
        <v>3490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2125</v>
      </c>
      <c r="B196" s="70">
        <v>17</v>
      </c>
      <c r="C196" s="70">
        <v>20</v>
      </c>
      <c r="D196" s="70">
        <v>1</v>
      </c>
      <c r="E196" s="70">
        <v>2023</v>
      </c>
      <c r="F196" s="70" t="s">
        <v>1539</v>
      </c>
      <c r="G196" s="70" t="s">
        <v>2105</v>
      </c>
      <c r="H196" s="70" t="s">
        <v>2106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3337</v>
      </c>
      <c r="AS196" s="71">
        <v>564</v>
      </c>
      <c r="AT196" s="71">
        <v>2</v>
      </c>
      <c r="AU196" s="71">
        <v>0</v>
      </c>
      <c r="AV196" s="71">
        <v>0</v>
      </c>
      <c r="AW196" s="71">
        <v>0</v>
      </c>
      <c r="AX196" s="71"/>
      <c r="AY196" s="72"/>
      <c r="AZ196" s="71">
        <v>15458.499999999938</v>
      </c>
      <c r="BA196" s="71">
        <v>61182.299999999937</v>
      </c>
      <c r="BB196" s="71">
        <v>3490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2126</v>
      </c>
      <c r="B197" s="70">
        <v>17</v>
      </c>
      <c r="C197" s="70">
        <v>21</v>
      </c>
      <c r="D197" s="70">
        <v>1</v>
      </c>
      <c r="E197" s="70">
        <v>2024</v>
      </c>
      <c r="F197" s="70" t="s">
        <v>1554</v>
      </c>
      <c r="G197" s="1064" t="s">
        <v>2105</v>
      </c>
      <c r="H197" s="70" t="s">
        <v>2106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2127</v>
      </c>
      <c r="B198" s="70">
        <v>137</v>
      </c>
      <c r="C198" s="70">
        <v>1</v>
      </c>
      <c r="D198" s="70">
        <v>9</v>
      </c>
      <c r="E198" s="70">
        <v>1990</v>
      </c>
      <c r="F198" s="70" t="s">
        <v>787</v>
      </c>
      <c r="G198" s="1064" t="s">
        <v>2128</v>
      </c>
      <c r="H198" s="70" t="s">
        <v>2129</v>
      </c>
      <c r="I198" s="148"/>
      <c r="J198" s="71">
        <v>1410.2762509835729</v>
      </c>
      <c r="K198" s="71">
        <v>14.649439442967839</v>
      </c>
      <c r="L198" s="71">
        <v>8.1946845642329222</v>
      </c>
      <c r="M198" s="71">
        <v>52.194357273368169</v>
      </c>
      <c r="N198" s="71">
        <v>53.831951196284571</v>
      </c>
      <c r="O198" s="71">
        <v>55.624482231120787</v>
      </c>
      <c r="P198" s="71">
        <v>59.503047396788418</v>
      </c>
      <c r="Q198" s="71">
        <v>3.6394301032298002</v>
      </c>
      <c r="R198" s="71">
        <v>31.064371173965679</v>
      </c>
      <c r="S198" s="71">
        <v>3.547615459520022</v>
      </c>
      <c r="T198" s="72"/>
      <c r="U198" s="71">
        <v>59504066</v>
      </c>
      <c r="V198" s="71">
        <v>5182</v>
      </c>
      <c r="W198" s="71">
        <v>87</v>
      </c>
      <c r="X198" s="71">
        <v>18664</v>
      </c>
      <c r="Y198" s="71">
        <v>17754</v>
      </c>
      <c r="Z198" s="71">
        <v>22879</v>
      </c>
      <c r="AA198" s="71">
        <v>14448</v>
      </c>
      <c r="AB198" s="71">
        <v>59092</v>
      </c>
      <c r="AC198" s="71">
        <v>5380405</v>
      </c>
      <c r="AD198" s="71">
        <v>3.547615459520022</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2130</v>
      </c>
      <c r="B199" s="70">
        <v>138</v>
      </c>
      <c r="C199" s="70">
        <v>2</v>
      </c>
      <c r="D199" s="70">
        <v>9</v>
      </c>
      <c r="E199" s="70">
        <v>2005</v>
      </c>
      <c r="F199" s="70" t="s">
        <v>789</v>
      </c>
      <c r="G199" s="70" t="s">
        <v>2128</v>
      </c>
      <c r="H199" s="70" t="s">
        <v>2129</v>
      </c>
      <c r="I199" s="148"/>
      <c r="J199" s="71">
        <v>1640.571968254932</v>
      </c>
      <c r="K199" s="71">
        <v>7.5765401297006001</v>
      </c>
      <c r="L199" s="71">
        <v>16.522473654988691</v>
      </c>
      <c r="M199" s="71">
        <v>92.115341836013471</v>
      </c>
      <c r="N199" s="71">
        <v>89.527135333280199</v>
      </c>
      <c r="O199" s="71">
        <v>85.012365091509309</v>
      </c>
      <c r="P199" s="71">
        <v>70.079454647964894</v>
      </c>
      <c r="Q199" s="71">
        <v>3.8243639698741099</v>
      </c>
      <c r="R199" s="71">
        <v>35.595072250440452</v>
      </c>
      <c r="S199" s="71">
        <v>0</v>
      </c>
      <c r="T199" s="72"/>
      <c r="U199" s="71">
        <v>72421568</v>
      </c>
      <c r="V199" s="71">
        <v>3438</v>
      </c>
      <c r="W199" s="71">
        <v>198</v>
      </c>
      <c r="X199" s="71">
        <v>15493</v>
      </c>
      <c r="Y199" s="71">
        <v>24175</v>
      </c>
      <c r="Z199" s="71">
        <v>40463</v>
      </c>
      <c r="AA199" s="71">
        <v>13936</v>
      </c>
      <c r="AB199" s="71">
        <v>64914</v>
      </c>
      <c r="AC199" s="71">
        <v>6294251.5</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2131</v>
      </c>
      <c r="B200" s="70">
        <v>139</v>
      </c>
      <c r="C200" s="70">
        <v>3</v>
      </c>
      <c r="D200" s="70">
        <v>9</v>
      </c>
      <c r="E200" s="70">
        <v>2006</v>
      </c>
      <c r="F200" s="70" t="s">
        <v>790</v>
      </c>
      <c r="G200" s="70" t="s">
        <v>2128</v>
      </c>
      <c r="H200" s="70" t="s">
        <v>2129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2132</v>
      </c>
      <c r="B201" s="70">
        <v>140</v>
      </c>
      <c r="C201" s="70">
        <v>4</v>
      </c>
      <c r="D201" s="70">
        <v>9</v>
      </c>
      <c r="E201" s="70">
        <v>2007</v>
      </c>
      <c r="F201" s="70" t="s">
        <v>791</v>
      </c>
      <c r="G201" s="70" t="s">
        <v>2128</v>
      </c>
      <c r="H201" s="70" t="s">
        <v>2129</v>
      </c>
      <c r="I201" s="148"/>
      <c r="J201" s="71">
        <v>1792.7189825710359</v>
      </c>
      <c r="K201" s="71">
        <v>7.27300284688347</v>
      </c>
      <c r="L201" s="71">
        <v>13.6438348116368</v>
      </c>
      <c r="M201" s="71">
        <v>94.800012213397537</v>
      </c>
      <c r="N201" s="71">
        <v>95.004790670912541</v>
      </c>
      <c r="O201" s="71">
        <v>84.589202959297793</v>
      </c>
      <c r="P201" s="71">
        <v>71.276546686192688</v>
      </c>
      <c r="Q201" s="71">
        <v>4.0862805753174198</v>
      </c>
      <c r="R201" s="71">
        <v>35.655831194016542</v>
      </c>
      <c r="S201" s="71">
        <v>0</v>
      </c>
      <c r="T201" s="72"/>
      <c r="U201" s="71">
        <v>88003578</v>
      </c>
      <c r="V201" s="71">
        <v>3072</v>
      </c>
      <c r="W201" s="71">
        <v>160</v>
      </c>
      <c r="X201" s="71">
        <v>19271</v>
      </c>
      <c r="Y201" s="71">
        <v>25205</v>
      </c>
      <c r="Z201" s="71">
        <v>41854</v>
      </c>
      <c r="AA201" s="71">
        <v>13958</v>
      </c>
      <c r="AB201" s="71">
        <v>65692</v>
      </c>
      <c r="AC201" s="71">
        <v>6485902</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2133</v>
      </c>
      <c r="B202" s="70">
        <v>141</v>
      </c>
      <c r="C202" s="70">
        <v>5</v>
      </c>
      <c r="D202" s="70">
        <v>9</v>
      </c>
      <c r="E202" s="70">
        <v>2008</v>
      </c>
      <c r="F202" s="70" t="s">
        <v>792</v>
      </c>
      <c r="G202" s="70" t="s">
        <v>2128</v>
      </c>
      <c r="H202" s="70" t="s">
        <v>2129</v>
      </c>
      <c r="I202" s="148"/>
      <c r="J202" s="71">
        <v>1979.324628909176</v>
      </c>
      <c r="K202" s="71">
        <v>5.457999679792997</v>
      </c>
      <c r="L202" s="71">
        <v>12.1937118814428</v>
      </c>
      <c r="M202" s="71">
        <v>97.760107861542011</v>
      </c>
      <c r="N202" s="71">
        <v>94.316677280507946</v>
      </c>
      <c r="O202" s="71">
        <v>83.427447150136445</v>
      </c>
      <c r="P202" s="71">
        <v>70.455717650380109</v>
      </c>
      <c r="Q202" s="71">
        <v>4.03723153766839</v>
      </c>
      <c r="R202" s="71">
        <v>35.595559879824563</v>
      </c>
      <c r="S202" s="71">
        <v>0</v>
      </c>
      <c r="T202" s="72"/>
      <c r="U202" s="71">
        <v>101853301</v>
      </c>
      <c r="V202" s="71">
        <v>3072</v>
      </c>
      <c r="W202" s="71">
        <v>160</v>
      </c>
      <c r="X202" s="71">
        <v>19271</v>
      </c>
      <c r="Y202" s="71">
        <v>25728</v>
      </c>
      <c r="Z202" s="71">
        <v>42728</v>
      </c>
      <c r="AA202" s="71">
        <v>13813</v>
      </c>
      <c r="AB202" s="71">
        <v>65971</v>
      </c>
      <c r="AC202" s="71">
        <v>6723511.5</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2134</v>
      </c>
      <c r="B203" s="70">
        <v>142</v>
      </c>
      <c r="C203" s="70">
        <v>6</v>
      </c>
      <c r="D203" s="70">
        <v>9</v>
      </c>
      <c r="E203" s="70">
        <v>2009</v>
      </c>
      <c r="F203" s="70" t="s">
        <v>176</v>
      </c>
      <c r="G203" s="70" t="s">
        <v>2128</v>
      </c>
      <c r="H203" s="70" t="s">
        <v>2129</v>
      </c>
      <c r="I203" s="148"/>
      <c r="J203" s="71">
        <v>1478.6659229609149</v>
      </c>
      <c r="K203" s="71">
        <v>6.1269114502298869</v>
      </c>
      <c r="L203" s="71">
        <v>8.6227528124179162</v>
      </c>
      <c r="M203" s="71">
        <v>106.68126178642331</v>
      </c>
      <c r="N203" s="71">
        <v>83.03149891022224</v>
      </c>
      <c r="O203" s="71">
        <v>85.434052128980426</v>
      </c>
      <c r="P203" s="71">
        <v>67.471644408386453</v>
      </c>
      <c r="Q203" s="71">
        <v>3.8710028922362301</v>
      </c>
      <c r="R203" s="71">
        <v>32.305679145429849</v>
      </c>
      <c r="S203" s="71">
        <v>0</v>
      </c>
      <c r="T203" s="72"/>
      <c r="U203" s="71">
        <v>66402694</v>
      </c>
      <c r="V203" s="71">
        <v>3795</v>
      </c>
      <c r="W203" s="71">
        <v>176</v>
      </c>
      <c r="X203" s="71">
        <v>22780</v>
      </c>
      <c r="Y203" s="71">
        <v>26241</v>
      </c>
      <c r="Z203" s="71">
        <v>43189</v>
      </c>
      <c r="AA203" s="71">
        <v>13580</v>
      </c>
      <c r="AB203" s="71">
        <v>66401</v>
      </c>
      <c r="AC203" s="71">
        <v>5953086</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14377.746999999999</v>
      </c>
      <c r="BK203" s="71">
        <v>181</v>
      </c>
      <c r="BL203" s="71">
        <v>31.481999999999999</v>
      </c>
      <c r="BM203" s="71">
        <v>0</v>
      </c>
      <c r="BN203" s="72"/>
      <c r="BO203" s="71">
        <v>0</v>
      </c>
      <c r="BP203" s="71">
        <v>0</v>
      </c>
      <c r="BQ203" s="71">
        <v>11</v>
      </c>
      <c r="BR203" s="71">
        <v>1</v>
      </c>
      <c r="BS203" s="71">
        <v>3</v>
      </c>
      <c r="BT203" s="71">
        <v>0</v>
      </c>
      <c r="BU203"/>
      <c r="BV203" s="70">
        <v>13466.316999999999</v>
      </c>
      <c r="BW203" s="70">
        <v>70.557000000000002</v>
      </c>
      <c r="BX203" s="70">
        <v>1024.0640000000001</v>
      </c>
      <c r="BY203" s="70">
        <v>18.634</v>
      </c>
      <c r="BZ203" s="70">
        <v>10.657</v>
      </c>
      <c r="CA203" s="70">
        <v>0</v>
      </c>
      <c r="CB203" s="70">
        <v>0</v>
      </c>
      <c r="CC203" s="70">
        <v>0</v>
      </c>
      <c r="CD203" s="70">
        <v>0</v>
      </c>
    </row>
    <row r="204" spans="1:82">
      <c r="A204" s="70" t="s">
        <v>2135</v>
      </c>
      <c r="B204" s="70">
        <v>143</v>
      </c>
      <c r="C204" s="70">
        <v>7</v>
      </c>
      <c r="D204" s="70">
        <v>9</v>
      </c>
      <c r="E204" s="70">
        <v>2010</v>
      </c>
      <c r="F204" s="70" t="s">
        <v>177</v>
      </c>
      <c r="G204" s="70" t="s">
        <v>2128</v>
      </c>
      <c r="H204" s="70" t="s">
        <v>2129</v>
      </c>
      <c r="I204" s="148"/>
      <c r="J204" s="71">
        <v>1531.0420400321609</v>
      </c>
      <c r="K204" s="71">
        <v>6.5607730818657304</v>
      </c>
      <c r="L204" s="71">
        <v>8.2812971307072178</v>
      </c>
      <c r="M204" s="71">
        <v>102.0615545186217</v>
      </c>
      <c r="N204" s="71">
        <v>93.987583147778381</v>
      </c>
      <c r="O204" s="71">
        <v>86.070646435074622</v>
      </c>
      <c r="P204" s="71">
        <v>68.129718910105183</v>
      </c>
      <c r="Q204" s="71">
        <v>4.0616093835813496</v>
      </c>
      <c r="R204" s="71">
        <v>34.279798207192883</v>
      </c>
      <c r="S204" s="71">
        <v>0</v>
      </c>
      <c r="T204" s="72"/>
      <c r="U204" s="71">
        <v>75097522</v>
      </c>
      <c r="V204" s="71">
        <v>3795</v>
      </c>
      <c r="W204" s="71">
        <v>176</v>
      </c>
      <c r="X204" s="71">
        <v>22780</v>
      </c>
      <c r="Y204" s="71">
        <v>26698</v>
      </c>
      <c r="Z204" s="71">
        <v>43713</v>
      </c>
      <c r="AA204" s="71">
        <v>13370</v>
      </c>
      <c r="AB204" s="71">
        <v>66760</v>
      </c>
      <c r="AC204" s="71">
        <v>5986232</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14495.575000000001</v>
      </c>
      <c r="BK204" s="71">
        <v>174</v>
      </c>
      <c r="BL204" s="71">
        <v>81.728999999999999</v>
      </c>
      <c r="BM204" s="71">
        <v>0</v>
      </c>
      <c r="BN204" s="72"/>
      <c r="BO204" s="71">
        <v>0</v>
      </c>
      <c r="BP204" s="71">
        <v>0</v>
      </c>
      <c r="BQ204" s="71">
        <v>11</v>
      </c>
      <c r="BR204" s="71">
        <v>1</v>
      </c>
      <c r="BS204" s="71">
        <v>4</v>
      </c>
      <c r="BT204" s="71">
        <v>0</v>
      </c>
      <c r="BU204"/>
      <c r="BV204" s="70">
        <v>13546.88</v>
      </c>
      <c r="BW204" s="70">
        <v>62.036999999999999</v>
      </c>
      <c r="BX204" s="70">
        <v>1114.6010000000001</v>
      </c>
      <c r="BY204" s="70">
        <v>18.73</v>
      </c>
      <c r="BZ204" s="70">
        <v>9.0559999999999992</v>
      </c>
      <c r="CA204" s="70">
        <v>0</v>
      </c>
      <c r="CB204" s="70">
        <v>0</v>
      </c>
      <c r="CC204" s="70">
        <v>0</v>
      </c>
      <c r="CD204" s="70">
        <v>0</v>
      </c>
    </row>
    <row r="205" spans="1:82">
      <c r="A205" s="70" t="s">
        <v>2136</v>
      </c>
      <c r="B205" s="70">
        <v>144</v>
      </c>
      <c r="C205" s="70">
        <v>8</v>
      </c>
      <c r="D205" s="70">
        <v>9</v>
      </c>
      <c r="E205" s="70">
        <v>2011</v>
      </c>
      <c r="F205" s="70" t="s">
        <v>178</v>
      </c>
      <c r="G205" s="70" t="s">
        <v>2128</v>
      </c>
      <c r="H205" s="70" t="s">
        <v>2129</v>
      </c>
      <c r="I205" s="148"/>
      <c r="J205" s="71">
        <v>1534.698207885657</v>
      </c>
      <c r="K205" s="71">
        <v>9.4214820232473873</v>
      </c>
      <c r="L205" s="71">
        <v>8.8235416749654849</v>
      </c>
      <c r="M205" s="71">
        <v>124.254210860597</v>
      </c>
      <c r="N205" s="71">
        <v>102.45038797949729</v>
      </c>
      <c r="O205" s="71">
        <v>86.229316745863528</v>
      </c>
      <c r="P205" s="71">
        <v>67.180262253710723</v>
      </c>
      <c r="Q205" s="71">
        <v>4.70866897389919</v>
      </c>
      <c r="R205" s="71">
        <v>32.04134420317996</v>
      </c>
      <c r="S205" s="71">
        <v>0</v>
      </c>
      <c r="T205" s="72"/>
      <c r="U205" s="71">
        <v>69822496</v>
      </c>
      <c r="V205" s="71">
        <v>3795</v>
      </c>
      <c r="W205" s="71">
        <v>176</v>
      </c>
      <c r="X205" s="71">
        <v>22780</v>
      </c>
      <c r="Y205" s="71">
        <v>27223</v>
      </c>
      <c r="Z205" s="71">
        <v>44745</v>
      </c>
      <c r="AA205" s="71">
        <v>13576</v>
      </c>
      <c r="AB205" s="71">
        <v>67097</v>
      </c>
      <c r="AC205" s="71">
        <v>5586080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14753.97</v>
      </c>
      <c r="BK205" s="71">
        <v>169</v>
      </c>
      <c r="BL205" s="71">
        <v>90.408000000000001</v>
      </c>
      <c r="BM205" s="71">
        <v>0</v>
      </c>
      <c r="BN205" s="72"/>
      <c r="BO205" s="71">
        <v>0</v>
      </c>
      <c r="BP205" s="71">
        <v>0</v>
      </c>
      <c r="BQ205" s="71">
        <v>11</v>
      </c>
      <c r="BR205" s="71">
        <v>1</v>
      </c>
      <c r="BS205" s="71">
        <v>4</v>
      </c>
      <c r="BT205" s="71">
        <v>0</v>
      </c>
      <c r="BU205"/>
      <c r="BV205" s="70">
        <v>13843.099</v>
      </c>
      <c r="BW205" s="70">
        <v>63.988999999999997</v>
      </c>
      <c r="BX205" s="70">
        <v>1078.5989999999999</v>
      </c>
      <c r="BY205" s="70">
        <v>17.695</v>
      </c>
      <c r="BZ205" s="70">
        <v>9.9960000000000004</v>
      </c>
      <c r="CA205" s="70">
        <v>0</v>
      </c>
      <c r="CB205" s="70">
        <v>0</v>
      </c>
      <c r="CC205" s="70">
        <v>0</v>
      </c>
      <c r="CD205" s="70">
        <v>0</v>
      </c>
    </row>
    <row r="206" spans="1:82">
      <c r="A206" s="70" t="s">
        <v>2137</v>
      </c>
      <c r="B206" s="70">
        <v>145</v>
      </c>
      <c r="C206" s="70">
        <v>9</v>
      </c>
      <c r="D206" s="70">
        <v>9</v>
      </c>
      <c r="E206" s="70">
        <v>2012</v>
      </c>
      <c r="F206" s="70" t="s">
        <v>179</v>
      </c>
      <c r="G206" s="70" t="s">
        <v>2128</v>
      </c>
      <c r="H206" s="70" t="s">
        <v>2129</v>
      </c>
      <c r="I206" s="148"/>
      <c r="J206" s="71">
        <v>1623.535995342477</v>
      </c>
      <c r="K206" s="71">
        <v>8.9273791370537481</v>
      </c>
      <c r="L206" s="71">
        <v>8.8411987036301944</v>
      </c>
      <c r="M206" s="71">
        <v>135.83685263270559</v>
      </c>
      <c r="N206" s="71">
        <v>115.1568212892234</v>
      </c>
      <c r="O206" s="71">
        <v>87.1988767750113</v>
      </c>
      <c r="P206" s="71">
        <v>67.204168579586693</v>
      </c>
      <c r="Q206" s="71">
        <v>5.1762607464589596</v>
      </c>
      <c r="R206" s="71">
        <v>37.205710838260678</v>
      </c>
      <c r="S206" s="71">
        <v>0</v>
      </c>
      <c r="T206" s="72"/>
      <c r="U206" s="71">
        <v>72455440</v>
      </c>
      <c r="V206" s="71">
        <v>3795</v>
      </c>
      <c r="W206" s="71">
        <v>176</v>
      </c>
      <c r="X206" s="71">
        <v>22780</v>
      </c>
      <c r="Y206" s="71">
        <v>28021</v>
      </c>
      <c r="Z206" s="71">
        <v>45607</v>
      </c>
      <c r="AA206" s="71">
        <v>13504</v>
      </c>
      <c r="AB206" s="71">
        <v>67889</v>
      </c>
      <c r="AC206" s="71">
        <v>6318430.5</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8293.5930000000008</v>
      </c>
      <c r="BK206" s="71">
        <v>183</v>
      </c>
      <c r="BL206" s="71">
        <v>96.832999999999998</v>
      </c>
      <c r="BM206" s="71">
        <v>0</v>
      </c>
      <c r="BN206" s="72"/>
      <c r="BO206" s="71">
        <v>0</v>
      </c>
      <c r="BP206" s="71">
        <v>0</v>
      </c>
      <c r="BQ206" s="71">
        <v>11</v>
      </c>
      <c r="BR206" s="71">
        <v>1</v>
      </c>
      <c r="BS206" s="71">
        <v>4</v>
      </c>
      <c r="BT206" s="71">
        <v>0</v>
      </c>
      <c r="BU206"/>
      <c r="BV206" s="70">
        <v>7771.39</v>
      </c>
      <c r="BW206" s="70">
        <v>52.311</v>
      </c>
      <c r="BX206" s="70">
        <v>740.25599999999997</v>
      </c>
      <c r="BY206" s="70">
        <v>9.4689999999999994</v>
      </c>
      <c r="BZ206" s="70">
        <v>0</v>
      </c>
      <c r="CA206" s="70">
        <v>0</v>
      </c>
      <c r="CB206" s="70">
        <v>0</v>
      </c>
      <c r="CC206" s="70">
        <v>0</v>
      </c>
      <c r="CD206" s="70">
        <v>0</v>
      </c>
    </row>
    <row r="207" spans="1:82">
      <c r="A207" s="70" t="s">
        <v>2138</v>
      </c>
      <c r="B207" s="70">
        <v>146</v>
      </c>
      <c r="C207" s="70">
        <v>10</v>
      </c>
      <c r="D207" s="70">
        <v>9</v>
      </c>
      <c r="E207" s="70">
        <v>2013</v>
      </c>
      <c r="F207" s="70" t="s">
        <v>180</v>
      </c>
      <c r="G207" s="70" t="s">
        <v>2128</v>
      </c>
      <c r="H207" s="70" t="s">
        <v>2129</v>
      </c>
      <c r="I207" s="148"/>
      <c r="J207" s="71">
        <v>1791.0001548419141</v>
      </c>
      <c r="K207" s="71">
        <v>7.9596054316687903</v>
      </c>
      <c r="L207" s="71">
        <v>8.4836082126084413</v>
      </c>
      <c r="M207" s="71">
        <v>132.57643530484251</v>
      </c>
      <c r="N207" s="71">
        <v>115.1724007220478</v>
      </c>
      <c r="O207" s="71">
        <v>85.177794354151914</v>
      </c>
      <c r="P207" s="71">
        <v>67.332510276161329</v>
      </c>
      <c r="Q207" s="71">
        <v>5.2670947187059198</v>
      </c>
      <c r="R207" s="71">
        <v>39.870382731915967</v>
      </c>
      <c r="S207" s="71">
        <v>0</v>
      </c>
      <c r="T207" s="72"/>
      <c r="U207" s="71">
        <v>74898864</v>
      </c>
      <c r="V207" s="71">
        <v>3795</v>
      </c>
      <c r="W207" s="71">
        <v>176</v>
      </c>
      <c r="X207" s="71">
        <v>22780</v>
      </c>
      <c r="Y207" s="71">
        <v>28354</v>
      </c>
      <c r="Z207" s="71">
        <v>46539</v>
      </c>
      <c r="AA207" s="71">
        <v>13479</v>
      </c>
      <c r="AB207" s="71">
        <v>68090</v>
      </c>
      <c r="AC207" s="71">
        <v>6609385.5</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15851.025</v>
      </c>
      <c r="BK207" s="71">
        <v>186</v>
      </c>
      <c r="BL207" s="71">
        <v>98.983000000000004</v>
      </c>
      <c r="BM207" s="71">
        <v>0</v>
      </c>
      <c r="BN207" s="72"/>
      <c r="BO207" s="71">
        <v>0</v>
      </c>
      <c r="BP207" s="71">
        <v>0</v>
      </c>
      <c r="BQ207" s="71">
        <v>12</v>
      </c>
      <c r="BR207" s="71">
        <v>1</v>
      </c>
      <c r="BS207" s="71">
        <v>5</v>
      </c>
      <c r="BT207" s="71">
        <v>0</v>
      </c>
      <c r="BU207"/>
      <c r="BV207" s="70">
        <v>14895.322</v>
      </c>
      <c r="BW207" s="70">
        <v>78.736000000000004</v>
      </c>
      <c r="BX207" s="70">
        <v>1133.2190000000001</v>
      </c>
      <c r="BY207" s="70">
        <v>18.530999999999999</v>
      </c>
      <c r="BZ207" s="70">
        <v>10.199999999999999</v>
      </c>
      <c r="CA207" s="70">
        <v>0</v>
      </c>
      <c r="CB207" s="70">
        <v>0</v>
      </c>
      <c r="CC207" s="70">
        <v>0</v>
      </c>
      <c r="CD207" s="70">
        <v>0</v>
      </c>
    </row>
    <row r="208" spans="1:82">
      <c r="A208" s="70" t="s">
        <v>2139</v>
      </c>
      <c r="B208" s="70">
        <v>147</v>
      </c>
      <c r="C208" s="70">
        <v>11</v>
      </c>
      <c r="D208" s="70">
        <v>9</v>
      </c>
      <c r="E208" s="70">
        <v>2014</v>
      </c>
      <c r="F208" s="70" t="s">
        <v>181</v>
      </c>
      <c r="G208" s="70" t="s">
        <v>2128</v>
      </c>
      <c r="H208" s="70" t="s">
        <v>2129</v>
      </c>
      <c r="I208" s="148"/>
      <c r="J208" s="71">
        <v>1771.219765455623</v>
      </c>
      <c r="K208" s="71">
        <v>8.2030249525166035</v>
      </c>
      <c r="L208" s="71">
        <v>10.186841274853411</v>
      </c>
      <c r="M208" s="71">
        <v>116.1833464881235</v>
      </c>
      <c r="N208" s="71">
        <v>113.5817077279449</v>
      </c>
      <c r="O208" s="71">
        <v>82.451384513044715</v>
      </c>
      <c r="P208" s="71">
        <v>68.249904564568823</v>
      </c>
      <c r="Q208" s="71">
        <v>5.0573229625122398</v>
      </c>
      <c r="R208" s="71">
        <v>35.914812416165937</v>
      </c>
      <c r="S208" s="71">
        <v>0</v>
      </c>
      <c r="T208" s="72"/>
      <c r="U208" s="71">
        <v>82334887</v>
      </c>
      <c r="V208" s="71">
        <v>3386</v>
      </c>
      <c r="W208" s="71">
        <v>179</v>
      </c>
      <c r="X208" s="71">
        <v>20609</v>
      </c>
      <c r="Y208" s="71">
        <v>28797</v>
      </c>
      <c r="Z208" s="71">
        <v>47447</v>
      </c>
      <c r="AA208" s="71">
        <v>13592</v>
      </c>
      <c r="AB208" s="71">
        <v>68142</v>
      </c>
      <c r="AC208" s="71">
        <v>5972384</v>
      </c>
      <c r="AD208" s="71">
        <v>0</v>
      </c>
      <c r="AE208" s="72"/>
      <c r="AF208" s="71"/>
      <c r="AG208" s="71"/>
      <c r="AH208" s="71"/>
      <c r="AI208" s="71"/>
      <c r="AJ208" s="71"/>
      <c r="AK208" s="71"/>
      <c r="AL208" s="71"/>
      <c r="AM208" s="71"/>
      <c r="AN208" s="71"/>
      <c r="AO208" s="71"/>
      <c r="AP208" s="71"/>
      <c r="AQ208" s="72"/>
      <c r="AR208" s="71">
        <v>1352</v>
      </c>
      <c r="AS208" s="71">
        <v>304</v>
      </c>
      <c r="AT208" s="71">
        <v>1</v>
      </c>
      <c r="AU208" s="71">
        <v>0</v>
      </c>
      <c r="AV208" s="71">
        <v>0</v>
      </c>
      <c r="AW208" s="71">
        <v>1</v>
      </c>
      <c r="AX208" s="71"/>
      <c r="AY208" s="72"/>
      <c r="AZ208" s="71">
        <v>5599.2000000000007</v>
      </c>
      <c r="BA208" s="71">
        <v>23482.3</v>
      </c>
      <c r="BB208" s="71">
        <v>20000</v>
      </c>
      <c r="BC208" s="71">
        <v>0</v>
      </c>
      <c r="BD208" s="71">
        <v>0</v>
      </c>
      <c r="BE208" s="71">
        <v>1566</v>
      </c>
      <c r="BF208" s="71"/>
      <c r="BG208" s="72"/>
      <c r="BH208" s="71">
        <v>0</v>
      </c>
      <c r="BI208" s="71">
        <v>0</v>
      </c>
      <c r="BJ208" s="71">
        <v>16325.793</v>
      </c>
      <c r="BK208" s="71">
        <v>133.94200000000001</v>
      </c>
      <c r="BL208" s="71">
        <v>98.138999999999996</v>
      </c>
      <c r="BM208" s="71">
        <v>0</v>
      </c>
      <c r="BN208" s="72"/>
      <c r="BO208" s="71">
        <v>0</v>
      </c>
      <c r="BP208" s="71">
        <v>0</v>
      </c>
      <c r="BQ208" s="71">
        <v>12</v>
      </c>
      <c r="BR208" s="71">
        <v>1</v>
      </c>
      <c r="BS208" s="71">
        <v>5</v>
      </c>
      <c r="BT208" s="71">
        <v>0</v>
      </c>
      <c r="BU208"/>
      <c r="BV208" s="70">
        <v>15307.936</v>
      </c>
      <c r="BW208" s="70">
        <v>92.570999999999998</v>
      </c>
      <c r="BX208" s="70">
        <v>1129.0360000000001</v>
      </c>
      <c r="BY208" s="70">
        <v>18.2</v>
      </c>
      <c r="BZ208" s="70">
        <v>10.131</v>
      </c>
      <c r="CA208" s="70">
        <v>0</v>
      </c>
      <c r="CB208" s="70">
        <v>0</v>
      </c>
      <c r="CC208" s="70">
        <v>0</v>
      </c>
      <c r="CD208" s="70">
        <v>0</v>
      </c>
    </row>
    <row r="209" spans="1:82">
      <c r="A209" s="70" t="s">
        <v>2140</v>
      </c>
      <c r="B209" s="70">
        <v>148</v>
      </c>
      <c r="C209" s="70">
        <v>12</v>
      </c>
      <c r="D209" s="70">
        <v>9</v>
      </c>
      <c r="E209" s="70">
        <v>2015</v>
      </c>
      <c r="F209" s="70" t="s">
        <v>182</v>
      </c>
      <c r="G209" s="70" t="s">
        <v>2128</v>
      </c>
      <c r="H209" s="70" t="s">
        <v>2129</v>
      </c>
      <c r="I209" s="148"/>
      <c r="J209" s="71">
        <v>1401.300531496903</v>
      </c>
      <c r="K209" s="71">
        <v>7.8487540651381602</v>
      </c>
      <c r="L209" s="71">
        <v>10.25787683314894</v>
      </c>
      <c r="M209" s="71">
        <v>129.27595537414831</v>
      </c>
      <c r="N209" s="71">
        <v>108.7076422824879</v>
      </c>
      <c r="O209" s="71">
        <v>82.484730967976617</v>
      </c>
      <c r="P209" s="71">
        <v>67.821397542047507</v>
      </c>
      <c r="Q209" s="71">
        <v>4.9536994043425304</v>
      </c>
      <c r="R209" s="71">
        <v>37.293916463361946</v>
      </c>
      <c r="S209" s="71">
        <v>0</v>
      </c>
      <c r="T209" s="72"/>
      <c r="U209" s="71">
        <v>72779115</v>
      </c>
      <c r="V209" s="71">
        <v>3386</v>
      </c>
      <c r="W209" s="71">
        <v>179</v>
      </c>
      <c r="X209" s="71">
        <v>20609</v>
      </c>
      <c r="Y209" s="71">
        <v>29222</v>
      </c>
      <c r="Z209" s="71">
        <v>47923</v>
      </c>
      <c r="AA209" s="71">
        <v>13496</v>
      </c>
      <c r="AB209" s="71">
        <v>68182</v>
      </c>
      <c r="AC209" s="71">
        <v>6374786.5</v>
      </c>
      <c r="AD209" s="71">
        <v>0</v>
      </c>
      <c r="AE209" s="72"/>
      <c r="AF209" s="71">
        <v>786380703.18694365</v>
      </c>
      <c r="AG209" s="71">
        <v>6148980.4177793032</v>
      </c>
      <c r="AH209" s="71">
        <v>1963419.0072445681</v>
      </c>
      <c r="AI209" s="71">
        <v>158064202.88206899</v>
      </c>
      <c r="AJ209" s="71">
        <v>160206793.94026259</v>
      </c>
      <c r="AK209" s="71">
        <v>0</v>
      </c>
      <c r="AL209" s="71">
        <v>0</v>
      </c>
      <c r="AM209" s="71">
        <v>9344057.0872671437</v>
      </c>
      <c r="AN209" s="71">
        <v>0</v>
      </c>
      <c r="AO209" s="71">
        <v>0</v>
      </c>
      <c r="AP209" s="71">
        <v>1122108156.5215664</v>
      </c>
      <c r="AQ209" s="72"/>
      <c r="AR209" s="71">
        <v>1494</v>
      </c>
      <c r="AS209" s="71">
        <v>558</v>
      </c>
      <c r="AT209" s="71">
        <v>1</v>
      </c>
      <c r="AU209" s="71">
        <v>0</v>
      </c>
      <c r="AV209" s="71">
        <v>0</v>
      </c>
      <c r="AW209" s="71">
        <v>1</v>
      </c>
      <c r="AX209" s="71"/>
      <c r="AY209" s="72"/>
      <c r="AZ209" s="71">
        <v>6329.9</v>
      </c>
      <c r="BA209" s="71">
        <v>40261.300000000003</v>
      </c>
      <c r="BB209" s="71">
        <v>20000</v>
      </c>
      <c r="BC209" s="71">
        <v>0</v>
      </c>
      <c r="BD209" s="71">
        <v>0</v>
      </c>
      <c r="BE209" s="71">
        <v>1566</v>
      </c>
      <c r="BF209" s="71"/>
      <c r="BG209" s="72"/>
      <c r="BH209" s="71">
        <v>0</v>
      </c>
      <c r="BI209" s="71">
        <v>0</v>
      </c>
      <c r="BJ209" s="71">
        <v>15253.038</v>
      </c>
      <c r="BK209" s="71">
        <v>128.6</v>
      </c>
      <c r="BL209" s="71">
        <v>102.041</v>
      </c>
      <c r="BM209" s="71">
        <v>0</v>
      </c>
      <c r="BN209" s="72"/>
      <c r="BO209" s="71">
        <v>0</v>
      </c>
      <c r="BP209" s="71">
        <v>0</v>
      </c>
      <c r="BQ209" s="71">
        <v>11</v>
      </c>
      <c r="BR209" s="71">
        <v>1</v>
      </c>
      <c r="BS209" s="71">
        <v>5</v>
      </c>
      <c r="BT209" s="71">
        <v>0</v>
      </c>
      <c r="BU209"/>
      <c r="BV209" s="70">
        <v>14316.576999999999</v>
      </c>
      <c r="BW209" s="70">
        <v>87.182000000000002</v>
      </c>
      <c r="BX209" s="70">
        <v>1049.5640000000001</v>
      </c>
      <c r="BY209" s="70">
        <v>20.965</v>
      </c>
      <c r="BZ209" s="70">
        <v>9.391</v>
      </c>
      <c r="CA209" s="70">
        <v>0</v>
      </c>
      <c r="CB209" s="70">
        <v>0</v>
      </c>
      <c r="CC209" s="70">
        <v>0</v>
      </c>
      <c r="CD209" s="70">
        <v>0</v>
      </c>
    </row>
    <row r="210" spans="1:82">
      <c r="A210" s="70" t="s">
        <v>2141</v>
      </c>
      <c r="B210" s="70">
        <v>149</v>
      </c>
      <c r="C210" s="70">
        <v>13</v>
      </c>
      <c r="D210" s="70">
        <v>9</v>
      </c>
      <c r="E210" s="70">
        <v>2016</v>
      </c>
      <c r="F210" s="70" t="s">
        <v>155</v>
      </c>
      <c r="G210" s="70" t="s">
        <v>2128</v>
      </c>
      <c r="H210" s="70" t="s">
        <v>2129</v>
      </c>
      <c r="I210" s="148"/>
      <c r="J210" s="71">
        <v>1194.6439246476466</v>
      </c>
      <c r="K210" s="71">
        <v>7.2915030425368448</v>
      </c>
      <c r="L210" s="71">
        <v>10.185679832936279</v>
      </c>
      <c r="M210" s="71">
        <v>94.562023924112609</v>
      </c>
      <c r="N210" s="71">
        <v>96.719922969254327</v>
      </c>
      <c r="O210" s="71">
        <v>82.632476382637904</v>
      </c>
      <c r="P210" s="71">
        <v>66.656806213378985</v>
      </c>
      <c r="Q210" s="71">
        <v>4.8119481614259296</v>
      </c>
      <c r="R210" s="71">
        <v>35.940852735458051</v>
      </c>
      <c r="S210" s="71">
        <v>0</v>
      </c>
      <c r="T210" s="72"/>
      <c r="U210" s="71">
        <v>55911181.000000007</v>
      </c>
      <c r="V210" s="71">
        <v>3386</v>
      </c>
      <c r="W210" s="71">
        <v>179</v>
      </c>
      <c r="X210" s="71">
        <v>20609</v>
      </c>
      <c r="Y210" s="71">
        <v>29530</v>
      </c>
      <c r="Z210" s="71">
        <v>48599</v>
      </c>
      <c r="AA210" s="71">
        <v>13719</v>
      </c>
      <c r="AB210" s="71">
        <v>68127</v>
      </c>
      <c r="AC210" s="71">
        <v>6138343.8641494485</v>
      </c>
      <c r="AD210" s="71">
        <v>0</v>
      </c>
      <c r="AE210" s="72"/>
      <c r="AF210" s="71">
        <v>671523341.9011482</v>
      </c>
      <c r="AG210" s="71">
        <v>5482182.2888481868</v>
      </c>
      <c r="AH210" s="71">
        <v>1760602.53543285</v>
      </c>
      <c r="AI210" s="71">
        <v>147101522.97029901</v>
      </c>
      <c r="AJ210" s="71">
        <v>138969127.8304621</v>
      </c>
      <c r="AK210" s="71">
        <v>0</v>
      </c>
      <c r="AL210" s="71">
        <v>0</v>
      </c>
      <c r="AM210" s="71">
        <v>9343773.1275967024</v>
      </c>
      <c r="AN210" s="71">
        <v>0</v>
      </c>
      <c r="AO210" s="71">
        <v>0</v>
      </c>
      <c r="AP210" s="71">
        <v>974180550.65378714</v>
      </c>
      <c r="AQ210" s="72"/>
      <c r="AR210" s="71">
        <v>1638</v>
      </c>
      <c r="AS210" s="71">
        <v>713</v>
      </c>
      <c r="AT210" s="71">
        <v>1</v>
      </c>
      <c r="AU210" s="71">
        <v>0</v>
      </c>
      <c r="AV210" s="71">
        <v>0</v>
      </c>
      <c r="AW210" s="71">
        <v>1</v>
      </c>
      <c r="AX210" s="71"/>
      <c r="AY210" s="72"/>
      <c r="AZ210" s="71">
        <v>7104.8</v>
      </c>
      <c r="BA210" s="71">
        <v>52029</v>
      </c>
      <c r="BB210" s="71">
        <v>20000</v>
      </c>
      <c r="BC210" s="71">
        <v>0</v>
      </c>
      <c r="BD210" s="71">
        <v>0</v>
      </c>
      <c r="BE210" s="71">
        <v>1566</v>
      </c>
      <c r="BF210" s="71"/>
      <c r="BG210" s="72"/>
      <c r="BH210" s="71">
        <v>0</v>
      </c>
      <c r="BI210" s="71">
        <v>0</v>
      </c>
      <c r="BJ210" s="71">
        <v>15801.029</v>
      </c>
      <c r="BK210" s="71">
        <v>10.829000000000001</v>
      </c>
      <c r="BL210" s="71">
        <v>95.756</v>
      </c>
      <c r="BM210" s="71">
        <v>0</v>
      </c>
      <c r="BN210" s="72"/>
      <c r="BO210" s="71">
        <v>0</v>
      </c>
      <c r="BP210" s="71">
        <v>0</v>
      </c>
      <c r="BQ210" s="71">
        <v>10</v>
      </c>
      <c r="BR210" s="71">
        <v>1</v>
      </c>
      <c r="BS210" s="71">
        <v>4</v>
      </c>
      <c r="BT210" s="71">
        <v>0</v>
      </c>
      <c r="BU210"/>
      <c r="BV210" s="70">
        <v>14783.386</v>
      </c>
      <c r="BW210" s="70">
        <v>88.9</v>
      </c>
      <c r="BX210" s="70">
        <v>1006.587</v>
      </c>
      <c r="BY210" s="70">
        <v>19.821000000000002</v>
      </c>
      <c r="BZ210" s="70">
        <v>8.92</v>
      </c>
      <c r="CA210" s="70">
        <v>0</v>
      </c>
      <c r="CB210" s="70">
        <v>0</v>
      </c>
      <c r="CC210" s="70">
        <v>0</v>
      </c>
      <c r="CD210" s="70">
        <v>0</v>
      </c>
    </row>
    <row r="211" spans="1:82">
      <c r="A211" s="70" t="s">
        <v>2142</v>
      </c>
      <c r="B211" s="70">
        <v>150</v>
      </c>
      <c r="C211" s="70">
        <v>14</v>
      </c>
      <c r="D211" s="70">
        <v>9</v>
      </c>
      <c r="E211" s="70">
        <v>2017</v>
      </c>
      <c r="F211" s="70" t="s">
        <v>156</v>
      </c>
      <c r="G211" s="70" t="s">
        <v>2128</v>
      </c>
      <c r="H211" s="70" t="s">
        <v>2129</v>
      </c>
      <c r="I211" s="148"/>
      <c r="J211" s="71">
        <v>1094.6172334479718</v>
      </c>
      <c r="K211" s="71">
        <v>7.259736264743287</v>
      </c>
      <c r="L211" s="71">
        <v>10.142829378168889</v>
      </c>
      <c r="M211" s="71">
        <v>86.001005550831891</v>
      </c>
      <c r="N211" s="71">
        <v>105.34910583473732</v>
      </c>
      <c r="O211" s="71">
        <v>82.212374840608945</v>
      </c>
      <c r="P211" s="71">
        <v>66.186279711646591</v>
      </c>
      <c r="Q211" s="71">
        <v>4.6484797892136402</v>
      </c>
      <c r="R211" s="71">
        <v>34.729386939126371</v>
      </c>
      <c r="S211" s="71">
        <v>0</v>
      </c>
      <c r="T211" s="72"/>
      <c r="U211" s="71">
        <v>60442716</v>
      </c>
      <c r="V211" s="71">
        <v>3386</v>
      </c>
      <c r="W211" s="71">
        <v>179</v>
      </c>
      <c r="X211" s="71">
        <v>20609</v>
      </c>
      <c r="Y211" s="71">
        <v>29847</v>
      </c>
      <c r="Z211" s="71">
        <v>49154</v>
      </c>
      <c r="AA211" s="71">
        <v>13709</v>
      </c>
      <c r="AB211" s="71">
        <v>68057</v>
      </c>
      <c r="AC211" s="71">
        <v>6049129.4999999991</v>
      </c>
      <c r="AD211" s="71">
        <v>0</v>
      </c>
      <c r="AE211" s="72"/>
      <c r="AF211" s="71">
        <v>677204582.55413699</v>
      </c>
      <c r="AG211" s="71">
        <v>5524344.4830614366</v>
      </c>
      <c r="AH211" s="71">
        <v>2107372.501949057</v>
      </c>
      <c r="AI211" s="71">
        <v>139200546.58339801</v>
      </c>
      <c r="AJ211" s="71">
        <v>155032673.39315209</v>
      </c>
      <c r="AK211" s="71">
        <v>0</v>
      </c>
      <c r="AL211" s="71">
        <v>0</v>
      </c>
      <c r="AM211" s="71">
        <v>9348777.9002131782</v>
      </c>
      <c r="AN211" s="71">
        <v>0</v>
      </c>
      <c r="AO211" s="71">
        <v>0</v>
      </c>
      <c r="AP211" s="71">
        <v>988418297.41591072</v>
      </c>
      <c r="AQ211" s="72"/>
      <c r="AR211" s="71">
        <v>1797</v>
      </c>
      <c r="AS211" s="71">
        <v>792</v>
      </c>
      <c r="AT211" s="71">
        <v>1</v>
      </c>
      <c r="AU211" s="71">
        <v>0</v>
      </c>
      <c r="AV211" s="71">
        <v>0</v>
      </c>
      <c r="AW211" s="71">
        <v>1</v>
      </c>
      <c r="AX211" s="71"/>
      <c r="AY211" s="72"/>
      <c r="AZ211" s="71">
        <v>7918</v>
      </c>
      <c r="BA211" s="71">
        <v>57712.300000000068</v>
      </c>
      <c r="BB211" s="71">
        <v>20000</v>
      </c>
      <c r="BC211" s="71">
        <v>0</v>
      </c>
      <c r="BD211" s="71">
        <v>0</v>
      </c>
      <c r="BE211" s="71">
        <v>1566</v>
      </c>
      <c r="BF211" s="71"/>
      <c r="BG211" s="72"/>
      <c r="BH211" s="71">
        <v>0</v>
      </c>
      <c r="BI211" s="71">
        <v>0</v>
      </c>
      <c r="BJ211" s="71">
        <v>14052.858</v>
      </c>
      <c r="BK211" s="71">
        <v>12.436999999999999</v>
      </c>
      <c r="BL211" s="71">
        <v>92.353999999999999</v>
      </c>
      <c r="BM211" s="71">
        <v>0</v>
      </c>
      <c r="BN211" s="72"/>
      <c r="BO211" s="71">
        <v>0</v>
      </c>
      <c r="BP211" s="71">
        <v>0</v>
      </c>
      <c r="BQ211" s="71">
        <v>10</v>
      </c>
      <c r="BR211" s="71">
        <v>1</v>
      </c>
      <c r="BS211" s="71">
        <v>4</v>
      </c>
      <c r="BT211" s="71">
        <v>0</v>
      </c>
      <c r="BU211"/>
      <c r="BV211" s="70">
        <v>13204.522999999999</v>
      </c>
      <c r="BW211" s="70">
        <v>101.152</v>
      </c>
      <c r="BX211" s="70">
        <v>822.83900000000006</v>
      </c>
      <c r="BY211" s="70">
        <v>16.361000000000001</v>
      </c>
      <c r="BZ211" s="70">
        <v>12.773999999999999</v>
      </c>
      <c r="CA211" s="70">
        <v>0</v>
      </c>
      <c r="CB211" s="70">
        <v>0</v>
      </c>
      <c r="CC211" s="70">
        <v>0</v>
      </c>
      <c r="CD211" s="70">
        <v>0</v>
      </c>
    </row>
    <row r="212" spans="1:82">
      <c r="A212" s="70" t="s">
        <v>2143</v>
      </c>
      <c r="B212" s="70">
        <v>151</v>
      </c>
      <c r="C212" s="70">
        <v>15</v>
      </c>
      <c r="D212" s="70">
        <v>9</v>
      </c>
      <c r="E212" s="70">
        <v>2018</v>
      </c>
      <c r="F212" s="70" t="s">
        <v>183</v>
      </c>
      <c r="G212" s="70" t="s">
        <v>2128</v>
      </c>
      <c r="H212" s="70" t="s">
        <v>2129</v>
      </c>
      <c r="I212" s="148"/>
      <c r="J212" s="71">
        <v>1303.8949982268075</v>
      </c>
      <c r="K212" s="71">
        <v>6.8500994753626561</v>
      </c>
      <c r="L212" s="71">
        <v>9.5136955947797812</v>
      </c>
      <c r="M212" s="71">
        <v>91.270922208093467</v>
      </c>
      <c r="N212" s="71">
        <v>101.07198516144416</v>
      </c>
      <c r="O212" s="71">
        <v>81.659022325656792</v>
      </c>
      <c r="P212" s="71">
        <v>65.618263591826519</v>
      </c>
      <c r="Q212" s="71">
        <v>4.3030515398484797</v>
      </c>
      <c r="R212" s="71">
        <v>37.416944102874361</v>
      </c>
      <c r="S212" s="71">
        <v>0</v>
      </c>
      <c r="T212" s="72"/>
      <c r="U212" s="71">
        <v>71744620</v>
      </c>
      <c r="V212" s="71">
        <v>3386</v>
      </c>
      <c r="W212" s="71">
        <v>179</v>
      </c>
      <c r="X212" s="71">
        <v>20609</v>
      </c>
      <c r="Y212" s="71">
        <v>30151</v>
      </c>
      <c r="Z212" s="71">
        <v>49758</v>
      </c>
      <c r="AA212" s="71">
        <v>13728</v>
      </c>
      <c r="AB212" s="71">
        <v>67892</v>
      </c>
      <c r="AC212" s="71">
        <v>6491703.5000000009</v>
      </c>
      <c r="AD212" s="71">
        <v>0</v>
      </c>
      <c r="AE212" s="72"/>
      <c r="AF212" s="71">
        <v>793476562.48834765</v>
      </c>
      <c r="AG212" s="71">
        <v>4905647.1952918302</v>
      </c>
      <c r="AH212" s="71">
        <v>2024504.8999764579</v>
      </c>
      <c r="AI212" s="71">
        <v>144248113.1903604</v>
      </c>
      <c r="AJ212" s="71">
        <v>148965892.78824621</v>
      </c>
      <c r="AK212" s="71">
        <v>0</v>
      </c>
      <c r="AL212" s="71">
        <v>0</v>
      </c>
      <c r="AM212" s="71">
        <v>9345409.2084352653</v>
      </c>
      <c r="AN212" s="71">
        <v>0</v>
      </c>
      <c r="AO212" s="71">
        <v>0</v>
      </c>
      <c r="AP212" s="71">
        <v>1102966129.7706578</v>
      </c>
      <c r="AQ212" s="72"/>
      <c r="AR212" s="71">
        <v>1943</v>
      </c>
      <c r="AS212" s="71">
        <v>861</v>
      </c>
      <c r="AT212" s="71">
        <v>1</v>
      </c>
      <c r="AU212" s="71">
        <v>0</v>
      </c>
      <c r="AV212" s="71">
        <v>0</v>
      </c>
      <c r="AW212" s="71">
        <v>1</v>
      </c>
      <c r="AX212" s="71"/>
      <c r="AY212" s="72"/>
      <c r="AZ212" s="71">
        <v>8713.7000000000044</v>
      </c>
      <c r="BA212" s="71">
        <v>61416.7</v>
      </c>
      <c r="BB212" s="71">
        <v>20000</v>
      </c>
      <c r="BC212" s="71">
        <v>0</v>
      </c>
      <c r="BD212" s="71">
        <v>0</v>
      </c>
      <c r="BE212" s="71">
        <v>2385.54</v>
      </c>
      <c r="BF212" s="71"/>
      <c r="BG212" s="72"/>
      <c r="BH212" s="71">
        <v>0</v>
      </c>
      <c r="BI212" s="71">
        <v>0</v>
      </c>
      <c r="BJ212" s="71">
        <v>15614.397999999999</v>
      </c>
      <c r="BK212" s="71">
        <v>3.867</v>
      </c>
      <c r="BL212" s="71">
        <v>86.409000000000006</v>
      </c>
      <c r="BM212" s="71">
        <v>0</v>
      </c>
      <c r="BN212" s="72"/>
      <c r="BO212" s="71">
        <v>0</v>
      </c>
      <c r="BP212" s="71">
        <v>0</v>
      </c>
      <c r="BQ212" s="71">
        <v>10</v>
      </c>
      <c r="BR212" s="71">
        <v>1</v>
      </c>
      <c r="BS212" s="71">
        <v>4</v>
      </c>
      <c r="BT212" s="71">
        <v>0</v>
      </c>
      <c r="BU212"/>
      <c r="BV212" s="70">
        <v>14577.620999999999</v>
      </c>
      <c r="BW212" s="70">
        <v>114.122</v>
      </c>
      <c r="BX212" s="70">
        <v>979.81700000000001</v>
      </c>
      <c r="BY212" s="70">
        <v>20.146999999999998</v>
      </c>
      <c r="BZ212" s="70">
        <v>12.967000000000001</v>
      </c>
      <c r="CA212" s="70">
        <v>0</v>
      </c>
      <c r="CB212" s="70">
        <v>0</v>
      </c>
      <c r="CC212" s="70">
        <v>0</v>
      </c>
      <c r="CD212" s="70">
        <v>0</v>
      </c>
    </row>
    <row r="213" spans="1:82">
      <c r="A213" s="70" t="s">
        <v>2144</v>
      </c>
      <c r="B213" s="70">
        <v>152</v>
      </c>
      <c r="C213" s="70">
        <v>16</v>
      </c>
      <c r="D213" s="70">
        <v>9</v>
      </c>
      <c r="E213" s="70">
        <v>2019</v>
      </c>
      <c r="F213" s="70" t="s">
        <v>158</v>
      </c>
      <c r="G213" s="70" t="s">
        <v>2128</v>
      </c>
      <c r="H213" s="70" t="s">
        <v>2129</v>
      </c>
      <c r="I213" s="148"/>
      <c r="J213" s="71">
        <v>1234.4237304512681</v>
      </c>
      <c r="K213" s="71">
        <v>6.2554071164639149</v>
      </c>
      <c r="L213" s="71">
        <v>9.5955509659890836</v>
      </c>
      <c r="M213" s="71">
        <v>89.217113110821415</v>
      </c>
      <c r="N213" s="71">
        <v>97.290522985742982</v>
      </c>
      <c r="O213" s="71">
        <v>79.759832173924806</v>
      </c>
      <c r="P213" s="71">
        <v>64.552762750531471</v>
      </c>
      <c r="Q213" s="71">
        <v>4.1769796302729896</v>
      </c>
      <c r="R213" s="71">
        <v>37.096421298486355</v>
      </c>
      <c r="S213" s="71">
        <v>0</v>
      </c>
      <c r="T213" s="72"/>
      <c r="U213" s="71">
        <v>68127787</v>
      </c>
      <c r="V213" s="71">
        <v>3386</v>
      </c>
      <c r="W213" s="71">
        <v>179</v>
      </c>
      <c r="X213" s="71">
        <v>20609</v>
      </c>
      <c r="Y213" s="71">
        <v>30438</v>
      </c>
      <c r="Z213" s="71">
        <v>49935</v>
      </c>
      <c r="AA213" s="71">
        <v>13404</v>
      </c>
      <c r="AB213" s="71">
        <v>67687</v>
      </c>
      <c r="AC213" s="71">
        <v>6541509.5</v>
      </c>
      <c r="AD213" s="71">
        <v>0</v>
      </c>
      <c r="AE213" s="72"/>
      <c r="AF213" s="71">
        <v>746377318.80522501</v>
      </c>
      <c r="AG213" s="71">
        <v>4736866.1903341347</v>
      </c>
      <c r="AH213" s="71">
        <v>2142941.305531818</v>
      </c>
      <c r="AI213" s="71">
        <v>146770534.7470862</v>
      </c>
      <c r="AJ213" s="71">
        <v>144283792.19877401</v>
      </c>
      <c r="AK213" s="71">
        <v>0</v>
      </c>
      <c r="AL213" s="71">
        <v>0</v>
      </c>
      <c r="AM213" s="71">
        <v>9218459.8525368106</v>
      </c>
      <c r="AN213" s="71">
        <v>0</v>
      </c>
      <c r="AO213" s="71">
        <v>0</v>
      </c>
      <c r="AP213" s="71">
        <v>1053529913.0994879</v>
      </c>
      <c r="AQ213" s="72"/>
      <c r="AR213" s="71">
        <v>2109</v>
      </c>
      <c r="AS213" s="71">
        <v>937</v>
      </c>
      <c r="AT213" s="71">
        <v>1</v>
      </c>
      <c r="AU213" s="71">
        <v>0</v>
      </c>
      <c r="AV213" s="71">
        <v>0</v>
      </c>
      <c r="AW213" s="71">
        <v>1</v>
      </c>
      <c r="AX213" s="71"/>
      <c r="AY213" s="72"/>
      <c r="AZ213" s="71">
        <v>9629.0999999999985</v>
      </c>
      <c r="BA213" s="71">
        <v>67244.100000000064</v>
      </c>
      <c r="BB213" s="71">
        <v>20000</v>
      </c>
      <c r="BC213" s="71">
        <v>0</v>
      </c>
      <c r="BD213" s="71">
        <v>0</v>
      </c>
      <c r="BE213" s="71">
        <v>2385.54</v>
      </c>
      <c r="BF213" s="71"/>
      <c r="BG213" s="72"/>
      <c r="BH213" s="71">
        <v>0</v>
      </c>
      <c r="BI213" s="71">
        <v>0</v>
      </c>
      <c r="BJ213" s="71">
        <v>15167.834000000001</v>
      </c>
      <c r="BK213" s="71">
        <v>33.981999999999999</v>
      </c>
      <c r="BL213" s="71">
        <v>82.337000000000003</v>
      </c>
      <c r="BM213" s="71">
        <v>0</v>
      </c>
      <c r="BN213" s="72"/>
      <c r="BO213" s="71">
        <v>0</v>
      </c>
      <c r="BP213" s="71">
        <v>0</v>
      </c>
      <c r="BQ213" s="71">
        <v>10</v>
      </c>
      <c r="BR213" s="71">
        <v>2</v>
      </c>
      <c r="BS213" s="71">
        <v>4</v>
      </c>
      <c r="BT213" s="71">
        <v>0</v>
      </c>
      <c r="BU213"/>
      <c r="BV213" s="70">
        <v>14280.205</v>
      </c>
      <c r="BW213" s="70">
        <v>92.956999999999994</v>
      </c>
      <c r="BX213" s="70">
        <v>878.76499999999999</v>
      </c>
      <c r="BY213" s="70">
        <v>19.253</v>
      </c>
      <c r="BZ213" s="70">
        <v>12.973000000000001</v>
      </c>
      <c r="CA213" s="70">
        <v>0</v>
      </c>
      <c r="CB213" s="70">
        <v>0</v>
      </c>
      <c r="CC213" s="70">
        <v>0</v>
      </c>
      <c r="CD213" s="70">
        <v>0</v>
      </c>
    </row>
    <row r="214" spans="1:82">
      <c r="A214" s="70" t="s">
        <v>2145</v>
      </c>
      <c r="B214" s="70">
        <v>153</v>
      </c>
      <c r="C214" s="70">
        <v>17</v>
      </c>
      <c r="D214" s="70">
        <v>9</v>
      </c>
      <c r="E214" s="70">
        <v>2020</v>
      </c>
      <c r="F214" s="70" t="s">
        <v>159</v>
      </c>
      <c r="G214" s="70" t="s">
        <v>2128</v>
      </c>
      <c r="H214" s="70" t="s">
        <v>2129</v>
      </c>
      <c r="I214" s="148"/>
      <c r="J214" s="71">
        <v>773.99619237208208</v>
      </c>
      <c r="K214" s="71">
        <v>9.0482028450675624</v>
      </c>
      <c r="L214" s="71">
        <v>11.815989343459925</v>
      </c>
      <c r="M214" s="71">
        <v>81.815778559147233</v>
      </c>
      <c r="N214" s="71">
        <v>93.520207749570673</v>
      </c>
      <c r="O214" s="71">
        <v>69.876691356429049</v>
      </c>
      <c r="P214" s="71">
        <v>60.302540789803203</v>
      </c>
      <c r="Q214" s="71">
        <v>3.9748961286615798</v>
      </c>
      <c r="R214" s="71">
        <v>29.429657407644228</v>
      </c>
      <c r="S214" s="71">
        <v>0</v>
      </c>
      <c r="T214" s="72"/>
      <c r="U214" s="71">
        <v>51757200</v>
      </c>
      <c r="V214" s="71">
        <v>4168</v>
      </c>
      <c r="W214" s="71">
        <v>239</v>
      </c>
      <c r="X214" s="71">
        <v>21019</v>
      </c>
      <c r="Y214" s="71">
        <v>30664</v>
      </c>
      <c r="Z214" s="71">
        <v>49932</v>
      </c>
      <c r="AA214" s="71">
        <v>13309</v>
      </c>
      <c r="AB214" s="71">
        <v>67416</v>
      </c>
      <c r="AC214" s="71">
        <v>5216988.4999999991</v>
      </c>
      <c r="AD214" s="71">
        <v>0</v>
      </c>
      <c r="AE214" s="72"/>
      <c r="AF214" s="71">
        <v>555843279.57635105</v>
      </c>
      <c r="AG214" s="71">
        <v>6463252.9839680297</v>
      </c>
      <c r="AH214" s="71">
        <v>2139224.6196065713</v>
      </c>
      <c r="AI214" s="71">
        <v>136726134.52757436</v>
      </c>
      <c r="AJ214" s="71">
        <v>145127830.6805847</v>
      </c>
      <c r="AK214" s="71"/>
      <c r="AL214" s="71"/>
      <c r="AM214" s="71">
        <v>8798537.0073820818</v>
      </c>
      <c r="AN214" s="71"/>
      <c r="AO214" s="71"/>
      <c r="AP214" s="71">
        <v>855098259.39546669</v>
      </c>
      <c r="AQ214" s="72"/>
      <c r="AR214" s="71">
        <v>2217</v>
      </c>
      <c r="AS214" s="71">
        <v>1029</v>
      </c>
      <c r="AT214" s="71">
        <v>1</v>
      </c>
      <c r="AU214" s="71">
        <v>0</v>
      </c>
      <c r="AV214" s="71">
        <v>0</v>
      </c>
      <c r="AW214" s="71">
        <v>1</v>
      </c>
      <c r="AX214" s="71"/>
      <c r="AY214" s="72"/>
      <c r="AZ214" s="71">
        <v>10255.999999999991</v>
      </c>
      <c r="BA214" s="71">
        <v>74468.999999999971</v>
      </c>
      <c r="BB214" s="71">
        <v>20000</v>
      </c>
      <c r="BC214" s="71">
        <v>0</v>
      </c>
      <c r="BD214" s="71">
        <v>0</v>
      </c>
      <c r="BE214" s="71">
        <v>1879.2</v>
      </c>
      <c r="BF214" s="71"/>
      <c r="BG214" s="72"/>
      <c r="BH214" s="71">
        <v>0</v>
      </c>
      <c r="BI214" s="71">
        <v>0</v>
      </c>
      <c r="BJ214" s="71">
        <v>10848.130999999999</v>
      </c>
      <c r="BK214" s="71">
        <v>145.107</v>
      </c>
      <c r="BL214" s="71">
        <v>77.204999999999998</v>
      </c>
      <c r="BM214" s="71">
        <v>0</v>
      </c>
      <c r="BN214" s="72"/>
      <c r="BO214" s="71">
        <v>0</v>
      </c>
      <c r="BP214" s="71">
        <v>0</v>
      </c>
      <c r="BQ214" s="71">
        <v>9</v>
      </c>
      <c r="BR214" s="71">
        <v>2</v>
      </c>
      <c r="BS214" s="71">
        <v>4</v>
      </c>
      <c r="BT214" s="71">
        <v>0</v>
      </c>
      <c r="BU214"/>
      <c r="BV214" s="70">
        <v>10312.178</v>
      </c>
      <c r="BW214" s="70">
        <v>98.073999999999998</v>
      </c>
      <c r="BX214" s="70">
        <v>635.04399999999998</v>
      </c>
      <c r="BY214" s="70">
        <v>13.507999999999999</v>
      </c>
      <c r="BZ214" s="70">
        <v>11.638999999999999</v>
      </c>
      <c r="CA214" s="70">
        <v>0</v>
      </c>
      <c r="CB214" s="70">
        <v>0</v>
      </c>
      <c r="CC214" s="70">
        <v>0</v>
      </c>
      <c r="CD214" s="70">
        <v>0</v>
      </c>
    </row>
    <row r="215" spans="1:82">
      <c r="A215" s="70" t="s">
        <v>2146</v>
      </c>
      <c r="B215" s="70">
        <v>153</v>
      </c>
      <c r="C215" s="70">
        <v>18</v>
      </c>
      <c r="D215" s="70">
        <v>9</v>
      </c>
      <c r="E215" s="70">
        <v>2021</v>
      </c>
      <c r="F215" s="70" t="s">
        <v>160</v>
      </c>
      <c r="G215" s="70" t="s">
        <v>2128</v>
      </c>
      <c r="H215" s="70" t="s">
        <v>2129</v>
      </c>
      <c r="I215" s="148"/>
      <c r="J215" s="71">
        <v>1407.5963507662739</v>
      </c>
      <c r="K215" s="71">
        <v>9.6356069848279624</v>
      </c>
      <c r="L215" s="71">
        <v>9.788705867738047</v>
      </c>
      <c r="M215" s="71">
        <v>87.021474511755343</v>
      </c>
      <c r="N215" s="71">
        <v>99.192574738780095</v>
      </c>
      <c r="O215" s="71">
        <v>67.561274883213329</v>
      </c>
      <c r="P215" s="71">
        <v>61.697686273815876</v>
      </c>
      <c r="Q215" s="71">
        <v>3.9137461959575299</v>
      </c>
      <c r="R215" s="71">
        <v>33.317627355966984</v>
      </c>
      <c r="S215" s="71">
        <v>0</v>
      </c>
      <c r="T215" s="72"/>
      <c r="U215" s="71">
        <v>85164046</v>
      </c>
      <c r="V215" s="71">
        <v>4168</v>
      </c>
      <c r="W215" s="71">
        <v>239</v>
      </c>
      <c r="X215" s="71">
        <v>21019</v>
      </c>
      <c r="Y215" s="71">
        <v>30827</v>
      </c>
      <c r="Z215" s="71">
        <v>49709</v>
      </c>
      <c r="AA215" s="71">
        <v>13278</v>
      </c>
      <c r="AB215" s="71">
        <v>67031</v>
      </c>
      <c r="AC215" s="71">
        <v>5729714.4999999991</v>
      </c>
      <c r="AD215" s="71">
        <v>0</v>
      </c>
      <c r="AE215" s="72"/>
      <c r="AF215" s="71">
        <v>861492587.70043588</v>
      </c>
      <c r="AG215" s="71">
        <v>6849516.6704838276</v>
      </c>
      <c r="AH215" s="71">
        <v>1706842.5088674978</v>
      </c>
      <c r="AI215" s="71">
        <v>143707948.1892432</v>
      </c>
      <c r="AJ215" s="71">
        <v>145891828.06935579</v>
      </c>
      <c r="AK215" s="71">
        <v>0</v>
      </c>
      <c r="AL215" s="71">
        <v>0</v>
      </c>
      <c r="AM215" s="71">
        <v>8798749.6636448372</v>
      </c>
      <c r="AN215" s="71">
        <v>0</v>
      </c>
      <c r="AO215" s="71">
        <v>0</v>
      </c>
      <c r="AP215" s="71">
        <v>1168447472.802031</v>
      </c>
      <c r="AQ215" s="72"/>
      <c r="AR215" s="71">
        <v>2359</v>
      </c>
      <c r="AS215" s="71">
        <v>1132</v>
      </c>
      <c r="AT215" s="71">
        <v>1</v>
      </c>
      <c r="AU215" s="71">
        <v>0</v>
      </c>
      <c r="AV215" s="71">
        <v>0</v>
      </c>
      <c r="AW215" s="71">
        <v>1</v>
      </c>
      <c r="AX215" s="71"/>
      <c r="AY215" s="72"/>
      <c r="AZ215" s="71">
        <v>11157.399999999971</v>
      </c>
      <c r="BA215" s="71">
        <v>80472.29999999993</v>
      </c>
      <c r="BB215" s="71">
        <v>20000</v>
      </c>
      <c r="BC215" s="71">
        <v>0</v>
      </c>
      <c r="BD215" s="71">
        <v>0</v>
      </c>
      <c r="BE215" s="71">
        <v>1216.26</v>
      </c>
      <c r="BF215" s="71"/>
      <c r="BG215" s="72"/>
      <c r="BH215" s="71">
        <v>0</v>
      </c>
      <c r="BI215" s="71">
        <v>0</v>
      </c>
      <c r="BJ215" s="71">
        <v>15011.571</v>
      </c>
      <c r="BK215" s="71">
        <v>124.80500000000001</v>
      </c>
      <c r="BL215" s="71">
        <v>108.90899999999999</v>
      </c>
      <c r="BM215" s="71">
        <v>0</v>
      </c>
      <c r="BN215" s="72"/>
      <c r="BO215" s="71">
        <v>0</v>
      </c>
      <c r="BP215" s="71">
        <v>0</v>
      </c>
      <c r="BQ215" s="71">
        <v>8</v>
      </c>
      <c r="BR215" s="71">
        <v>2</v>
      </c>
      <c r="BS215" s="71">
        <v>5</v>
      </c>
      <c r="BT215" s="71">
        <v>0</v>
      </c>
      <c r="BU215"/>
      <c r="BV215" s="70">
        <v>14176.573</v>
      </c>
      <c r="BW215" s="70">
        <v>130.012</v>
      </c>
      <c r="BX215" s="70">
        <v>907.57100000000003</v>
      </c>
      <c r="BY215" s="70">
        <v>18.225999999999999</v>
      </c>
      <c r="BZ215" s="70">
        <v>12.903</v>
      </c>
      <c r="CA215" s="70">
        <v>0</v>
      </c>
      <c r="CB215" s="70">
        <v>0</v>
      </c>
      <c r="CC215" s="70">
        <v>0</v>
      </c>
      <c r="CD215" s="70">
        <v>0</v>
      </c>
    </row>
    <row r="216" spans="1:82">
      <c r="A216" s="70" t="s">
        <v>2147</v>
      </c>
      <c r="B216" s="70">
        <v>153</v>
      </c>
      <c r="C216" s="70">
        <v>19</v>
      </c>
      <c r="D216" s="70">
        <v>9</v>
      </c>
      <c r="E216" s="70">
        <v>2022</v>
      </c>
      <c r="F216" s="70" t="s">
        <v>161</v>
      </c>
      <c r="G216" s="1064" t="s">
        <v>2128</v>
      </c>
      <c r="H216" s="70" t="s">
        <v>2129</v>
      </c>
      <c r="I216" s="148"/>
      <c r="J216" s="71">
        <v>1495.9827372094333</v>
      </c>
      <c r="K216" s="71">
        <v>8.644817915813432</v>
      </c>
      <c r="L216" s="71">
        <v>9.0043406647227116</v>
      </c>
      <c r="M216" s="71">
        <v>83.647452399865116</v>
      </c>
      <c r="N216" s="71">
        <v>103.92598360182259</v>
      </c>
      <c r="O216" s="71">
        <v>71.174861143790721</v>
      </c>
      <c r="P216" s="71">
        <v>61.732399648979332</v>
      </c>
      <c r="Q216" s="71">
        <v>3.9015399423145025</v>
      </c>
      <c r="R216" s="71">
        <v>31.173324206532907</v>
      </c>
      <c r="S216" s="71">
        <v>0</v>
      </c>
      <c r="T216" s="72"/>
      <c r="U216" s="71">
        <v>104432529</v>
      </c>
      <c r="V216" s="71">
        <v>4168</v>
      </c>
      <c r="W216" s="71">
        <v>239</v>
      </c>
      <c r="X216" s="71">
        <v>21019</v>
      </c>
      <c r="Y216" s="71">
        <v>30904</v>
      </c>
      <c r="Z216" s="71">
        <v>49755</v>
      </c>
      <c r="AA216" s="71">
        <v>13488</v>
      </c>
      <c r="AB216" s="71">
        <v>66274</v>
      </c>
      <c r="AC216" s="71">
        <v>5428283.9999999991</v>
      </c>
      <c r="AD216" s="71">
        <v>0</v>
      </c>
      <c r="AE216" s="72"/>
      <c r="AF216" s="71">
        <v>945032017.68265951</v>
      </c>
      <c r="AG216" s="71">
        <v>6498707.3347543906</v>
      </c>
      <c r="AH216" s="71">
        <v>1859808.7942410961</v>
      </c>
      <c r="AI216" s="71">
        <v>135544437.73128366</v>
      </c>
      <c r="AJ216" s="71">
        <v>158133508.48716402</v>
      </c>
      <c r="AK216" s="71">
        <v>0</v>
      </c>
      <c r="AL216" s="71">
        <v>0</v>
      </c>
      <c r="AM216" s="71">
        <v>8557782.309537176</v>
      </c>
      <c r="AN216" s="71">
        <v>0</v>
      </c>
      <c r="AO216" s="71">
        <v>0</v>
      </c>
      <c r="AP216" s="71">
        <v>1255626262.3396399</v>
      </c>
      <c r="AQ216" s="72"/>
      <c r="AR216" s="71">
        <v>2517</v>
      </c>
      <c r="AS216" s="71">
        <v>1177</v>
      </c>
      <c r="AT216" s="71">
        <v>1</v>
      </c>
      <c r="AU216" s="71">
        <v>0</v>
      </c>
      <c r="AV216" s="71">
        <v>0</v>
      </c>
      <c r="AW216" s="71">
        <v>1</v>
      </c>
      <c r="AX216" s="71"/>
      <c r="AY216" s="72"/>
      <c r="AZ216" s="71">
        <v>12198.799999999956</v>
      </c>
      <c r="BA216" s="71">
        <v>82624.199999999924</v>
      </c>
      <c r="BB216" s="71">
        <v>20000</v>
      </c>
      <c r="BC216" s="71">
        <v>0</v>
      </c>
      <c r="BD216" s="71">
        <v>0</v>
      </c>
      <c r="BE216" s="71">
        <v>762.12</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2148</v>
      </c>
      <c r="B217" s="70">
        <v>153</v>
      </c>
      <c r="C217" s="70">
        <v>20</v>
      </c>
      <c r="D217" s="70">
        <v>9</v>
      </c>
      <c r="E217" s="70">
        <v>2023</v>
      </c>
      <c r="F217" s="70" t="s">
        <v>1539</v>
      </c>
      <c r="G217" s="1064" t="s">
        <v>2128</v>
      </c>
      <c r="H217" s="70" t="s">
        <v>2129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2681</v>
      </c>
      <c r="AS217" s="71">
        <v>1196</v>
      </c>
      <c r="AT217" s="71">
        <v>1</v>
      </c>
      <c r="AU217" s="71">
        <v>0</v>
      </c>
      <c r="AV217" s="71">
        <v>0</v>
      </c>
      <c r="AW217" s="71">
        <v>1</v>
      </c>
      <c r="AX217" s="71"/>
      <c r="AY217" s="72"/>
      <c r="AZ217" s="71">
        <v>13286.69999999993</v>
      </c>
      <c r="BA217" s="71">
        <v>83475.899999999907</v>
      </c>
      <c r="BB217" s="71">
        <v>20000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2149</v>
      </c>
      <c r="B218" s="70">
        <v>153</v>
      </c>
      <c r="C218" s="70">
        <v>21</v>
      </c>
      <c r="D218" s="70">
        <v>9</v>
      </c>
      <c r="E218" s="70">
        <v>2024</v>
      </c>
      <c r="F218" s="70" t="s">
        <v>1554</v>
      </c>
      <c r="G218" s="70" t="s">
        <v>2128</v>
      </c>
      <c r="H218" s="70" t="s">
        <v>2129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2150</v>
      </c>
      <c r="B219" s="70">
        <v>307</v>
      </c>
      <c r="C219" s="70">
        <v>1</v>
      </c>
      <c r="D219" s="70">
        <v>19</v>
      </c>
      <c r="E219" s="70">
        <v>1990</v>
      </c>
      <c r="F219" s="70" t="s">
        <v>787</v>
      </c>
      <c r="G219" s="70" t="s">
        <v>2151</v>
      </c>
      <c r="H219" s="70" t="s">
        <v>2152</v>
      </c>
      <c r="I219" s="148"/>
      <c r="J219" s="71">
        <v>1434.136536022256</v>
      </c>
      <c r="K219" s="71">
        <v>21.616028411697169</v>
      </c>
      <c r="L219" s="71">
        <v>94.968102592777811</v>
      </c>
      <c r="M219" s="71">
        <v>57.357567561688739</v>
      </c>
      <c r="N219" s="71">
        <v>76.962543227366936</v>
      </c>
      <c r="O219" s="71">
        <v>54.720058637870352</v>
      </c>
      <c r="P219" s="71">
        <v>88.138477113695259</v>
      </c>
      <c r="Q219" s="71">
        <v>5.6179837495145399</v>
      </c>
      <c r="R219" s="71">
        <v>42.738857242830001</v>
      </c>
      <c r="S219" s="71">
        <v>5.5367598534288582</v>
      </c>
      <c r="T219" s="72"/>
      <c r="U219" s="71">
        <v>11234014</v>
      </c>
      <c r="V219" s="71">
        <v>4391</v>
      </c>
      <c r="W219" s="71">
        <v>1145</v>
      </c>
      <c r="X219" s="71">
        <v>22266</v>
      </c>
      <c r="Y219" s="71">
        <v>29895</v>
      </c>
      <c r="Z219" s="71">
        <v>22507</v>
      </c>
      <c r="AA219" s="71">
        <v>21401</v>
      </c>
      <c r="AB219" s="71">
        <v>91217</v>
      </c>
      <c r="AC219" s="71">
        <v>7402447</v>
      </c>
      <c r="AD219" s="71">
        <v>5.5367598534288582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2153</v>
      </c>
      <c r="B220" s="70">
        <v>308</v>
      </c>
      <c r="C220" s="70">
        <v>2</v>
      </c>
      <c r="D220" s="70">
        <v>19</v>
      </c>
      <c r="E220" s="70">
        <v>2005</v>
      </c>
      <c r="F220" s="70" t="s">
        <v>789</v>
      </c>
      <c r="G220" s="70" t="s">
        <v>2151</v>
      </c>
      <c r="H220" s="70" t="s">
        <v>2152</v>
      </c>
      <c r="I220" s="148"/>
      <c r="J220" s="71">
        <v>473.21865664563148</v>
      </c>
      <c r="K220" s="71">
        <v>13.229089653608909</v>
      </c>
      <c r="L220" s="71">
        <v>90.461418526503081</v>
      </c>
      <c r="M220" s="71">
        <v>84.653018007587406</v>
      </c>
      <c r="N220" s="71">
        <v>97.491432789671848</v>
      </c>
      <c r="O220" s="71">
        <v>88.382353317957694</v>
      </c>
      <c r="P220" s="71">
        <v>84.597206195659709</v>
      </c>
      <c r="Q220" s="71">
        <v>4.9086230588466497</v>
      </c>
      <c r="R220" s="71">
        <v>16.93274304460666</v>
      </c>
      <c r="S220" s="71">
        <v>11.59799744</v>
      </c>
      <c r="T220" s="72"/>
      <c r="U220" s="71">
        <v>7973943</v>
      </c>
      <c r="V220" s="71">
        <v>3789</v>
      </c>
      <c r="W220" s="71">
        <v>988</v>
      </c>
      <c r="X220" s="71">
        <v>18098</v>
      </c>
      <c r="Y220" s="71">
        <v>32787</v>
      </c>
      <c r="Z220" s="71">
        <v>42067</v>
      </c>
      <c r="AA220" s="71">
        <v>16823</v>
      </c>
      <c r="AB220" s="71">
        <v>83318</v>
      </c>
      <c r="AC220" s="71">
        <v>2994205</v>
      </c>
      <c r="AD220" s="71">
        <v>11.59799744</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2154</v>
      </c>
      <c r="B221" s="70">
        <v>309</v>
      </c>
      <c r="C221" s="70">
        <v>3</v>
      </c>
      <c r="D221" s="70">
        <v>19</v>
      </c>
      <c r="E221" s="70">
        <v>2006</v>
      </c>
      <c r="F221" s="70" t="s">
        <v>790</v>
      </c>
      <c r="G221" s="70" t="s">
        <v>2151</v>
      </c>
      <c r="H221" s="70" t="s">
        <v>2152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2155</v>
      </c>
      <c r="B222" s="70">
        <v>310</v>
      </c>
      <c r="C222" s="70">
        <v>4</v>
      </c>
      <c r="D222" s="70">
        <v>19</v>
      </c>
      <c r="E222" s="70">
        <v>2007</v>
      </c>
      <c r="F222" s="70" t="s">
        <v>791</v>
      </c>
      <c r="G222" s="70" t="s">
        <v>2151</v>
      </c>
      <c r="H222" s="70" t="s">
        <v>2152</v>
      </c>
      <c r="I222" s="148"/>
      <c r="J222" s="71">
        <v>496.13080849564352</v>
      </c>
      <c r="K222" s="71">
        <v>10.69924456916201</v>
      </c>
      <c r="L222" s="71">
        <v>64.824990976615112</v>
      </c>
      <c r="M222" s="71">
        <v>85.965742394227732</v>
      </c>
      <c r="N222" s="71">
        <v>96.713214489424431</v>
      </c>
      <c r="O222" s="71">
        <v>85.611856390210122</v>
      </c>
      <c r="P222" s="71">
        <v>81.979773642365487</v>
      </c>
      <c r="Q222" s="71">
        <v>5.0825960471383302</v>
      </c>
      <c r="R222" s="71">
        <v>19.915440479716999</v>
      </c>
      <c r="S222" s="71">
        <v>12.82666633322</v>
      </c>
      <c r="T222" s="72"/>
      <c r="U222" s="71">
        <v>9658516</v>
      </c>
      <c r="V222" s="71">
        <v>3718</v>
      </c>
      <c r="W222" s="71">
        <v>832</v>
      </c>
      <c r="X222" s="71">
        <v>21872</v>
      </c>
      <c r="Y222" s="71">
        <v>33067</v>
      </c>
      <c r="Z222" s="71">
        <v>42360</v>
      </c>
      <c r="AA222" s="71">
        <v>16054</v>
      </c>
      <c r="AB222" s="71">
        <v>81709</v>
      </c>
      <c r="AC222" s="71">
        <v>3622678</v>
      </c>
      <c r="AD222" s="71">
        <v>12.82666633322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2156</v>
      </c>
      <c r="B223" s="70">
        <v>311</v>
      </c>
      <c r="C223" s="70">
        <v>5</v>
      </c>
      <c r="D223" s="70">
        <v>19</v>
      </c>
      <c r="E223" s="70">
        <v>2008</v>
      </c>
      <c r="F223" s="70" t="s">
        <v>792</v>
      </c>
      <c r="G223" s="70" t="s">
        <v>2151</v>
      </c>
      <c r="H223" s="70" t="s">
        <v>2152</v>
      </c>
      <c r="I223" s="148"/>
      <c r="J223" s="71">
        <v>417.37204150308929</v>
      </c>
      <c r="K223" s="71">
        <v>10.04810506288057</v>
      </c>
      <c r="L223" s="71">
        <v>55.725909360545778</v>
      </c>
      <c r="M223" s="71">
        <v>91.931459496939937</v>
      </c>
      <c r="N223" s="71">
        <v>88.176281801756602</v>
      </c>
      <c r="O223" s="71">
        <v>82.753826356586615</v>
      </c>
      <c r="P223" s="71">
        <v>78.927950113804513</v>
      </c>
      <c r="Q223" s="71">
        <v>4.9434988648474798</v>
      </c>
      <c r="R223" s="71">
        <v>17.31683040358849</v>
      </c>
      <c r="S223" s="71">
        <v>13.13761248616</v>
      </c>
      <c r="T223" s="72"/>
      <c r="U223" s="71">
        <v>9321784</v>
      </c>
      <c r="V223" s="71">
        <v>3718</v>
      </c>
      <c r="W223" s="71">
        <v>832</v>
      </c>
      <c r="X223" s="71">
        <v>21872</v>
      </c>
      <c r="Y223" s="71">
        <v>33144</v>
      </c>
      <c r="Z223" s="71">
        <v>42383</v>
      </c>
      <c r="AA223" s="71">
        <v>15474</v>
      </c>
      <c r="AB223" s="71">
        <v>80780</v>
      </c>
      <c r="AC223" s="71">
        <v>3270911</v>
      </c>
      <c r="AD223" s="71">
        <v>13.13761248616</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2157</v>
      </c>
      <c r="B224" s="70">
        <v>312</v>
      </c>
      <c r="C224" s="70">
        <v>6</v>
      </c>
      <c r="D224" s="70">
        <v>19</v>
      </c>
      <c r="E224" s="70">
        <v>2009</v>
      </c>
      <c r="F224" s="70" t="s">
        <v>176</v>
      </c>
      <c r="G224" s="70" t="s">
        <v>2151</v>
      </c>
      <c r="H224" s="70" t="s">
        <v>2152</v>
      </c>
      <c r="I224" s="148"/>
      <c r="J224" s="71">
        <v>588.50689322561857</v>
      </c>
      <c r="K224" s="71">
        <v>10.183082855621761</v>
      </c>
      <c r="L224" s="71">
        <v>49.031234669731411</v>
      </c>
      <c r="M224" s="71">
        <v>89.402202492744195</v>
      </c>
      <c r="N224" s="71">
        <v>83.822678435039478</v>
      </c>
      <c r="O224" s="71">
        <v>84.504324547869018</v>
      </c>
      <c r="P224" s="71">
        <v>75.083320346063033</v>
      </c>
      <c r="Q224" s="71">
        <v>4.6774302503829999</v>
      </c>
      <c r="R224" s="71">
        <v>14.13620310143421</v>
      </c>
      <c r="S224" s="71">
        <v>8.5936236183999988</v>
      </c>
      <c r="T224" s="72"/>
      <c r="U224" s="71">
        <v>9336554</v>
      </c>
      <c r="V224" s="71">
        <v>3276</v>
      </c>
      <c r="W224" s="71">
        <v>1303</v>
      </c>
      <c r="X224" s="71">
        <v>23098</v>
      </c>
      <c r="Y224" s="71">
        <v>33389</v>
      </c>
      <c r="Z224" s="71">
        <v>42719</v>
      </c>
      <c r="AA224" s="71">
        <v>15112</v>
      </c>
      <c r="AB224" s="71">
        <v>80234</v>
      </c>
      <c r="AC224" s="71">
        <v>2604930</v>
      </c>
      <c r="AD224" s="71">
        <v>8.5936236183999988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931.59900000000005</v>
      </c>
      <c r="BK224" s="71">
        <v>0</v>
      </c>
      <c r="BL224" s="71">
        <v>21.438000000000002</v>
      </c>
      <c r="BM224" s="71">
        <v>0</v>
      </c>
      <c r="BN224" s="72"/>
      <c r="BO224" s="71">
        <v>0</v>
      </c>
      <c r="BP224" s="71">
        <v>0</v>
      </c>
      <c r="BQ224" s="71">
        <v>5</v>
      </c>
      <c r="BR224" s="71">
        <v>0</v>
      </c>
      <c r="BS224" s="71">
        <v>2</v>
      </c>
      <c r="BT224" s="71">
        <v>0</v>
      </c>
      <c r="BU224"/>
      <c r="BV224" s="70">
        <v>468.93</v>
      </c>
      <c r="BW224" s="70">
        <v>14.563000000000001</v>
      </c>
      <c r="BX224" s="70">
        <v>417.32400000000001</v>
      </c>
      <c r="BY224" s="70">
        <v>0.64700000000000002</v>
      </c>
      <c r="BZ224" s="70">
        <v>51.573</v>
      </c>
      <c r="CA224" s="70">
        <v>0</v>
      </c>
      <c r="CB224" s="70">
        <v>0</v>
      </c>
      <c r="CC224" s="70">
        <v>0</v>
      </c>
      <c r="CD224" s="70">
        <v>0</v>
      </c>
    </row>
    <row r="225" spans="1:82">
      <c r="A225" s="70" t="s">
        <v>2158</v>
      </c>
      <c r="B225" s="70">
        <v>313</v>
      </c>
      <c r="C225" s="70">
        <v>7</v>
      </c>
      <c r="D225" s="70">
        <v>19</v>
      </c>
      <c r="E225" s="70">
        <v>2010</v>
      </c>
      <c r="F225" s="70" t="s">
        <v>177</v>
      </c>
      <c r="G225" s="70" t="s">
        <v>2151</v>
      </c>
      <c r="H225" s="70" t="s">
        <v>2152</v>
      </c>
      <c r="I225" s="148"/>
      <c r="J225" s="71">
        <v>482.24772281275432</v>
      </c>
      <c r="K225" s="71">
        <v>8.4122332343412936</v>
      </c>
      <c r="L225" s="71">
        <v>44.136320748443957</v>
      </c>
      <c r="M225" s="71">
        <v>96.098714117178176</v>
      </c>
      <c r="N225" s="71">
        <v>111.05214417214</v>
      </c>
      <c r="O225" s="71">
        <v>84.552551854482061</v>
      </c>
      <c r="P225" s="71">
        <v>75.279008037321148</v>
      </c>
      <c r="Q225" s="71">
        <v>4.82142723246612</v>
      </c>
      <c r="R225" s="71">
        <v>10.24327830249182</v>
      </c>
      <c r="S225" s="71">
        <v>11.589520823999999</v>
      </c>
      <c r="T225" s="72"/>
      <c r="U225" s="71">
        <v>8798456</v>
      </c>
      <c r="V225" s="71">
        <v>3276</v>
      </c>
      <c r="W225" s="71">
        <v>1303</v>
      </c>
      <c r="X225" s="71">
        <v>23098</v>
      </c>
      <c r="Y225" s="71">
        <v>33402</v>
      </c>
      <c r="Z225" s="71">
        <v>42942</v>
      </c>
      <c r="AA225" s="71">
        <v>14773</v>
      </c>
      <c r="AB225" s="71">
        <v>79249</v>
      </c>
      <c r="AC225" s="71">
        <v>1788769</v>
      </c>
      <c r="AD225" s="71">
        <v>11.589520823999999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231.959</v>
      </c>
      <c r="BK225" s="71">
        <v>0</v>
      </c>
      <c r="BL225" s="71">
        <v>22.804000000000002</v>
      </c>
      <c r="BM225" s="71">
        <v>0</v>
      </c>
      <c r="BN225" s="72"/>
      <c r="BO225" s="71">
        <v>0</v>
      </c>
      <c r="BP225" s="71">
        <v>0</v>
      </c>
      <c r="BQ225" s="71">
        <v>5</v>
      </c>
      <c r="BR225" s="71">
        <v>0</v>
      </c>
      <c r="BS225" s="71">
        <v>2</v>
      </c>
      <c r="BT225" s="71">
        <v>0</v>
      </c>
      <c r="BU225"/>
      <c r="BV225" s="70">
        <v>156.09100000000001</v>
      </c>
      <c r="BW225" s="70">
        <v>0.872</v>
      </c>
      <c r="BX225" s="70">
        <v>79.994</v>
      </c>
      <c r="BY225" s="70">
        <v>0.107</v>
      </c>
      <c r="BZ225" s="70">
        <v>17.699000000000002</v>
      </c>
      <c r="CA225" s="70">
        <v>0</v>
      </c>
      <c r="CB225" s="70">
        <v>0</v>
      </c>
      <c r="CC225" s="70">
        <v>0</v>
      </c>
      <c r="CD225" s="70">
        <v>0</v>
      </c>
    </row>
    <row r="226" spans="1:82">
      <c r="A226" s="70" t="s">
        <v>2159</v>
      </c>
      <c r="B226" s="70">
        <v>314</v>
      </c>
      <c r="C226" s="70">
        <v>8</v>
      </c>
      <c r="D226" s="70">
        <v>19</v>
      </c>
      <c r="E226" s="70">
        <v>2011</v>
      </c>
      <c r="F226" s="70" t="s">
        <v>178</v>
      </c>
      <c r="G226" s="70" t="s">
        <v>2151</v>
      </c>
      <c r="H226" s="70" t="s">
        <v>2152</v>
      </c>
      <c r="I226" s="148"/>
      <c r="J226" s="71">
        <v>492.27671925093739</v>
      </c>
      <c r="K226" s="71">
        <v>12.894990006877499</v>
      </c>
      <c r="L226" s="71">
        <v>59.6325988665754</v>
      </c>
      <c r="M226" s="71">
        <v>120.1966933840031</v>
      </c>
      <c r="N226" s="71">
        <v>137.09621848204711</v>
      </c>
      <c r="O226" s="71">
        <v>82.96861713844369</v>
      </c>
      <c r="P226" s="71">
        <v>71.371605957960355</v>
      </c>
      <c r="Q226" s="71">
        <v>5.5013186610713598</v>
      </c>
      <c r="R226" s="71">
        <v>9.1989404723441179</v>
      </c>
      <c r="S226" s="71">
        <v>12.98279918788</v>
      </c>
      <c r="T226" s="72"/>
      <c r="U226" s="71">
        <v>8535450</v>
      </c>
      <c r="V226" s="71">
        <v>3276</v>
      </c>
      <c r="W226" s="71">
        <v>1303</v>
      </c>
      <c r="X226" s="71">
        <v>23098</v>
      </c>
      <c r="Y226" s="71">
        <v>33434</v>
      </c>
      <c r="Z226" s="71">
        <v>43053</v>
      </c>
      <c r="AA226" s="71">
        <v>14423</v>
      </c>
      <c r="AB226" s="71">
        <v>78392</v>
      </c>
      <c r="AC226" s="71">
        <v>1603741</v>
      </c>
      <c r="AD226" s="71">
        <v>12.98279918788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91.468999999999994</v>
      </c>
      <c r="BK226" s="71">
        <v>0</v>
      </c>
      <c r="BL226" s="71">
        <v>22.94</v>
      </c>
      <c r="BM226" s="71">
        <v>0</v>
      </c>
      <c r="BN226" s="72"/>
      <c r="BO226" s="71">
        <v>0</v>
      </c>
      <c r="BP226" s="71">
        <v>0</v>
      </c>
      <c r="BQ226" s="71">
        <v>5</v>
      </c>
      <c r="BR226" s="71">
        <v>0</v>
      </c>
      <c r="BS226" s="71">
        <v>2</v>
      </c>
      <c r="BT226" s="71">
        <v>0</v>
      </c>
      <c r="BU226"/>
      <c r="BV226" s="70">
        <v>100.547</v>
      </c>
      <c r="BW226" s="70">
        <v>0</v>
      </c>
      <c r="BX226" s="70">
        <v>13.862</v>
      </c>
      <c r="BY226" s="70">
        <v>0</v>
      </c>
      <c r="BZ226" s="70">
        <v>0</v>
      </c>
      <c r="CA226" s="70">
        <v>0</v>
      </c>
      <c r="CB226" s="70">
        <v>0</v>
      </c>
      <c r="CC226" s="70">
        <v>0</v>
      </c>
      <c r="CD226" s="70">
        <v>0</v>
      </c>
    </row>
    <row r="227" spans="1:82">
      <c r="A227" s="70" t="s">
        <v>2160</v>
      </c>
      <c r="B227" s="70">
        <v>315</v>
      </c>
      <c r="C227" s="70">
        <v>9</v>
      </c>
      <c r="D227" s="70">
        <v>19</v>
      </c>
      <c r="E227" s="70">
        <v>2012</v>
      </c>
      <c r="F227" s="70" t="s">
        <v>179</v>
      </c>
      <c r="G227" s="70" t="s">
        <v>2151</v>
      </c>
      <c r="H227" s="70" t="s">
        <v>2152</v>
      </c>
      <c r="I227" s="148"/>
      <c r="J227" s="71">
        <v>583.56423426610024</v>
      </c>
      <c r="K227" s="71">
        <v>13.70459017466619</v>
      </c>
      <c r="L227" s="71">
        <v>58.720196344599003</v>
      </c>
      <c r="M227" s="71">
        <v>127.8837726138018</v>
      </c>
      <c r="N227" s="71">
        <v>135.40182883385049</v>
      </c>
      <c r="O227" s="71">
        <v>83.24685014984523</v>
      </c>
      <c r="P227" s="71">
        <v>70.498685730037408</v>
      </c>
      <c r="Q227" s="71">
        <v>5.92659706023443</v>
      </c>
      <c r="R227" s="71">
        <v>10.06440711036363</v>
      </c>
      <c r="S227" s="71">
        <v>12.1797228655</v>
      </c>
      <c r="T227" s="72"/>
      <c r="U227" s="71">
        <v>10040452</v>
      </c>
      <c r="V227" s="71">
        <v>3276</v>
      </c>
      <c r="W227" s="71">
        <v>1303</v>
      </c>
      <c r="X227" s="71">
        <v>23098</v>
      </c>
      <c r="Y227" s="71">
        <v>33666</v>
      </c>
      <c r="Z227" s="71">
        <v>43540</v>
      </c>
      <c r="AA227" s="71">
        <v>14166</v>
      </c>
      <c r="AB227" s="71">
        <v>77730</v>
      </c>
      <c r="AC227" s="71">
        <v>1709180</v>
      </c>
      <c r="AD227" s="71">
        <v>12.1797228655</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49.427</v>
      </c>
      <c r="BK227" s="71">
        <v>0</v>
      </c>
      <c r="BL227" s="71">
        <v>23.475000000000001</v>
      </c>
      <c r="BM227" s="71">
        <v>0</v>
      </c>
      <c r="BN227" s="72"/>
      <c r="BO227" s="71">
        <v>0</v>
      </c>
      <c r="BP227" s="71">
        <v>0</v>
      </c>
      <c r="BQ227" s="71">
        <v>5</v>
      </c>
      <c r="BR227" s="71">
        <v>0</v>
      </c>
      <c r="BS227" s="71">
        <v>2</v>
      </c>
      <c r="BT227" s="71">
        <v>0</v>
      </c>
      <c r="BU227"/>
      <c r="BV227" s="70">
        <v>59.481000000000002</v>
      </c>
      <c r="BW227" s="70">
        <v>0</v>
      </c>
      <c r="BX227" s="70">
        <v>13.420999999999999</v>
      </c>
      <c r="BY227" s="70">
        <v>0</v>
      </c>
      <c r="BZ227" s="70">
        <v>0</v>
      </c>
      <c r="CA227" s="70">
        <v>0</v>
      </c>
      <c r="CB227" s="70">
        <v>0</v>
      </c>
      <c r="CC227" s="70">
        <v>0</v>
      </c>
      <c r="CD227" s="70">
        <v>0</v>
      </c>
    </row>
    <row r="228" spans="1:82">
      <c r="A228" s="70" t="s">
        <v>2161</v>
      </c>
      <c r="B228" s="70">
        <v>316</v>
      </c>
      <c r="C228" s="70">
        <v>10</v>
      </c>
      <c r="D228" s="70">
        <v>19</v>
      </c>
      <c r="E228" s="70">
        <v>2013</v>
      </c>
      <c r="F228" s="70" t="s">
        <v>180</v>
      </c>
      <c r="G228" s="70" t="s">
        <v>2151</v>
      </c>
      <c r="H228" s="70" t="s">
        <v>2152</v>
      </c>
      <c r="I228" s="148"/>
      <c r="J228" s="71">
        <v>583.83642157363568</v>
      </c>
      <c r="K228" s="71">
        <v>9.7962445815823749</v>
      </c>
      <c r="L228" s="71">
        <v>54.546839182882913</v>
      </c>
      <c r="M228" s="71">
        <v>124.3966628433049</v>
      </c>
      <c r="N228" s="71">
        <v>141.6828904788899</v>
      </c>
      <c r="O228" s="71">
        <v>79.948783020220986</v>
      </c>
      <c r="P228" s="71">
        <v>69.590414767950406</v>
      </c>
      <c r="Q228" s="71">
        <v>5.9685488956662001</v>
      </c>
      <c r="R228" s="71">
        <v>10.58028504896301</v>
      </c>
      <c r="S228" s="71">
        <v>12.90850937612</v>
      </c>
      <c r="T228" s="72"/>
      <c r="U228" s="71">
        <v>10068057</v>
      </c>
      <c r="V228" s="71">
        <v>3276</v>
      </c>
      <c r="W228" s="71">
        <v>1303</v>
      </c>
      <c r="X228" s="71">
        <v>23098</v>
      </c>
      <c r="Y228" s="71">
        <v>33706</v>
      </c>
      <c r="Z228" s="71">
        <v>43682</v>
      </c>
      <c r="AA228" s="71">
        <v>13931</v>
      </c>
      <c r="AB228" s="71">
        <v>77158</v>
      </c>
      <c r="AC228" s="71">
        <v>1753913</v>
      </c>
      <c r="AD228" s="71">
        <v>12.90850937612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108.962</v>
      </c>
      <c r="BK228" s="71">
        <v>0</v>
      </c>
      <c r="BL228" s="71">
        <v>24.439999999999998</v>
      </c>
      <c r="BM228" s="71">
        <v>0</v>
      </c>
      <c r="BN228" s="72"/>
      <c r="BO228" s="71">
        <v>0</v>
      </c>
      <c r="BP228" s="71">
        <v>0</v>
      </c>
      <c r="BQ228" s="71">
        <v>5</v>
      </c>
      <c r="BR228" s="71">
        <v>0</v>
      </c>
      <c r="BS228" s="71">
        <v>2</v>
      </c>
      <c r="BT228" s="71">
        <v>0</v>
      </c>
      <c r="BU228"/>
      <c r="BV228" s="70">
        <v>119.55800000000001</v>
      </c>
      <c r="BW228" s="70">
        <v>0</v>
      </c>
      <c r="BX228" s="70">
        <v>13.843999999999999</v>
      </c>
      <c r="BY228" s="70">
        <v>0</v>
      </c>
      <c r="BZ228" s="70">
        <v>0</v>
      </c>
      <c r="CA228" s="70">
        <v>0</v>
      </c>
      <c r="CB228" s="70">
        <v>0</v>
      </c>
      <c r="CC228" s="70">
        <v>0</v>
      </c>
      <c r="CD228" s="70">
        <v>0</v>
      </c>
    </row>
    <row r="229" spans="1:82">
      <c r="A229" s="70" t="s">
        <v>2162</v>
      </c>
      <c r="B229" s="70">
        <v>317</v>
      </c>
      <c r="C229" s="70">
        <v>11</v>
      </c>
      <c r="D229" s="70">
        <v>19</v>
      </c>
      <c r="E229" s="70">
        <v>2014</v>
      </c>
      <c r="F229" s="70" t="s">
        <v>181</v>
      </c>
      <c r="G229" s="70" t="s">
        <v>2151</v>
      </c>
      <c r="H229" s="70" t="s">
        <v>2152</v>
      </c>
      <c r="I229" s="148"/>
      <c r="J229" s="71">
        <v>507.18197958349867</v>
      </c>
      <c r="K229" s="71">
        <v>9.6330250163593494</v>
      </c>
      <c r="L229" s="71">
        <v>41.477329557402371</v>
      </c>
      <c r="M229" s="71">
        <v>116.58953165280229</v>
      </c>
      <c r="N229" s="71">
        <v>127.3559903654232</v>
      </c>
      <c r="O229" s="71">
        <v>76.494351484387124</v>
      </c>
      <c r="P229" s="71">
        <v>68.872549367835944</v>
      </c>
      <c r="Q229" s="71">
        <v>5.6454217438064003</v>
      </c>
      <c r="R229" s="71">
        <v>10.440375661390069</v>
      </c>
      <c r="S229" s="71">
        <v>13.203263174750001</v>
      </c>
      <c r="T229" s="72"/>
      <c r="U229" s="71">
        <v>9514213</v>
      </c>
      <c r="V229" s="71">
        <v>2449</v>
      </c>
      <c r="W229" s="71">
        <v>1005</v>
      </c>
      <c r="X229" s="71">
        <v>22287</v>
      </c>
      <c r="Y229" s="71">
        <v>33603</v>
      </c>
      <c r="Z229" s="71">
        <v>44019</v>
      </c>
      <c r="AA229" s="71">
        <v>13716</v>
      </c>
      <c r="AB229" s="71">
        <v>76066</v>
      </c>
      <c r="AC229" s="71">
        <v>1736162</v>
      </c>
      <c r="AD229" s="71">
        <v>13.203263174750001</v>
      </c>
      <c r="AE229" s="72"/>
      <c r="AF229" s="71"/>
      <c r="AG229" s="71"/>
      <c r="AH229" s="71"/>
      <c r="AI229" s="71"/>
      <c r="AJ229" s="71"/>
      <c r="AK229" s="71"/>
      <c r="AL229" s="71"/>
      <c r="AM229" s="71"/>
      <c r="AN229" s="71"/>
      <c r="AO229" s="71"/>
      <c r="AP229" s="71"/>
      <c r="AQ229" s="72"/>
      <c r="AR229" s="71">
        <v>1582</v>
      </c>
      <c r="AS229" s="71">
        <v>466</v>
      </c>
      <c r="AT229" s="71">
        <v>0</v>
      </c>
      <c r="AU229" s="71">
        <v>0</v>
      </c>
      <c r="AV229" s="71">
        <v>0</v>
      </c>
      <c r="AW229" s="71">
        <v>1</v>
      </c>
      <c r="AX229" s="71"/>
      <c r="AY229" s="72"/>
      <c r="AZ229" s="71">
        <v>6971.2739999999994</v>
      </c>
      <c r="BA229" s="71">
        <v>24735.74</v>
      </c>
      <c r="BB229" s="71">
        <v>0</v>
      </c>
      <c r="BC229" s="71">
        <v>0</v>
      </c>
      <c r="BD229" s="71">
        <v>0</v>
      </c>
      <c r="BE229" s="71">
        <v>656</v>
      </c>
      <c r="BF229" s="71"/>
      <c r="BG229" s="72"/>
      <c r="BH229" s="71">
        <v>0</v>
      </c>
      <c r="BI229" s="71">
        <v>0</v>
      </c>
      <c r="BJ229" s="71">
        <v>111.59399999999999</v>
      </c>
      <c r="BK229" s="71">
        <v>0</v>
      </c>
      <c r="BL229" s="71">
        <v>25.093</v>
      </c>
      <c r="BM229" s="71">
        <v>0</v>
      </c>
      <c r="BN229" s="72"/>
      <c r="BO229" s="71">
        <v>0</v>
      </c>
      <c r="BP229" s="71">
        <v>0</v>
      </c>
      <c r="BQ229" s="71">
        <v>5</v>
      </c>
      <c r="BR229" s="71">
        <v>0</v>
      </c>
      <c r="BS229" s="71">
        <v>2</v>
      </c>
      <c r="BT229" s="71">
        <v>0</v>
      </c>
      <c r="BU229"/>
      <c r="BV229" s="70">
        <v>122.246</v>
      </c>
      <c r="BW229" s="70">
        <v>0</v>
      </c>
      <c r="BX229" s="70">
        <v>14.441000000000001</v>
      </c>
      <c r="BY229" s="70">
        <v>0</v>
      </c>
      <c r="BZ229" s="70">
        <v>0</v>
      </c>
      <c r="CA229" s="70">
        <v>0</v>
      </c>
      <c r="CB229" s="70">
        <v>0</v>
      </c>
      <c r="CC229" s="70">
        <v>0</v>
      </c>
      <c r="CD229" s="70">
        <v>0</v>
      </c>
    </row>
    <row r="230" spans="1:82">
      <c r="A230" s="70" t="s">
        <v>2163</v>
      </c>
      <c r="B230" s="70">
        <v>318</v>
      </c>
      <c r="C230" s="70">
        <v>12</v>
      </c>
      <c r="D230" s="70">
        <v>19</v>
      </c>
      <c r="E230" s="70">
        <v>2015</v>
      </c>
      <c r="F230" s="70" t="s">
        <v>182</v>
      </c>
      <c r="G230" s="70" t="s">
        <v>2151</v>
      </c>
      <c r="H230" s="70" t="s">
        <v>2152</v>
      </c>
      <c r="I230" s="148"/>
      <c r="J230" s="71">
        <v>520.18045603998644</v>
      </c>
      <c r="K230" s="71">
        <v>10.29148078876125</v>
      </c>
      <c r="L230" s="71">
        <v>45.653793499237473</v>
      </c>
      <c r="M230" s="71">
        <v>127.0644330050461</v>
      </c>
      <c r="N230" s="71">
        <v>111.24796438959331</v>
      </c>
      <c r="O230" s="71">
        <v>75.484639136355867</v>
      </c>
      <c r="P230" s="71">
        <v>67.756068691421632</v>
      </c>
      <c r="Q230" s="71">
        <v>5.4525422090448803</v>
      </c>
      <c r="R230" s="71">
        <v>10.494578757037015</v>
      </c>
      <c r="S230" s="71">
        <v>12.79518318261</v>
      </c>
      <c r="T230" s="72"/>
      <c r="U230" s="71">
        <v>9845506</v>
      </c>
      <c r="V230" s="71">
        <v>2449</v>
      </c>
      <c r="W230" s="71">
        <v>1005</v>
      </c>
      <c r="X230" s="71">
        <v>22287</v>
      </c>
      <c r="Y230" s="71">
        <v>33622</v>
      </c>
      <c r="Z230" s="71">
        <v>43856</v>
      </c>
      <c r="AA230" s="71">
        <v>13483</v>
      </c>
      <c r="AB230" s="71">
        <v>75048</v>
      </c>
      <c r="AC230" s="71">
        <v>1793877</v>
      </c>
      <c r="AD230" s="71">
        <v>12.79518318261</v>
      </c>
      <c r="AE230" s="72"/>
      <c r="AF230" s="71">
        <v>148272250.02694529</v>
      </c>
      <c r="AG230" s="71">
        <v>9966792.5636429992</v>
      </c>
      <c r="AH230" s="71">
        <v>8374276.649398353</v>
      </c>
      <c r="AI230" s="71">
        <v>147485646.30855751</v>
      </c>
      <c r="AJ230" s="71">
        <v>179324033.23262891</v>
      </c>
      <c r="AK230" s="71">
        <v>0</v>
      </c>
      <c r="AL230" s="71">
        <v>0</v>
      </c>
      <c r="AM230" s="71">
        <v>10285013.585480399</v>
      </c>
      <c r="AN230" s="71">
        <v>0</v>
      </c>
      <c r="AO230" s="71">
        <v>0</v>
      </c>
      <c r="AP230" s="71">
        <v>503708012.3666535</v>
      </c>
      <c r="AQ230" s="72"/>
      <c r="AR230" s="71">
        <v>1706</v>
      </c>
      <c r="AS230" s="71">
        <v>611</v>
      </c>
      <c r="AT230" s="71">
        <v>0</v>
      </c>
      <c r="AU230" s="71">
        <v>0</v>
      </c>
      <c r="AV230" s="71">
        <v>0</v>
      </c>
      <c r="AW230" s="71">
        <v>1</v>
      </c>
      <c r="AX230" s="71"/>
      <c r="AY230" s="72"/>
      <c r="AZ230" s="71">
        <v>7668.3040000000001</v>
      </c>
      <c r="BA230" s="71">
        <v>30677.74</v>
      </c>
      <c r="BB230" s="71">
        <v>0</v>
      </c>
      <c r="BC230" s="71">
        <v>0</v>
      </c>
      <c r="BD230" s="71">
        <v>0</v>
      </c>
      <c r="BE230" s="71">
        <v>656</v>
      </c>
      <c r="BF230" s="71"/>
      <c r="BG230" s="72"/>
      <c r="BH230" s="71">
        <v>0</v>
      </c>
      <c r="BI230" s="71">
        <v>0</v>
      </c>
      <c r="BJ230" s="71">
        <v>113.577</v>
      </c>
      <c r="BK230" s="71">
        <v>0</v>
      </c>
      <c r="BL230" s="71">
        <v>23.808</v>
      </c>
      <c r="BM230" s="71">
        <v>0</v>
      </c>
      <c r="BN230" s="72"/>
      <c r="BO230" s="71">
        <v>0</v>
      </c>
      <c r="BP230" s="71">
        <v>0</v>
      </c>
      <c r="BQ230" s="71">
        <v>6</v>
      </c>
      <c r="BR230" s="71">
        <v>0</v>
      </c>
      <c r="BS230" s="71">
        <v>2</v>
      </c>
      <c r="BT230" s="71">
        <v>0</v>
      </c>
      <c r="BU230"/>
      <c r="BV230" s="70">
        <v>123.812</v>
      </c>
      <c r="BW230" s="70">
        <v>0</v>
      </c>
      <c r="BX230" s="70">
        <v>13.573</v>
      </c>
      <c r="BY230" s="70">
        <v>0</v>
      </c>
      <c r="BZ230" s="70">
        <v>0</v>
      </c>
      <c r="CA230" s="70">
        <v>0</v>
      </c>
      <c r="CB230" s="70">
        <v>0</v>
      </c>
      <c r="CC230" s="70">
        <v>0</v>
      </c>
      <c r="CD230" s="70">
        <v>0</v>
      </c>
    </row>
    <row r="231" spans="1:82">
      <c r="A231" s="70" t="s">
        <v>2164</v>
      </c>
      <c r="B231" s="70">
        <v>319</v>
      </c>
      <c r="C231" s="70">
        <v>13</v>
      </c>
      <c r="D231" s="70">
        <v>19</v>
      </c>
      <c r="E231" s="70">
        <v>2016</v>
      </c>
      <c r="F231" s="70" t="s">
        <v>155</v>
      </c>
      <c r="G231" s="70" t="s">
        <v>2151</v>
      </c>
      <c r="H231" s="70" t="s">
        <v>2152</v>
      </c>
      <c r="I231" s="148"/>
      <c r="J231" s="71">
        <v>610.62844082306947</v>
      </c>
      <c r="K231" s="71">
        <v>9.7768537941665574</v>
      </c>
      <c r="L231" s="71">
        <v>47.847411630327116</v>
      </c>
      <c r="M231" s="71">
        <v>86.667783766610953</v>
      </c>
      <c r="N231" s="71">
        <v>106.44610060646703</v>
      </c>
      <c r="O231" s="71">
        <v>74.79923251558688</v>
      </c>
      <c r="P231" s="71">
        <v>66.306978234126632</v>
      </c>
      <c r="Q231" s="71">
        <v>5.2214726589078015</v>
      </c>
      <c r="R231" s="71">
        <v>9.2993934329298931</v>
      </c>
      <c r="S231" s="71">
        <v>13.459493445100001</v>
      </c>
      <c r="T231" s="72"/>
      <c r="U231" s="71">
        <v>10523081</v>
      </c>
      <c r="V231" s="71">
        <v>2449</v>
      </c>
      <c r="W231" s="71">
        <v>1005</v>
      </c>
      <c r="X231" s="71">
        <v>22287</v>
      </c>
      <c r="Y231" s="71">
        <v>33508</v>
      </c>
      <c r="Z231" s="71">
        <v>43992</v>
      </c>
      <c r="AA231" s="71">
        <v>13647</v>
      </c>
      <c r="AB231" s="71">
        <v>73925</v>
      </c>
      <c r="AC231" s="71">
        <v>1588244.859950715</v>
      </c>
      <c r="AD231" s="71">
        <v>13.4594934451</v>
      </c>
      <c r="AE231" s="72"/>
      <c r="AF231" s="71">
        <v>183027674.5740726</v>
      </c>
      <c r="AG231" s="71">
        <v>9908868.2231653016</v>
      </c>
      <c r="AH231" s="71">
        <v>7486801.0138729829</v>
      </c>
      <c r="AI231" s="71">
        <v>134092474.7444962</v>
      </c>
      <c r="AJ231" s="71">
        <v>172680652.96802601</v>
      </c>
      <c r="AK231" s="71">
        <v>0</v>
      </c>
      <c r="AL231" s="71">
        <v>0</v>
      </c>
      <c r="AM231" s="71">
        <v>10138982.025593171</v>
      </c>
      <c r="AN231" s="71">
        <v>0</v>
      </c>
      <c r="AO231" s="71">
        <v>0</v>
      </c>
      <c r="AP231" s="71">
        <v>517335453.54922628</v>
      </c>
      <c r="AQ231" s="72"/>
      <c r="AR231" s="71">
        <v>1816</v>
      </c>
      <c r="AS231" s="71">
        <v>732</v>
      </c>
      <c r="AT231" s="71">
        <v>0</v>
      </c>
      <c r="AU231" s="71">
        <v>0</v>
      </c>
      <c r="AV231" s="71">
        <v>0</v>
      </c>
      <c r="AW231" s="71">
        <v>2</v>
      </c>
      <c r="AX231" s="71"/>
      <c r="AY231" s="72"/>
      <c r="AZ231" s="71">
        <v>8281.634</v>
      </c>
      <c r="BA231" s="71">
        <v>37657.839999999997</v>
      </c>
      <c r="BB231" s="71">
        <v>0</v>
      </c>
      <c r="BC231" s="71">
        <v>0</v>
      </c>
      <c r="BD231" s="71">
        <v>0</v>
      </c>
      <c r="BE231" s="71">
        <v>45656</v>
      </c>
      <c r="BF231" s="71"/>
      <c r="BG231" s="72"/>
      <c r="BH231" s="71">
        <v>0</v>
      </c>
      <c r="BI231" s="71">
        <v>0</v>
      </c>
      <c r="BJ231" s="71">
        <v>102.864</v>
      </c>
      <c r="BK231" s="71">
        <v>0.35499999999999998</v>
      </c>
      <c r="BL231" s="71">
        <v>18.213000000000001</v>
      </c>
      <c r="BM231" s="71">
        <v>0</v>
      </c>
      <c r="BN231" s="72"/>
      <c r="BO231" s="71">
        <v>0</v>
      </c>
      <c r="BP231" s="71">
        <v>0</v>
      </c>
      <c r="BQ231" s="71">
        <v>6</v>
      </c>
      <c r="BR231" s="71">
        <v>1</v>
      </c>
      <c r="BS231" s="71">
        <v>2</v>
      </c>
      <c r="BT231" s="71">
        <v>0</v>
      </c>
      <c r="BU231"/>
      <c r="BV231" s="70">
        <v>106.009</v>
      </c>
      <c r="BW231" s="70">
        <v>0</v>
      </c>
      <c r="BX231" s="70">
        <v>15.423</v>
      </c>
      <c r="BY231" s="70">
        <v>0</v>
      </c>
      <c r="BZ231" s="70">
        <v>0</v>
      </c>
      <c r="CA231" s="70">
        <v>0</v>
      </c>
      <c r="CB231" s="70">
        <v>0</v>
      </c>
      <c r="CC231" s="70">
        <v>0</v>
      </c>
      <c r="CD231" s="70">
        <v>0</v>
      </c>
    </row>
    <row r="232" spans="1:82">
      <c r="A232" s="70" t="s">
        <v>2165</v>
      </c>
      <c r="B232" s="70">
        <v>320</v>
      </c>
      <c r="C232" s="70">
        <v>14</v>
      </c>
      <c r="D232" s="70">
        <v>19</v>
      </c>
      <c r="E232" s="70">
        <v>2017</v>
      </c>
      <c r="F232" s="70" t="s">
        <v>156</v>
      </c>
      <c r="G232" s="70" t="s">
        <v>2151</v>
      </c>
      <c r="H232" s="70" t="s">
        <v>2152</v>
      </c>
      <c r="I232" s="148"/>
      <c r="J232" s="71">
        <v>528.01001782058484</v>
      </c>
      <c r="K232" s="71">
        <v>9.7225025569915289</v>
      </c>
      <c r="L232" s="71">
        <v>43.219910546514384</v>
      </c>
      <c r="M232" s="71">
        <v>83.97292974262642</v>
      </c>
      <c r="N232" s="71">
        <v>104.04110151191593</v>
      </c>
      <c r="O232" s="71">
        <v>73.209054383128432</v>
      </c>
      <c r="P232" s="71">
        <v>65.11447621788443</v>
      </c>
      <c r="Q232" s="71">
        <v>4.9798163961383599</v>
      </c>
      <c r="R232" s="71">
        <v>8.0304404643530898</v>
      </c>
      <c r="S232" s="71">
        <v>13.474321078400001</v>
      </c>
      <c r="T232" s="72"/>
      <c r="U232" s="71">
        <v>10328062</v>
      </c>
      <c r="V232" s="71">
        <v>2449</v>
      </c>
      <c r="W232" s="71">
        <v>1005</v>
      </c>
      <c r="X232" s="71">
        <v>22287</v>
      </c>
      <c r="Y232" s="71">
        <v>33399</v>
      </c>
      <c r="Z232" s="71">
        <v>43771</v>
      </c>
      <c r="AA232" s="71">
        <v>13487</v>
      </c>
      <c r="AB232" s="71">
        <v>72908</v>
      </c>
      <c r="AC232" s="71">
        <v>1398734</v>
      </c>
      <c r="AD232" s="71">
        <v>13.474321078399999</v>
      </c>
      <c r="AE232" s="72"/>
      <c r="AF232" s="71">
        <v>157588334.06218559</v>
      </c>
      <c r="AG232" s="71">
        <v>8826894.8364245929</v>
      </c>
      <c r="AH232" s="71">
        <v>8635141.1470826901</v>
      </c>
      <c r="AI232" s="71">
        <v>137780700.16714001</v>
      </c>
      <c r="AJ232" s="71">
        <v>189091219.72411409</v>
      </c>
      <c r="AK232" s="71">
        <v>0</v>
      </c>
      <c r="AL232" s="71">
        <v>0</v>
      </c>
      <c r="AM232" s="71">
        <v>10015144.645646179</v>
      </c>
      <c r="AN232" s="71">
        <v>0</v>
      </c>
      <c r="AO232" s="71">
        <v>0</v>
      </c>
      <c r="AP232" s="71">
        <v>511937434.58259314</v>
      </c>
      <c r="AQ232" s="72"/>
      <c r="AR232" s="71">
        <v>1890</v>
      </c>
      <c r="AS232" s="71">
        <v>820</v>
      </c>
      <c r="AT232" s="71">
        <v>4</v>
      </c>
      <c r="AU232" s="71">
        <v>0</v>
      </c>
      <c r="AV232" s="71">
        <v>0</v>
      </c>
      <c r="AW232" s="71">
        <v>2</v>
      </c>
      <c r="AX232" s="71"/>
      <c r="AY232" s="72"/>
      <c r="AZ232" s="71">
        <v>8674.3640000000014</v>
      </c>
      <c r="BA232" s="71">
        <v>42129.240000000027</v>
      </c>
      <c r="BB232" s="71">
        <v>76</v>
      </c>
      <c r="BC232" s="71">
        <v>0</v>
      </c>
      <c r="BD232" s="71">
        <v>0</v>
      </c>
      <c r="BE232" s="71">
        <v>45656</v>
      </c>
      <c r="BF232" s="71"/>
      <c r="BG232" s="72"/>
      <c r="BH232" s="71">
        <v>0</v>
      </c>
      <c r="BI232" s="71">
        <v>0</v>
      </c>
      <c r="BJ232" s="71">
        <v>98.495000000000005</v>
      </c>
      <c r="BK232" s="71">
        <v>1.177</v>
      </c>
      <c r="BL232" s="71">
        <v>24.231999999999999</v>
      </c>
      <c r="BM232" s="71">
        <v>0</v>
      </c>
      <c r="BN232" s="72"/>
      <c r="BO232" s="71">
        <v>0</v>
      </c>
      <c r="BP232" s="71">
        <v>0</v>
      </c>
      <c r="BQ232" s="71">
        <v>6</v>
      </c>
      <c r="BR232" s="71">
        <v>1</v>
      </c>
      <c r="BS232" s="71">
        <v>2</v>
      </c>
      <c r="BT232" s="71">
        <v>0</v>
      </c>
      <c r="BU232"/>
      <c r="BV232" s="70">
        <v>108.73</v>
      </c>
      <c r="BW232" s="70">
        <v>0</v>
      </c>
      <c r="BX232" s="70">
        <v>15.173999999999999</v>
      </c>
      <c r="BY232" s="70">
        <v>0</v>
      </c>
      <c r="BZ232" s="70">
        <v>0</v>
      </c>
      <c r="CA232" s="70">
        <v>0</v>
      </c>
      <c r="CB232" s="70">
        <v>0</v>
      </c>
      <c r="CC232" s="70">
        <v>0</v>
      </c>
      <c r="CD232" s="70">
        <v>0</v>
      </c>
    </row>
    <row r="233" spans="1:82">
      <c r="A233" s="70" t="s">
        <v>2166</v>
      </c>
      <c r="B233" s="70">
        <v>321</v>
      </c>
      <c r="C233" s="70">
        <v>15</v>
      </c>
      <c r="D233" s="70">
        <v>19</v>
      </c>
      <c r="E233" s="70">
        <v>2018</v>
      </c>
      <c r="F233" s="70" t="s">
        <v>183</v>
      </c>
      <c r="G233" s="70" t="s">
        <v>2151</v>
      </c>
      <c r="H233" s="70" t="s">
        <v>2152</v>
      </c>
      <c r="I233" s="148"/>
      <c r="J233" s="71">
        <v>493.80585992204317</v>
      </c>
      <c r="K233" s="71">
        <v>8.742636634780375</v>
      </c>
      <c r="L233" s="71">
        <v>38.446553491035473</v>
      </c>
      <c r="M233" s="71">
        <v>76.462944150017265</v>
      </c>
      <c r="N233" s="71">
        <v>74.720252528660197</v>
      </c>
      <c r="O233" s="71">
        <v>71.833616025891772</v>
      </c>
      <c r="P233" s="71">
        <v>64.122159534116605</v>
      </c>
      <c r="Q233" s="71">
        <v>4.5511875025319597</v>
      </c>
      <c r="R233" s="71">
        <v>6.5881095046714204</v>
      </c>
      <c r="S233" s="71">
        <v>15.221090497599999</v>
      </c>
      <c r="T233" s="72"/>
      <c r="U233" s="71">
        <v>10843492</v>
      </c>
      <c r="V233" s="71">
        <v>2449</v>
      </c>
      <c r="W233" s="71">
        <v>1005</v>
      </c>
      <c r="X233" s="71">
        <v>22287</v>
      </c>
      <c r="Y233" s="71">
        <v>33359</v>
      </c>
      <c r="Z233" s="71">
        <v>43771</v>
      </c>
      <c r="AA233" s="71">
        <v>13415</v>
      </c>
      <c r="AB233" s="71">
        <v>71807</v>
      </c>
      <c r="AC233" s="71">
        <v>1143013</v>
      </c>
      <c r="AD233" s="71">
        <v>15.221090497600001</v>
      </c>
      <c r="AE233" s="72"/>
      <c r="AF233" s="71">
        <v>153976436.7947787</v>
      </c>
      <c r="AG233" s="71">
        <v>9505301.0552672632</v>
      </c>
      <c r="AH233" s="71">
        <v>7842474.3345121844</v>
      </c>
      <c r="AI233" s="71">
        <v>132352552.71803559</v>
      </c>
      <c r="AJ233" s="71">
        <v>175766371.79781431</v>
      </c>
      <c r="AK233" s="71">
        <v>0</v>
      </c>
      <c r="AL233" s="71">
        <v>0</v>
      </c>
      <c r="AM233" s="71">
        <v>9884313.3068713695</v>
      </c>
      <c r="AN233" s="71">
        <v>0</v>
      </c>
      <c r="AO233" s="71">
        <v>0</v>
      </c>
      <c r="AP233" s="71">
        <v>489327450.0072794</v>
      </c>
      <c r="AQ233" s="72"/>
      <c r="AR233" s="71">
        <v>1976</v>
      </c>
      <c r="AS233" s="71">
        <v>864</v>
      </c>
      <c r="AT233" s="71">
        <v>4</v>
      </c>
      <c r="AU233" s="71">
        <v>0</v>
      </c>
      <c r="AV233" s="71">
        <v>0</v>
      </c>
      <c r="AW233" s="71">
        <v>2</v>
      </c>
      <c r="AX233" s="71"/>
      <c r="AY233" s="72"/>
      <c r="AZ233" s="71">
        <v>9192.9339999999975</v>
      </c>
      <c r="BA233" s="71">
        <v>43927.14</v>
      </c>
      <c r="BB233" s="71">
        <v>76</v>
      </c>
      <c r="BC233" s="71">
        <v>0</v>
      </c>
      <c r="BD233" s="71">
        <v>0</v>
      </c>
      <c r="BE233" s="71">
        <v>50656</v>
      </c>
      <c r="BF233" s="71"/>
      <c r="BG233" s="72"/>
      <c r="BH233" s="71">
        <v>0</v>
      </c>
      <c r="BI233" s="71">
        <v>0</v>
      </c>
      <c r="BJ233" s="71">
        <v>15.77</v>
      </c>
      <c r="BK233" s="71">
        <v>0</v>
      </c>
      <c r="BL233" s="71">
        <v>26.061999999999998</v>
      </c>
      <c r="BM233" s="71">
        <v>0</v>
      </c>
      <c r="BN233" s="72"/>
      <c r="BO233" s="71">
        <v>0</v>
      </c>
      <c r="BP233" s="71">
        <v>0</v>
      </c>
      <c r="BQ233" s="71">
        <v>4</v>
      </c>
      <c r="BR233" s="71">
        <v>0</v>
      </c>
      <c r="BS233" s="71">
        <v>2</v>
      </c>
      <c r="BT233" s="71">
        <v>0</v>
      </c>
      <c r="BU233"/>
      <c r="BV233" s="70">
        <v>24.478999999999999</v>
      </c>
      <c r="BW233" s="70">
        <v>0</v>
      </c>
      <c r="BX233" s="70">
        <v>17.353000000000002</v>
      </c>
      <c r="BY233" s="70">
        <v>0</v>
      </c>
      <c r="BZ233" s="70">
        <v>0</v>
      </c>
      <c r="CA233" s="70">
        <v>0</v>
      </c>
      <c r="CB233" s="70">
        <v>0</v>
      </c>
      <c r="CC233" s="70">
        <v>0</v>
      </c>
      <c r="CD233" s="70">
        <v>0</v>
      </c>
    </row>
    <row r="234" spans="1:82">
      <c r="A234" s="70" t="s">
        <v>2167</v>
      </c>
      <c r="B234" s="70">
        <v>322</v>
      </c>
      <c r="C234" s="70">
        <v>16</v>
      </c>
      <c r="D234" s="70">
        <v>19</v>
      </c>
      <c r="E234" s="70">
        <v>2019</v>
      </c>
      <c r="F234" s="70" t="s">
        <v>158</v>
      </c>
      <c r="G234" s="70" t="s">
        <v>2151</v>
      </c>
      <c r="H234" s="70" t="s">
        <v>2152</v>
      </c>
      <c r="I234" s="148"/>
      <c r="J234" s="71">
        <v>472.82887974141681</v>
      </c>
      <c r="K234" s="71">
        <v>8.869974042614146</v>
      </c>
      <c r="L234" s="71">
        <v>39.141905158387345</v>
      </c>
      <c r="M234" s="71">
        <v>87.213951853990238</v>
      </c>
      <c r="N234" s="71">
        <v>83.692068701780542</v>
      </c>
      <c r="O234" s="71">
        <v>69.443045230670961</v>
      </c>
      <c r="P234" s="71">
        <v>63.006848333721535</v>
      </c>
      <c r="Q234" s="71">
        <v>4.36340620351534</v>
      </c>
      <c r="R234" s="71">
        <v>2.379912163991273</v>
      </c>
      <c r="S234" s="71">
        <v>15.428914681250001</v>
      </c>
      <c r="T234" s="72"/>
      <c r="U234" s="71">
        <v>9918570</v>
      </c>
      <c r="V234" s="71">
        <v>2449</v>
      </c>
      <c r="W234" s="71">
        <v>1005</v>
      </c>
      <c r="X234" s="71">
        <v>22287</v>
      </c>
      <c r="Y234" s="71">
        <v>33416</v>
      </c>
      <c r="Z234" s="71">
        <v>43476</v>
      </c>
      <c r="AA234" s="71">
        <v>13083</v>
      </c>
      <c r="AB234" s="71">
        <v>70708</v>
      </c>
      <c r="AC234" s="71">
        <v>419669</v>
      </c>
      <c r="AD234" s="71">
        <v>15.428914681249999</v>
      </c>
      <c r="AE234" s="72"/>
      <c r="AF234" s="71">
        <v>138338126.82196119</v>
      </c>
      <c r="AG234" s="71">
        <v>9424406.8289411608</v>
      </c>
      <c r="AH234" s="71">
        <v>8728379.9209289737</v>
      </c>
      <c r="AI234" s="71">
        <v>136137290.82124901</v>
      </c>
      <c r="AJ234" s="71">
        <v>173352982.05660999</v>
      </c>
      <c r="AK234" s="71">
        <v>0</v>
      </c>
      <c r="AL234" s="71">
        <v>0</v>
      </c>
      <c r="AM234" s="71">
        <v>9629897.3104609866</v>
      </c>
      <c r="AN234" s="71">
        <v>0</v>
      </c>
      <c r="AO234" s="71">
        <v>0</v>
      </c>
      <c r="AP234" s="71">
        <v>475611083.76015133</v>
      </c>
      <c r="AQ234" s="72"/>
      <c r="AR234" s="71">
        <v>2086</v>
      </c>
      <c r="AS234" s="71">
        <v>910</v>
      </c>
      <c r="AT234" s="71">
        <v>4</v>
      </c>
      <c r="AU234" s="71">
        <v>0</v>
      </c>
      <c r="AV234" s="71">
        <v>0</v>
      </c>
      <c r="AW234" s="71">
        <v>2</v>
      </c>
      <c r="AX234" s="71"/>
      <c r="AY234" s="72"/>
      <c r="AZ234" s="71">
        <v>9807.0939999999937</v>
      </c>
      <c r="BA234" s="71">
        <v>45723.640000000043</v>
      </c>
      <c r="BB234" s="71">
        <v>76</v>
      </c>
      <c r="BC234" s="71">
        <v>0</v>
      </c>
      <c r="BD234" s="71">
        <v>0</v>
      </c>
      <c r="BE234" s="71">
        <v>50656</v>
      </c>
      <c r="BF234" s="71"/>
      <c r="BG234" s="72"/>
      <c r="BH234" s="71">
        <v>0</v>
      </c>
      <c r="BI234" s="71">
        <v>0</v>
      </c>
      <c r="BJ234" s="71">
        <v>70.406999999999996</v>
      </c>
      <c r="BK234" s="71">
        <v>0</v>
      </c>
      <c r="BL234" s="71">
        <v>24.263000000000002</v>
      </c>
      <c r="BM234" s="71">
        <v>0</v>
      </c>
      <c r="BN234" s="72"/>
      <c r="BO234" s="71">
        <v>0</v>
      </c>
      <c r="BP234" s="71">
        <v>0</v>
      </c>
      <c r="BQ234" s="71">
        <v>5</v>
      </c>
      <c r="BR234" s="71">
        <v>0</v>
      </c>
      <c r="BS234" s="71">
        <v>2</v>
      </c>
      <c r="BT234" s="71">
        <v>0</v>
      </c>
      <c r="BU234"/>
      <c r="BV234" s="70">
        <v>77.671000000000006</v>
      </c>
      <c r="BW234" s="70">
        <v>0</v>
      </c>
      <c r="BX234" s="70">
        <v>16.998999999999999</v>
      </c>
      <c r="BY234" s="70">
        <v>0</v>
      </c>
      <c r="BZ234" s="70">
        <v>0</v>
      </c>
      <c r="CA234" s="70">
        <v>0</v>
      </c>
      <c r="CB234" s="70">
        <v>0</v>
      </c>
      <c r="CC234" s="70">
        <v>0</v>
      </c>
      <c r="CD234" s="70">
        <v>0</v>
      </c>
    </row>
    <row r="235" spans="1:82">
      <c r="A235" s="70" t="s">
        <v>2168</v>
      </c>
      <c r="B235" s="70">
        <v>323</v>
      </c>
      <c r="C235" s="70">
        <v>17</v>
      </c>
      <c r="D235" s="70">
        <v>19</v>
      </c>
      <c r="E235" s="70">
        <v>2020</v>
      </c>
      <c r="F235" s="70" t="s">
        <v>159</v>
      </c>
      <c r="G235" s="1064" t="s">
        <v>2151</v>
      </c>
      <c r="H235" s="70" t="s">
        <v>2152</v>
      </c>
      <c r="I235" s="148"/>
      <c r="J235" s="71">
        <v>604.2983148916145</v>
      </c>
      <c r="K235" s="71">
        <v>8.7235583027198871</v>
      </c>
      <c r="L235" s="71">
        <v>43.061439216373032</v>
      </c>
      <c r="M235" s="71">
        <v>77.004865582159667</v>
      </c>
      <c r="N235" s="71">
        <v>77.528649224553405</v>
      </c>
      <c r="O235" s="71">
        <v>60.536848407762704</v>
      </c>
      <c r="P235" s="71">
        <v>59.269482010024468</v>
      </c>
      <c r="Q235" s="71">
        <v>4.1040201129052098</v>
      </c>
      <c r="R235" s="71">
        <v>2.2277684884291444</v>
      </c>
      <c r="S235" s="71">
        <v>15.608252781439999</v>
      </c>
      <c r="T235" s="72"/>
      <c r="U235" s="71">
        <v>12157812</v>
      </c>
      <c r="V235" s="71">
        <v>2353</v>
      </c>
      <c r="W235" s="71">
        <v>1039</v>
      </c>
      <c r="X235" s="71">
        <v>21015</v>
      </c>
      <c r="Y235" s="71">
        <v>33317</v>
      </c>
      <c r="Z235" s="71">
        <v>43258</v>
      </c>
      <c r="AA235" s="71">
        <v>13081</v>
      </c>
      <c r="AB235" s="71">
        <v>69606</v>
      </c>
      <c r="AC235" s="71">
        <v>394916</v>
      </c>
      <c r="AD235" s="71">
        <v>15.608252781439999</v>
      </c>
      <c r="AE235" s="72"/>
      <c r="AF235" s="71">
        <v>191938452.77897131</v>
      </c>
      <c r="AG235" s="71">
        <v>8864789.5348416734</v>
      </c>
      <c r="AH235" s="71">
        <v>10632142.40322298</v>
      </c>
      <c r="AI235" s="71">
        <v>114862759.87856318</v>
      </c>
      <c r="AJ235" s="71">
        <v>166064052.75391471</v>
      </c>
      <c r="AK235" s="71"/>
      <c r="AL235" s="71"/>
      <c r="AM235" s="71">
        <v>9084356.3387895636</v>
      </c>
      <c r="AN235" s="71"/>
      <c r="AO235" s="71"/>
      <c r="AP235" s="71">
        <v>501446553.68830347</v>
      </c>
      <c r="AQ235" s="72"/>
      <c r="AR235" s="71">
        <v>2179</v>
      </c>
      <c r="AS235" s="71">
        <v>944</v>
      </c>
      <c r="AT235" s="71">
        <v>4</v>
      </c>
      <c r="AU235" s="71">
        <v>0</v>
      </c>
      <c r="AV235" s="71">
        <v>0</v>
      </c>
      <c r="AW235" s="71">
        <v>2</v>
      </c>
      <c r="AX235" s="71"/>
      <c r="AY235" s="72"/>
      <c r="AZ235" s="71">
        <v>10299.07399999999</v>
      </c>
      <c r="BA235" s="71">
        <v>51037.540000000081</v>
      </c>
      <c r="BB235" s="71">
        <v>76</v>
      </c>
      <c r="BC235" s="71">
        <v>0</v>
      </c>
      <c r="BD235" s="71">
        <v>0</v>
      </c>
      <c r="BE235" s="71">
        <v>50656</v>
      </c>
      <c r="BF235" s="71"/>
      <c r="BG235" s="72"/>
      <c r="BH235" s="71">
        <v>0</v>
      </c>
      <c r="BI235" s="71">
        <v>0</v>
      </c>
      <c r="BJ235" s="71">
        <v>53.414000000000001</v>
      </c>
      <c r="BK235" s="71">
        <v>0</v>
      </c>
      <c r="BL235" s="71">
        <v>24.477</v>
      </c>
      <c r="BM235" s="71">
        <v>0</v>
      </c>
      <c r="BN235" s="72"/>
      <c r="BO235" s="71">
        <v>0</v>
      </c>
      <c r="BP235" s="71">
        <v>0</v>
      </c>
      <c r="BQ235" s="71">
        <v>5</v>
      </c>
      <c r="BR235" s="71">
        <v>0</v>
      </c>
      <c r="BS235" s="71">
        <v>1</v>
      </c>
      <c r="BT235" s="71">
        <v>0</v>
      </c>
      <c r="BU235"/>
      <c r="BV235" s="70">
        <v>59.215000000000003</v>
      </c>
      <c r="BW235" s="70">
        <v>0</v>
      </c>
      <c r="BX235" s="70">
        <v>18.675999999999998</v>
      </c>
      <c r="BY235" s="70">
        <v>0</v>
      </c>
      <c r="BZ235" s="70">
        <v>0</v>
      </c>
      <c r="CA235" s="70">
        <v>0</v>
      </c>
      <c r="CB235" s="70">
        <v>0</v>
      </c>
      <c r="CC235" s="70">
        <v>0</v>
      </c>
      <c r="CD235" s="70">
        <v>0</v>
      </c>
    </row>
    <row r="236" spans="1:82">
      <c r="A236" s="70" t="s">
        <v>2169</v>
      </c>
      <c r="B236" s="70">
        <v>323</v>
      </c>
      <c r="C236" s="70">
        <v>18</v>
      </c>
      <c r="D236" s="70">
        <v>19</v>
      </c>
      <c r="E236" s="70">
        <v>2021</v>
      </c>
      <c r="F236" s="70" t="s">
        <v>160</v>
      </c>
      <c r="G236" s="1064" t="s">
        <v>2151</v>
      </c>
      <c r="H236" s="70" t="s">
        <v>2152</v>
      </c>
      <c r="I236" s="148"/>
      <c r="J236" s="71">
        <v>463.19265364835775</v>
      </c>
      <c r="K236" s="71">
        <v>9.0102574660798478</v>
      </c>
      <c r="L236" s="71">
        <v>38.415414443335308</v>
      </c>
      <c r="M236" s="71">
        <v>74.236670839215691</v>
      </c>
      <c r="N236" s="71">
        <v>68.298945740643035</v>
      </c>
      <c r="O236" s="71">
        <v>58.191393593208041</v>
      </c>
      <c r="P236" s="71">
        <v>60.638259216244691</v>
      </c>
      <c r="Q236" s="71">
        <v>3.9915762101183101</v>
      </c>
      <c r="R236" s="71">
        <v>3.3288991957830745</v>
      </c>
      <c r="S236" s="71">
        <v>13.998553445940001</v>
      </c>
      <c r="T236" s="72"/>
      <c r="U236" s="71">
        <v>10672632</v>
      </c>
      <c r="V236" s="71">
        <v>2353</v>
      </c>
      <c r="W236" s="71">
        <v>1039</v>
      </c>
      <c r="X236" s="71">
        <v>21015</v>
      </c>
      <c r="Y236" s="71">
        <v>33191</v>
      </c>
      <c r="Z236" s="71">
        <v>42815</v>
      </c>
      <c r="AA236" s="71">
        <v>13050</v>
      </c>
      <c r="AB236" s="71">
        <v>68364</v>
      </c>
      <c r="AC236" s="71">
        <v>572478.99999999988</v>
      </c>
      <c r="AD236" s="71">
        <v>13.998553445940001</v>
      </c>
      <c r="AE236" s="72"/>
      <c r="AF236" s="71">
        <v>136998171.57569844</v>
      </c>
      <c r="AG236" s="71">
        <v>10503214.829018641</v>
      </c>
      <c r="AH236" s="71">
        <v>9882635.5426822286</v>
      </c>
      <c r="AI236" s="71">
        <v>133951718.20368992</v>
      </c>
      <c r="AJ236" s="71">
        <v>167416996.71817139</v>
      </c>
      <c r="AK236" s="71">
        <v>0</v>
      </c>
      <c r="AL236" s="71">
        <v>0</v>
      </c>
      <c r="AM236" s="71">
        <v>8973724.4260926396</v>
      </c>
      <c r="AN236" s="71">
        <v>0</v>
      </c>
      <c r="AO236" s="71">
        <v>0</v>
      </c>
      <c r="AP236" s="71">
        <v>467726461.29535329</v>
      </c>
      <c r="AQ236" s="72"/>
      <c r="AR236" s="71">
        <v>2259</v>
      </c>
      <c r="AS236" s="71">
        <v>958</v>
      </c>
      <c r="AT236" s="71">
        <v>4</v>
      </c>
      <c r="AU236" s="71">
        <v>0</v>
      </c>
      <c r="AV236" s="71">
        <v>0</v>
      </c>
      <c r="AW236" s="71">
        <v>2</v>
      </c>
      <c r="AX236" s="71"/>
      <c r="AY236" s="72"/>
      <c r="AZ236" s="71">
        <v>10777.993999999981</v>
      </c>
      <c r="BA236" s="71">
        <v>51692.040000000081</v>
      </c>
      <c r="BB236" s="71">
        <v>76</v>
      </c>
      <c r="BC236" s="71">
        <v>0</v>
      </c>
      <c r="BD236" s="71">
        <v>0</v>
      </c>
      <c r="BE236" s="71">
        <v>50656</v>
      </c>
      <c r="BF236" s="71"/>
      <c r="BG236" s="72"/>
      <c r="BH236" s="71">
        <v>0</v>
      </c>
      <c r="BI236" s="71">
        <v>0</v>
      </c>
      <c r="BJ236" s="71">
        <v>54.948999999999998</v>
      </c>
      <c r="BK236" s="71">
        <v>0</v>
      </c>
      <c r="BL236" s="71">
        <v>21.632000000000001</v>
      </c>
      <c r="BM236" s="71">
        <v>0</v>
      </c>
      <c r="BN236" s="72"/>
      <c r="BO236" s="71">
        <v>0</v>
      </c>
      <c r="BP236" s="71">
        <v>0</v>
      </c>
      <c r="BQ236" s="71">
        <v>5</v>
      </c>
      <c r="BR236" s="71">
        <v>0</v>
      </c>
      <c r="BS236" s="71">
        <v>1</v>
      </c>
      <c r="BT236" s="71">
        <v>0</v>
      </c>
      <c r="BU236"/>
      <c r="BV236" s="70">
        <v>60.694000000000003</v>
      </c>
      <c r="BW236" s="70">
        <v>0</v>
      </c>
      <c r="BX236" s="70">
        <v>15.887</v>
      </c>
      <c r="BY236" s="70">
        <v>0</v>
      </c>
      <c r="BZ236" s="70">
        <v>0</v>
      </c>
      <c r="CA236" s="70">
        <v>0</v>
      </c>
      <c r="CB236" s="70">
        <v>0</v>
      </c>
      <c r="CC236" s="70">
        <v>0</v>
      </c>
      <c r="CD236" s="70">
        <v>0</v>
      </c>
    </row>
    <row r="237" spans="1:82">
      <c r="A237" s="70" t="s">
        <v>2170</v>
      </c>
      <c r="B237" s="70">
        <v>323</v>
      </c>
      <c r="C237" s="70">
        <v>19</v>
      </c>
      <c r="D237" s="70">
        <v>19</v>
      </c>
      <c r="E237" s="70">
        <v>2022</v>
      </c>
      <c r="F237" s="70" t="s">
        <v>161</v>
      </c>
      <c r="G237" s="70" t="s">
        <v>2151</v>
      </c>
      <c r="H237" s="70" t="s">
        <v>2152</v>
      </c>
      <c r="I237" s="148"/>
      <c r="J237" s="71">
        <v>403.95406081545752</v>
      </c>
      <c r="K237" s="71">
        <v>9.6045084861779078</v>
      </c>
      <c r="L237" s="71">
        <v>27.684029004588133</v>
      </c>
      <c r="M237" s="71">
        <v>74.689371285960888</v>
      </c>
      <c r="N237" s="71">
        <v>94.606271558184488</v>
      </c>
      <c r="O237" s="71">
        <v>61.089788868366647</v>
      </c>
      <c r="P237" s="71">
        <v>59.686552774491375</v>
      </c>
      <c r="Q237" s="71">
        <v>3.9516970481305385</v>
      </c>
      <c r="R237" s="71">
        <v>3.3477123672190561</v>
      </c>
      <c r="S237" s="71">
        <v>15.45928860465</v>
      </c>
      <c r="T237" s="72"/>
      <c r="U237" s="71">
        <v>10999428</v>
      </c>
      <c r="V237" s="71">
        <v>2353</v>
      </c>
      <c r="W237" s="71">
        <v>1039</v>
      </c>
      <c r="X237" s="71">
        <v>21015</v>
      </c>
      <c r="Y237" s="71">
        <v>33053</v>
      </c>
      <c r="Z237" s="71">
        <v>42705</v>
      </c>
      <c r="AA237" s="71">
        <v>13041</v>
      </c>
      <c r="AB237" s="71">
        <v>67126</v>
      </c>
      <c r="AC237" s="71">
        <v>582944.99999999988</v>
      </c>
      <c r="AD237" s="71">
        <v>15.45928860465</v>
      </c>
      <c r="AE237" s="72"/>
      <c r="AF237" s="71">
        <v>121624922.98912039</v>
      </c>
      <c r="AG237" s="71">
        <v>9684241.6589295305</v>
      </c>
      <c r="AH237" s="71">
        <v>7558556.4292514306</v>
      </c>
      <c r="AI237" s="71">
        <v>119034085.986398</v>
      </c>
      <c r="AJ237" s="71">
        <v>188352589.13074762</v>
      </c>
      <c r="AK237" s="71">
        <v>0</v>
      </c>
      <c r="AL237" s="71">
        <v>0</v>
      </c>
      <c r="AM237" s="71">
        <v>8667798.7643720396</v>
      </c>
      <c r="AN237" s="71">
        <v>0</v>
      </c>
      <c r="AO237" s="71">
        <v>0</v>
      </c>
      <c r="AP237" s="71">
        <v>454922194.95881903</v>
      </c>
      <c r="AQ237" s="72"/>
      <c r="AR237" s="71">
        <v>2347</v>
      </c>
      <c r="AS237" s="71">
        <v>969</v>
      </c>
      <c r="AT237" s="71">
        <v>4</v>
      </c>
      <c r="AU237" s="71">
        <v>0</v>
      </c>
      <c r="AV237" s="71">
        <v>0</v>
      </c>
      <c r="AW237" s="71">
        <v>2</v>
      </c>
      <c r="AX237" s="71"/>
      <c r="AY237" s="72"/>
      <c r="AZ237" s="71">
        <v>11267.183999999974</v>
      </c>
      <c r="BA237" s="71">
        <v>52560.040000000081</v>
      </c>
      <c r="BB237" s="71">
        <v>76</v>
      </c>
      <c r="BC237" s="71">
        <v>0</v>
      </c>
      <c r="BD237" s="71">
        <v>0</v>
      </c>
      <c r="BE237" s="71">
        <v>50656</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2171</v>
      </c>
      <c r="B238" s="70">
        <v>323</v>
      </c>
      <c r="C238" s="70">
        <v>20</v>
      </c>
      <c r="D238" s="70">
        <v>19</v>
      </c>
      <c r="E238" s="70">
        <v>2023</v>
      </c>
      <c r="F238" s="70" t="s">
        <v>1539</v>
      </c>
      <c r="G238" s="70" t="s">
        <v>2151</v>
      </c>
      <c r="H238" s="70" t="s">
        <v>2152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2444</v>
      </c>
      <c r="AS238" s="71">
        <v>990</v>
      </c>
      <c r="AT238" s="71">
        <v>4</v>
      </c>
      <c r="AU238" s="71">
        <v>0</v>
      </c>
      <c r="AV238" s="71">
        <v>0</v>
      </c>
      <c r="AW238" s="71">
        <v>2</v>
      </c>
      <c r="AX238" s="71"/>
      <c r="AY238" s="72"/>
      <c r="AZ238" s="71">
        <v>11820.963999999967</v>
      </c>
      <c r="BA238" s="71">
        <v>53710.040000000074</v>
      </c>
      <c r="BB238" s="71">
        <v>76</v>
      </c>
      <c r="BC238" s="71">
        <v>0</v>
      </c>
      <c r="BD238" s="71">
        <v>0</v>
      </c>
      <c r="BE238" s="71">
        <v>50656</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2172</v>
      </c>
      <c r="B239" s="70">
        <v>323</v>
      </c>
      <c r="C239" s="70">
        <v>21</v>
      </c>
      <c r="D239" s="70">
        <v>19</v>
      </c>
      <c r="E239" s="70">
        <v>2024</v>
      </c>
      <c r="F239" s="70" t="s">
        <v>1554</v>
      </c>
      <c r="G239" s="70" t="s">
        <v>2151</v>
      </c>
      <c r="H239" s="70" t="s">
        <v>2152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2173</v>
      </c>
      <c r="B240" s="70">
        <v>171</v>
      </c>
      <c r="C240" s="70">
        <v>1</v>
      </c>
      <c r="D240" s="70">
        <v>11</v>
      </c>
      <c r="E240" s="70">
        <v>1990</v>
      </c>
      <c r="F240" s="70" t="s">
        <v>787</v>
      </c>
      <c r="G240" s="70" t="s">
        <v>2174</v>
      </c>
      <c r="H240" s="70" t="s">
        <v>2175</v>
      </c>
      <c r="I240" s="148"/>
      <c r="J240" s="71">
        <v>252.82035591621681</v>
      </c>
      <c r="K240" s="71">
        <v>6.8311033646955854</v>
      </c>
      <c r="L240" s="71">
        <v>4.9177051090483728</v>
      </c>
      <c r="M240" s="71">
        <v>42.657024807927051</v>
      </c>
      <c r="N240" s="71">
        <v>73.815464809843746</v>
      </c>
      <c r="O240" s="71">
        <v>53.944491094195911</v>
      </c>
      <c r="P240" s="71">
        <v>65.833071195851531</v>
      </c>
      <c r="Q240" s="71">
        <v>3.7828098040407201</v>
      </c>
      <c r="R240" s="71">
        <v>0</v>
      </c>
      <c r="S240" s="71">
        <v>3.410154804835539</v>
      </c>
      <c r="T240" s="72"/>
      <c r="U240" s="71">
        <v>37639176</v>
      </c>
      <c r="V240" s="71">
        <v>1992</v>
      </c>
      <c r="W240" s="71">
        <v>70</v>
      </c>
      <c r="X240" s="71">
        <v>14680</v>
      </c>
      <c r="Y240" s="71">
        <v>18346</v>
      </c>
      <c r="Z240" s="71">
        <v>22188</v>
      </c>
      <c r="AA240" s="71">
        <v>15985</v>
      </c>
      <c r="AB240" s="71">
        <v>61420</v>
      </c>
      <c r="AC240" s="71">
        <v>0</v>
      </c>
      <c r="AD240" s="71">
        <v>3.410154804835539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2176</v>
      </c>
      <c r="B241" s="70">
        <v>172</v>
      </c>
      <c r="C241" s="70">
        <v>2</v>
      </c>
      <c r="D241" s="70">
        <v>11</v>
      </c>
      <c r="E241" s="70">
        <v>2005</v>
      </c>
      <c r="F241" s="70" t="s">
        <v>789</v>
      </c>
      <c r="G241" s="70" t="s">
        <v>2174</v>
      </c>
      <c r="H241" s="70" t="s">
        <v>2175</v>
      </c>
      <c r="I241" s="148"/>
      <c r="J241" s="71">
        <v>155.13092714675321</v>
      </c>
      <c r="K241" s="71">
        <v>5.0268008192017302</v>
      </c>
      <c r="L241" s="71">
        <v>3.066140800481342</v>
      </c>
      <c r="M241" s="71">
        <v>84.76182196655202</v>
      </c>
      <c r="N241" s="71">
        <v>127.3736176884825</v>
      </c>
      <c r="O241" s="71">
        <v>86.535582961942652</v>
      </c>
      <c r="P241" s="71">
        <v>71.77914291368046</v>
      </c>
      <c r="Q241" s="71">
        <v>3.94360654736164</v>
      </c>
      <c r="R241" s="71">
        <v>0</v>
      </c>
      <c r="S241" s="71">
        <v>0.37474717336624169</v>
      </c>
      <c r="T241" s="72"/>
      <c r="U241" s="71">
        <v>27952538</v>
      </c>
      <c r="V241" s="71">
        <v>1931</v>
      </c>
      <c r="W241" s="71">
        <v>41</v>
      </c>
      <c r="X241" s="71">
        <v>15556</v>
      </c>
      <c r="Y241" s="71">
        <v>23801</v>
      </c>
      <c r="Z241" s="71">
        <v>41188</v>
      </c>
      <c r="AA241" s="71">
        <v>14274</v>
      </c>
      <c r="AB241" s="71">
        <v>66938</v>
      </c>
      <c r="AC241" s="71">
        <v>0</v>
      </c>
      <c r="AD241" s="71">
        <v>0.37474717336624169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2177</v>
      </c>
      <c r="B242" s="70">
        <v>173</v>
      </c>
      <c r="C242" s="70">
        <v>3</v>
      </c>
      <c r="D242" s="70">
        <v>11</v>
      </c>
      <c r="E242" s="70">
        <v>2006</v>
      </c>
      <c r="F242" s="70" t="s">
        <v>790</v>
      </c>
      <c r="G242" s="70" t="s">
        <v>2174</v>
      </c>
      <c r="H242" s="70" t="s">
        <v>2175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2178</v>
      </c>
      <c r="B243" s="70">
        <v>174</v>
      </c>
      <c r="C243" s="70">
        <v>4</v>
      </c>
      <c r="D243" s="70">
        <v>11</v>
      </c>
      <c r="E243" s="70">
        <v>2007</v>
      </c>
      <c r="F243" s="70" t="s">
        <v>791</v>
      </c>
      <c r="G243" s="70" t="s">
        <v>2174</v>
      </c>
      <c r="H243" s="70" t="s">
        <v>2175</v>
      </c>
      <c r="I243" s="148"/>
      <c r="J243" s="71">
        <v>355.2912824572818</v>
      </c>
      <c r="K243" s="71">
        <v>4.3777451131556164</v>
      </c>
      <c r="L243" s="71">
        <v>2.9475191205080211</v>
      </c>
      <c r="M243" s="71">
        <v>84.426523391044455</v>
      </c>
      <c r="N243" s="71">
        <v>114.3695453956024</v>
      </c>
      <c r="O243" s="71">
        <v>84.431560730817239</v>
      </c>
      <c r="P243" s="71">
        <v>72.92084014033756</v>
      </c>
      <c r="Q243" s="71">
        <v>4.16907360103969</v>
      </c>
      <c r="R243" s="71">
        <v>0</v>
      </c>
      <c r="S243" s="71">
        <v>4.6097149792987819</v>
      </c>
      <c r="T243" s="72"/>
      <c r="U243" s="71">
        <v>65492942</v>
      </c>
      <c r="V243" s="71">
        <v>1636</v>
      </c>
      <c r="W243" s="71">
        <v>48</v>
      </c>
      <c r="X243" s="71">
        <v>18079</v>
      </c>
      <c r="Y243" s="71">
        <v>24345</v>
      </c>
      <c r="Z243" s="71">
        <v>41776</v>
      </c>
      <c r="AA243" s="71">
        <v>14280</v>
      </c>
      <c r="AB243" s="71">
        <v>67023</v>
      </c>
      <c r="AC243" s="71">
        <v>0</v>
      </c>
      <c r="AD243" s="71">
        <v>4.6097149792987819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2179</v>
      </c>
      <c r="B244" s="70">
        <v>175</v>
      </c>
      <c r="C244" s="70">
        <v>5</v>
      </c>
      <c r="D244" s="70">
        <v>11</v>
      </c>
      <c r="E244" s="70">
        <v>2008</v>
      </c>
      <c r="F244" s="70" t="s">
        <v>792</v>
      </c>
      <c r="G244" s="70" t="s">
        <v>2174</v>
      </c>
      <c r="H244" s="70" t="s">
        <v>2175</v>
      </c>
      <c r="I244" s="148"/>
      <c r="J244" s="71">
        <v>288.67077060983843</v>
      </c>
      <c r="K244" s="71">
        <v>3.2451596277131292</v>
      </c>
      <c r="L244" s="71">
        <v>2.6778894939251709</v>
      </c>
      <c r="M244" s="71">
        <v>91.332943693611767</v>
      </c>
      <c r="N244" s="71">
        <v>104.9989840424679</v>
      </c>
      <c r="O244" s="71">
        <v>81.797089577341922</v>
      </c>
      <c r="P244" s="71">
        <v>71.20041719261971</v>
      </c>
      <c r="Q244" s="71">
        <v>4.1042423232218503</v>
      </c>
      <c r="R244" s="71">
        <v>0</v>
      </c>
      <c r="S244" s="71">
        <v>6.3539478723517799</v>
      </c>
      <c r="T244" s="72"/>
      <c r="U244" s="71">
        <v>61748547</v>
      </c>
      <c r="V244" s="71">
        <v>1636</v>
      </c>
      <c r="W244" s="71">
        <v>48</v>
      </c>
      <c r="X244" s="71">
        <v>18079</v>
      </c>
      <c r="Y244" s="71">
        <v>24592</v>
      </c>
      <c r="Z244" s="71">
        <v>41893</v>
      </c>
      <c r="AA244" s="71">
        <v>13959</v>
      </c>
      <c r="AB244" s="71">
        <v>67066</v>
      </c>
      <c r="AC244" s="71">
        <v>0</v>
      </c>
      <c r="AD244" s="71">
        <v>6.3539478723517799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2180</v>
      </c>
      <c r="B245" s="70">
        <v>176</v>
      </c>
      <c r="C245" s="70">
        <v>6</v>
      </c>
      <c r="D245" s="70">
        <v>11</v>
      </c>
      <c r="E245" s="70">
        <v>2009</v>
      </c>
      <c r="F245" s="70" t="s">
        <v>176</v>
      </c>
      <c r="G245" s="70" t="s">
        <v>2174</v>
      </c>
      <c r="H245" s="70" t="s">
        <v>2175</v>
      </c>
      <c r="I245" s="148"/>
      <c r="J245" s="71">
        <v>316.73764716566438</v>
      </c>
      <c r="K245" s="71">
        <v>3.854663949781548</v>
      </c>
      <c r="L245" s="71">
        <v>8.1298425136983745</v>
      </c>
      <c r="M245" s="71">
        <v>101.7729434459243</v>
      </c>
      <c r="N245" s="71">
        <v>106.9837266176566</v>
      </c>
      <c r="O245" s="71">
        <v>83.521187084438438</v>
      </c>
      <c r="P245" s="71">
        <v>68.102638431940576</v>
      </c>
      <c r="Q245" s="71">
        <v>3.9180488604299999</v>
      </c>
      <c r="R245" s="71">
        <v>0</v>
      </c>
      <c r="S245" s="71">
        <v>1.0119752360700001</v>
      </c>
      <c r="T245" s="72"/>
      <c r="U245" s="71">
        <v>50330306</v>
      </c>
      <c r="V245" s="71">
        <v>1862</v>
      </c>
      <c r="W245" s="71">
        <v>203</v>
      </c>
      <c r="X245" s="71">
        <v>20541</v>
      </c>
      <c r="Y245" s="71">
        <v>24864</v>
      </c>
      <c r="Z245" s="71">
        <v>42222</v>
      </c>
      <c r="AA245" s="71">
        <v>13707</v>
      </c>
      <c r="AB245" s="71">
        <v>67208</v>
      </c>
      <c r="AC245" s="71">
        <v>0</v>
      </c>
      <c r="AD245" s="71">
        <v>1.0119752360700001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53.68</v>
      </c>
      <c r="BK245" s="71">
        <v>0</v>
      </c>
      <c r="BL245" s="71">
        <v>11.44</v>
      </c>
      <c r="BM245" s="71">
        <v>0</v>
      </c>
      <c r="BN245" s="72"/>
      <c r="BO245" s="71">
        <v>0</v>
      </c>
      <c r="BP245" s="71">
        <v>0</v>
      </c>
      <c r="BQ245" s="71">
        <v>6</v>
      </c>
      <c r="BR245" s="71">
        <v>0</v>
      </c>
      <c r="BS245" s="71">
        <v>2</v>
      </c>
      <c r="BT245" s="71">
        <v>0</v>
      </c>
      <c r="BU245"/>
      <c r="BV245" s="70">
        <v>65.12</v>
      </c>
      <c r="BW245" s="70">
        <v>0</v>
      </c>
      <c r="BX245" s="70">
        <v>0</v>
      </c>
      <c r="BY245" s="70">
        <v>0</v>
      </c>
      <c r="BZ245" s="70">
        <v>0</v>
      </c>
      <c r="CA245" s="70">
        <v>0</v>
      </c>
      <c r="CB245" s="70">
        <v>0</v>
      </c>
      <c r="CC245" s="70">
        <v>0</v>
      </c>
      <c r="CD245" s="70">
        <v>0</v>
      </c>
    </row>
    <row r="246" spans="1:82">
      <c r="A246" s="70" t="s">
        <v>2181</v>
      </c>
      <c r="B246" s="70">
        <v>177</v>
      </c>
      <c r="C246" s="70">
        <v>7</v>
      </c>
      <c r="D246" s="70">
        <v>11</v>
      </c>
      <c r="E246" s="70">
        <v>2010</v>
      </c>
      <c r="F246" s="70" t="s">
        <v>177</v>
      </c>
      <c r="G246" s="70" t="s">
        <v>2174</v>
      </c>
      <c r="H246" s="70" t="s">
        <v>2175</v>
      </c>
      <c r="I246" s="148"/>
      <c r="J246" s="71">
        <v>299.92064650203992</v>
      </c>
      <c r="K246" s="71">
        <v>4.1294580052425021</v>
      </c>
      <c r="L246" s="71">
        <v>8.2789781757352259</v>
      </c>
      <c r="M246" s="71">
        <v>105.1515313314719</v>
      </c>
      <c r="N246" s="71">
        <v>114.8115752057565</v>
      </c>
      <c r="O246" s="71">
        <v>83.485356961250972</v>
      </c>
      <c r="P246" s="71">
        <v>68.598524754512781</v>
      </c>
      <c r="Q246" s="71">
        <v>4.0841806400419296</v>
      </c>
      <c r="R246" s="71">
        <v>0</v>
      </c>
      <c r="S246" s="71">
        <v>5.2935829579333484</v>
      </c>
      <c r="T246" s="72"/>
      <c r="U246" s="71">
        <v>55652653</v>
      </c>
      <c r="V246" s="71">
        <v>1862</v>
      </c>
      <c r="W246" s="71">
        <v>203</v>
      </c>
      <c r="X246" s="71">
        <v>20541</v>
      </c>
      <c r="Y246" s="71">
        <v>25072</v>
      </c>
      <c r="Z246" s="71">
        <v>42400</v>
      </c>
      <c r="AA246" s="71">
        <v>13462</v>
      </c>
      <c r="AB246" s="71">
        <v>67131</v>
      </c>
      <c r="AC246" s="71">
        <v>0</v>
      </c>
      <c r="AD246" s="71">
        <v>5.2935829579333484</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69.004000000000005</v>
      </c>
      <c r="BK246" s="71">
        <v>0</v>
      </c>
      <c r="BL246" s="71">
        <v>11.705</v>
      </c>
      <c r="BM246" s="71">
        <v>0</v>
      </c>
      <c r="BN246" s="72"/>
      <c r="BO246" s="71">
        <v>0</v>
      </c>
      <c r="BP246" s="71">
        <v>0</v>
      </c>
      <c r="BQ246" s="71">
        <v>6</v>
      </c>
      <c r="BR246" s="71">
        <v>0</v>
      </c>
      <c r="BS246" s="71">
        <v>2</v>
      </c>
      <c r="BT246" s="71">
        <v>0</v>
      </c>
      <c r="BU246"/>
      <c r="BV246" s="70">
        <v>80.709000000000003</v>
      </c>
      <c r="BW246" s="70">
        <v>0</v>
      </c>
      <c r="BX246" s="70">
        <v>0</v>
      </c>
      <c r="BY246" s="70">
        <v>0</v>
      </c>
      <c r="BZ246" s="70">
        <v>0</v>
      </c>
      <c r="CA246" s="70">
        <v>0</v>
      </c>
      <c r="CB246" s="70">
        <v>0</v>
      </c>
      <c r="CC246" s="70">
        <v>0</v>
      </c>
      <c r="CD246" s="70">
        <v>0</v>
      </c>
    </row>
    <row r="247" spans="1:82">
      <c r="A247" s="70" t="s">
        <v>2182</v>
      </c>
      <c r="B247" s="70">
        <v>178</v>
      </c>
      <c r="C247" s="70">
        <v>8</v>
      </c>
      <c r="D247" s="70">
        <v>11</v>
      </c>
      <c r="E247" s="70">
        <v>2011</v>
      </c>
      <c r="F247" s="70" t="s">
        <v>178</v>
      </c>
      <c r="G247" s="70" t="s">
        <v>2174</v>
      </c>
      <c r="H247" s="70" t="s">
        <v>2175</v>
      </c>
      <c r="I247" s="148"/>
      <c r="J247" s="71">
        <v>287.6370276119651</v>
      </c>
      <c r="K247" s="71">
        <v>5.1830068472220896</v>
      </c>
      <c r="L247" s="71">
        <v>7.3870126415987141</v>
      </c>
      <c r="M247" s="71">
        <v>115.7205265367317</v>
      </c>
      <c r="N247" s="71">
        <v>108.84758936034299</v>
      </c>
      <c r="O247" s="71">
        <v>82.808665561956772</v>
      </c>
      <c r="P247" s="71">
        <v>66.200467621548469</v>
      </c>
      <c r="Q247" s="71">
        <v>4.7088795050246004</v>
      </c>
      <c r="R247" s="71">
        <v>0</v>
      </c>
      <c r="S247" s="71">
        <v>5.3170791620830808</v>
      </c>
      <c r="T247" s="72"/>
      <c r="U247" s="71">
        <v>50611386</v>
      </c>
      <c r="V247" s="71">
        <v>1862</v>
      </c>
      <c r="W247" s="71">
        <v>203</v>
      </c>
      <c r="X247" s="71">
        <v>20541</v>
      </c>
      <c r="Y247" s="71">
        <v>25312</v>
      </c>
      <c r="Z247" s="71">
        <v>42970</v>
      </c>
      <c r="AA247" s="71">
        <v>13378</v>
      </c>
      <c r="AB247" s="71">
        <v>67100</v>
      </c>
      <c r="AC247" s="71">
        <v>0</v>
      </c>
      <c r="AD247" s="71">
        <v>5.3170791620830808</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69.564999999999998</v>
      </c>
      <c r="BK247" s="71">
        <v>0</v>
      </c>
      <c r="BL247" s="71">
        <v>10.411000000000001</v>
      </c>
      <c r="BM247" s="71">
        <v>0</v>
      </c>
      <c r="BN247" s="72"/>
      <c r="BO247" s="71">
        <v>0</v>
      </c>
      <c r="BP247" s="71">
        <v>0</v>
      </c>
      <c r="BQ247" s="71">
        <v>6</v>
      </c>
      <c r="BR247" s="71">
        <v>0</v>
      </c>
      <c r="BS247" s="71">
        <v>2</v>
      </c>
      <c r="BT247" s="71">
        <v>0</v>
      </c>
      <c r="BU247"/>
      <c r="BV247" s="70">
        <v>79.975999999999999</v>
      </c>
      <c r="BW247" s="70">
        <v>0</v>
      </c>
      <c r="BX247" s="70">
        <v>0</v>
      </c>
      <c r="BY247" s="70">
        <v>0</v>
      </c>
      <c r="BZ247" s="70">
        <v>0</v>
      </c>
      <c r="CA247" s="70">
        <v>0</v>
      </c>
      <c r="CB247" s="70">
        <v>0</v>
      </c>
      <c r="CC247" s="70">
        <v>0</v>
      </c>
      <c r="CD247" s="70">
        <v>0</v>
      </c>
    </row>
    <row r="248" spans="1:82">
      <c r="A248" s="70" t="s">
        <v>2183</v>
      </c>
      <c r="B248" s="70">
        <v>179</v>
      </c>
      <c r="C248" s="70">
        <v>9</v>
      </c>
      <c r="D248" s="70">
        <v>11</v>
      </c>
      <c r="E248" s="70">
        <v>2012</v>
      </c>
      <c r="F248" s="70" t="s">
        <v>179</v>
      </c>
      <c r="G248" s="70" t="s">
        <v>2174</v>
      </c>
      <c r="H248" s="70" t="s">
        <v>2175</v>
      </c>
      <c r="I248" s="148"/>
      <c r="J248" s="71">
        <v>279.58141941409752</v>
      </c>
      <c r="K248" s="71">
        <v>4.6783194218328639</v>
      </c>
      <c r="L248" s="71">
        <v>7.5108393566786784</v>
      </c>
      <c r="M248" s="71">
        <v>104.1842148538982</v>
      </c>
      <c r="N248" s="71">
        <v>108.5952185113091</v>
      </c>
      <c r="O248" s="71">
        <v>83.000206978753567</v>
      </c>
      <c r="P248" s="71">
        <v>66.109313937442948</v>
      </c>
      <c r="Q248" s="71">
        <v>5.1902899997599103</v>
      </c>
      <c r="R248" s="71">
        <v>0</v>
      </c>
      <c r="S248" s="71">
        <v>9.7341106496215222</v>
      </c>
      <c r="T248" s="72"/>
      <c r="U248" s="71">
        <v>50477030</v>
      </c>
      <c r="V248" s="71">
        <v>1862</v>
      </c>
      <c r="W248" s="71">
        <v>203</v>
      </c>
      <c r="X248" s="71">
        <v>20541</v>
      </c>
      <c r="Y248" s="71">
        <v>26072</v>
      </c>
      <c r="Z248" s="71">
        <v>43411</v>
      </c>
      <c r="AA248" s="71">
        <v>13284</v>
      </c>
      <c r="AB248" s="71">
        <v>68073</v>
      </c>
      <c r="AC248" s="71">
        <v>0</v>
      </c>
      <c r="AD248" s="71">
        <v>9.7341106496215222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72.251000000000005</v>
      </c>
      <c r="BK248" s="71">
        <v>0</v>
      </c>
      <c r="BL248" s="71">
        <v>11.036</v>
      </c>
      <c r="BM248" s="71">
        <v>0</v>
      </c>
      <c r="BN248" s="72"/>
      <c r="BO248" s="71">
        <v>0</v>
      </c>
      <c r="BP248" s="71">
        <v>0</v>
      </c>
      <c r="BQ248" s="71">
        <v>6</v>
      </c>
      <c r="BR248" s="71">
        <v>0</v>
      </c>
      <c r="BS248" s="71">
        <v>2</v>
      </c>
      <c r="BT248" s="71">
        <v>0</v>
      </c>
      <c r="BU248"/>
      <c r="BV248" s="70">
        <v>83.287000000000006</v>
      </c>
      <c r="BW248" s="70">
        <v>0</v>
      </c>
      <c r="BX248" s="70">
        <v>0</v>
      </c>
      <c r="BY248" s="70">
        <v>0</v>
      </c>
      <c r="BZ248" s="70">
        <v>0</v>
      </c>
      <c r="CA248" s="70">
        <v>0</v>
      </c>
      <c r="CB248" s="70">
        <v>0</v>
      </c>
      <c r="CC248" s="70">
        <v>0</v>
      </c>
      <c r="CD248" s="70">
        <v>0</v>
      </c>
    </row>
    <row r="249" spans="1:82">
      <c r="A249" s="70" t="s">
        <v>2184</v>
      </c>
      <c r="B249" s="70">
        <v>180</v>
      </c>
      <c r="C249" s="70">
        <v>10</v>
      </c>
      <c r="D249" s="70">
        <v>11</v>
      </c>
      <c r="E249" s="70">
        <v>2013</v>
      </c>
      <c r="F249" s="70" t="s">
        <v>180</v>
      </c>
      <c r="G249" s="70" t="s">
        <v>2174</v>
      </c>
      <c r="H249" s="70" t="s">
        <v>2175</v>
      </c>
      <c r="I249" s="148"/>
      <c r="J249" s="71">
        <v>291.41840482857123</v>
      </c>
      <c r="K249" s="71">
        <v>3.8483160471746332</v>
      </c>
      <c r="L249" s="71">
        <v>7.6350409995642972</v>
      </c>
      <c r="M249" s="71">
        <v>100.4355290054627</v>
      </c>
      <c r="N249" s="71">
        <v>116.867415084776</v>
      </c>
      <c r="O249" s="71">
        <v>80.755921276526038</v>
      </c>
      <c r="P249" s="71">
        <v>66.568219596418572</v>
      </c>
      <c r="Q249" s="71">
        <v>5.2571159374059802</v>
      </c>
      <c r="R249" s="71">
        <v>0</v>
      </c>
      <c r="S249" s="71">
        <v>5.9574209095681674</v>
      </c>
      <c r="T249" s="72"/>
      <c r="U249" s="71">
        <v>52247917</v>
      </c>
      <c r="V249" s="71">
        <v>1862</v>
      </c>
      <c r="W249" s="71">
        <v>203</v>
      </c>
      <c r="X249" s="71">
        <v>20541</v>
      </c>
      <c r="Y249" s="71">
        <v>26216</v>
      </c>
      <c r="Z249" s="71">
        <v>44123</v>
      </c>
      <c r="AA249" s="71">
        <v>13326</v>
      </c>
      <c r="AB249" s="71">
        <v>67961</v>
      </c>
      <c r="AC249" s="71">
        <v>0</v>
      </c>
      <c r="AD249" s="71">
        <v>5.9574209095681674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75.42</v>
      </c>
      <c r="BK249" s="71">
        <v>0</v>
      </c>
      <c r="BL249" s="71">
        <v>10.486000000000001</v>
      </c>
      <c r="BM249" s="71">
        <v>0</v>
      </c>
      <c r="BN249" s="72"/>
      <c r="BO249" s="71">
        <v>0</v>
      </c>
      <c r="BP249" s="71">
        <v>0</v>
      </c>
      <c r="BQ249" s="71">
        <v>6</v>
      </c>
      <c r="BR249" s="71">
        <v>0</v>
      </c>
      <c r="BS249" s="71">
        <v>2</v>
      </c>
      <c r="BT249" s="71">
        <v>0</v>
      </c>
      <c r="BU249"/>
      <c r="BV249" s="70">
        <v>85.906000000000006</v>
      </c>
      <c r="BW249" s="70">
        <v>0</v>
      </c>
      <c r="BX249" s="70">
        <v>0</v>
      </c>
      <c r="BY249" s="70">
        <v>0</v>
      </c>
      <c r="BZ249" s="70">
        <v>0</v>
      </c>
      <c r="CA249" s="70">
        <v>0</v>
      </c>
      <c r="CB249" s="70">
        <v>0</v>
      </c>
      <c r="CC249" s="70">
        <v>0</v>
      </c>
      <c r="CD249" s="70">
        <v>0</v>
      </c>
    </row>
    <row r="250" spans="1:82">
      <c r="A250" s="70" t="s">
        <v>2185</v>
      </c>
      <c r="B250" s="70">
        <v>181</v>
      </c>
      <c r="C250" s="70">
        <v>11</v>
      </c>
      <c r="D250" s="70">
        <v>11</v>
      </c>
      <c r="E250" s="70">
        <v>2014</v>
      </c>
      <c r="F250" s="70" t="s">
        <v>181</v>
      </c>
      <c r="G250" s="70" t="s">
        <v>2174</v>
      </c>
      <c r="H250" s="70" t="s">
        <v>2175</v>
      </c>
      <c r="I250" s="148"/>
      <c r="J250" s="71">
        <v>304.26996036344849</v>
      </c>
      <c r="K250" s="71">
        <v>3.6016964132484688</v>
      </c>
      <c r="L250" s="71">
        <v>3.819111341999097</v>
      </c>
      <c r="M250" s="71">
        <v>97.445429011867816</v>
      </c>
      <c r="N250" s="71">
        <v>116.705024422283</v>
      </c>
      <c r="O250" s="71">
        <v>77.530055009789663</v>
      </c>
      <c r="P250" s="71">
        <v>66.748527176045727</v>
      </c>
      <c r="Q250" s="71">
        <v>5.0219954738832602</v>
      </c>
      <c r="R250" s="71">
        <v>0</v>
      </c>
      <c r="S250" s="71">
        <v>7.7125112541281382</v>
      </c>
      <c r="T250" s="72"/>
      <c r="U250" s="71">
        <v>59716000</v>
      </c>
      <c r="V250" s="71">
        <v>1484</v>
      </c>
      <c r="W250" s="71">
        <v>141</v>
      </c>
      <c r="X250" s="71">
        <v>20019</v>
      </c>
      <c r="Y250" s="71">
        <v>26407</v>
      </c>
      <c r="Z250" s="71">
        <v>44615</v>
      </c>
      <c r="AA250" s="71">
        <v>13293</v>
      </c>
      <c r="AB250" s="71">
        <v>67666</v>
      </c>
      <c r="AC250" s="71">
        <v>0</v>
      </c>
      <c r="AD250" s="71">
        <v>7.7125112541281382</v>
      </c>
      <c r="AE250" s="72"/>
      <c r="AF250" s="71"/>
      <c r="AG250" s="71"/>
      <c r="AH250" s="71"/>
      <c r="AI250" s="71"/>
      <c r="AJ250" s="71"/>
      <c r="AK250" s="71"/>
      <c r="AL250" s="71"/>
      <c r="AM250" s="71"/>
      <c r="AN250" s="71"/>
      <c r="AO250" s="71"/>
      <c r="AP250" s="71"/>
      <c r="AQ250" s="72"/>
      <c r="AR250" s="71">
        <v>2027</v>
      </c>
      <c r="AS250" s="71">
        <v>333</v>
      </c>
      <c r="AT250" s="71">
        <v>0</v>
      </c>
      <c r="AU250" s="71">
        <v>0</v>
      </c>
      <c r="AV250" s="71">
        <v>0</v>
      </c>
      <c r="AW250" s="71">
        <v>0</v>
      </c>
      <c r="AX250" s="71"/>
      <c r="AY250" s="72"/>
      <c r="AZ250" s="71">
        <v>8587.6</v>
      </c>
      <c r="BA250" s="71">
        <v>14138.9</v>
      </c>
      <c r="BB250" s="71">
        <v>0</v>
      </c>
      <c r="BC250" s="71">
        <v>0</v>
      </c>
      <c r="BD250" s="71">
        <v>0</v>
      </c>
      <c r="BE250" s="71">
        <v>0</v>
      </c>
      <c r="BF250" s="71"/>
      <c r="BG250" s="72"/>
      <c r="BH250" s="71">
        <v>0</v>
      </c>
      <c r="BI250" s="71">
        <v>0</v>
      </c>
      <c r="BJ250" s="71">
        <v>77.912999999999997</v>
      </c>
      <c r="BK250" s="71">
        <v>0</v>
      </c>
      <c r="BL250" s="71">
        <v>10.404</v>
      </c>
      <c r="BM250" s="71">
        <v>0</v>
      </c>
      <c r="BN250" s="72"/>
      <c r="BO250" s="71">
        <v>0</v>
      </c>
      <c r="BP250" s="71">
        <v>0</v>
      </c>
      <c r="BQ250" s="71">
        <v>6</v>
      </c>
      <c r="BR250" s="71">
        <v>0</v>
      </c>
      <c r="BS250" s="71">
        <v>2</v>
      </c>
      <c r="BT250" s="71">
        <v>0</v>
      </c>
      <c r="BU250"/>
      <c r="BV250" s="70">
        <v>88.316999999999993</v>
      </c>
      <c r="BW250" s="70">
        <v>0</v>
      </c>
      <c r="BX250" s="70">
        <v>0</v>
      </c>
      <c r="BY250" s="70">
        <v>0</v>
      </c>
      <c r="BZ250" s="70">
        <v>0</v>
      </c>
      <c r="CA250" s="70">
        <v>0</v>
      </c>
      <c r="CB250" s="70">
        <v>0</v>
      </c>
      <c r="CC250" s="70">
        <v>0</v>
      </c>
      <c r="CD250" s="70">
        <v>0</v>
      </c>
    </row>
    <row r="251" spans="1:82">
      <c r="A251" s="70" t="s">
        <v>2186</v>
      </c>
      <c r="B251" s="70">
        <v>182</v>
      </c>
      <c r="C251" s="70">
        <v>12</v>
      </c>
      <c r="D251" s="70">
        <v>11</v>
      </c>
      <c r="E251" s="70">
        <v>2015</v>
      </c>
      <c r="F251" s="70" t="s">
        <v>182</v>
      </c>
      <c r="G251" s="70" t="s">
        <v>2174</v>
      </c>
      <c r="H251" s="70" t="s">
        <v>2175</v>
      </c>
      <c r="I251" s="148"/>
      <c r="J251" s="71">
        <v>355.09323629132462</v>
      </c>
      <c r="K251" s="71">
        <v>3.3517336409968239</v>
      </c>
      <c r="L251" s="71">
        <v>4.1202427782722806</v>
      </c>
      <c r="M251" s="71">
        <v>103.88160590540301</v>
      </c>
      <c r="N251" s="71">
        <v>100.5458142104105</v>
      </c>
      <c r="O251" s="71">
        <v>77.193783761091396</v>
      </c>
      <c r="P251" s="71">
        <v>66.434415790298459</v>
      </c>
      <c r="Q251" s="71">
        <v>4.9011705159359096</v>
      </c>
      <c r="R251" s="71">
        <v>0</v>
      </c>
      <c r="S251" s="71">
        <v>6.4692900603529591</v>
      </c>
      <c r="T251" s="72"/>
      <c r="U251" s="71">
        <v>75226856</v>
      </c>
      <c r="V251" s="71">
        <v>1484</v>
      </c>
      <c r="W251" s="71">
        <v>141</v>
      </c>
      <c r="X251" s="71">
        <v>20019</v>
      </c>
      <c r="Y251" s="71">
        <v>26544</v>
      </c>
      <c r="Z251" s="71">
        <v>44849</v>
      </c>
      <c r="AA251" s="71">
        <v>13220</v>
      </c>
      <c r="AB251" s="71">
        <v>67459</v>
      </c>
      <c r="AC251" s="71">
        <v>0</v>
      </c>
      <c r="AD251" s="71">
        <v>6.4692900603529591</v>
      </c>
      <c r="AE251" s="72"/>
      <c r="AF251" s="71">
        <v>510932340.38881612</v>
      </c>
      <c r="AG251" s="71">
        <v>2576877.7211697251</v>
      </c>
      <c r="AH251" s="71">
        <v>866461.08461820974</v>
      </c>
      <c r="AI251" s="71">
        <v>130003928.8540092</v>
      </c>
      <c r="AJ251" s="71">
        <v>130489455.0102748</v>
      </c>
      <c r="AK251" s="71">
        <v>0</v>
      </c>
      <c r="AL251" s="71">
        <v>0</v>
      </c>
      <c r="AM251" s="71">
        <v>9244972.9701380748</v>
      </c>
      <c r="AN251" s="71">
        <v>0</v>
      </c>
      <c r="AO251" s="71">
        <v>0</v>
      </c>
      <c r="AP251" s="71">
        <v>784114036.02902603</v>
      </c>
      <c r="AQ251" s="72"/>
      <c r="AR251" s="71">
        <v>2197</v>
      </c>
      <c r="AS251" s="71">
        <v>495</v>
      </c>
      <c r="AT251" s="71">
        <v>0</v>
      </c>
      <c r="AU251" s="71">
        <v>0</v>
      </c>
      <c r="AV251" s="71">
        <v>0</v>
      </c>
      <c r="AW251" s="71">
        <v>0</v>
      </c>
      <c r="AX251" s="71"/>
      <c r="AY251" s="72"/>
      <c r="AZ251" s="71">
        <v>9439.4</v>
      </c>
      <c r="BA251" s="71">
        <v>22724.5</v>
      </c>
      <c r="BB251" s="71">
        <v>0</v>
      </c>
      <c r="BC251" s="71">
        <v>0</v>
      </c>
      <c r="BD251" s="71">
        <v>0</v>
      </c>
      <c r="BE251" s="71">
        <v>0</v>
      </c>
      <c r="BF251" s="71"/>
      <c r="BG251" s="72"/>
      <c r="BH251" s="71">
        <v>0</v>
      </c>
      <c r="BI251" s="71">
        <v>0</v>
      </c>
      <c r="BJ251" s="71">
        <v>74.201999999999998</v>
      </c>
      <c r="BK251" s="71">
        <v>0</v>
      </c>
      <c r="BL251" s="71">
        <v>9.7169999999999987</v>
      </c>
      <c r="BM251" s="71">
        <v>0</v>
      </c>
      <c r="BN251" s="72"/>
      <c r="BO251" s="71">
        <v>0</v>
      </c>
      <c r="BP251" s="71">
        <v>0</v>
      </c>
      <c r="BQ251" s="71">
        <v>6</v>
      </c>
      <c r="BR251" s="71">
        <v>0</v>
      </c>
      <c r="BS251" s="71">
        <v>2</v>
      </c>
      <c r="BT251" s="71">
        <v>0</v>
      </c>
      <c r="BU251"/>
      <c r="BV251" s="70">
        <v>83.918999999999997</v>
      </c>
      <c r="BW251" s="70">
        <v>0</v>
      </c>
      <c r="BX251" s="70">
        <v>0</v>
      </c>
      <c r="BY251" s="70">
        <v>0</v>
      </c>
      <c r="BZ251" s="70">
        <v>0</v>
      </c>
      <c r="CA251" s="70">
        <v>0</v>
      </c>
      <c r="CB251" s="70">
        <v>0</v>
      </c>
      <c r="CC251" s="70">
        <v>0</v>
      </c>
      <c r="CD251" s="70">
        <v>0</v>
      </c>
    </row>
    <row r="252" spans="1:82">
      <c r="A252" s="70" t="s">
        <v>2187</v>
      </c>
      <c r="B252" s="70">
        <v>183</v>
      </c>
      <c r="C252" s="70">
        <v>13</v>
      </c>
      <c r="D252" s="70">
        <v>11</v>
      </c>
      <c r="E252" s="70">
        <v>2016</v>
      </c>
      <c r="F252" s="70" t="s">
        <v>155</v>
      </c>
      <c r="G252" s="70" t="s">
        <v>2174</v>
      </c>
      <c r="H252" s="70" t="s">
        <v>2175</v>
      </c>
      <c r="I252" s="148"/>
      <c r="J252" s="71">
        <v>333.37984794402087</v>
      </c>
      <c r="K252" s="71">
        <v>3.3718748092091841</v>
      </c>
      <c r="L252" s="71">
        <v>3.9596669509914166</v>
      </c>
      <c r="M252" s="71">
        <v>83.97647338883209</v>
      </c>
      <c r="N252" s="71">
        <v>108.47720235761113</v>
      </c>
      <c r="O252" s="71">
        <v>76.936499183892309</v>
      </c>
      <c r="P252" s="71">
        <v>64.582131947535075</v>
      </c>
      <c r="Q252" s="71">
        <v>4.7700633689101046</v>
      </c>
      <c r="R252" s="71">
        <v>0</v>
      </c>
      <c r="S252" s="71">
        <v>7.6826421976668069</v>
      </c>
      <c r="T252" s="72"/>
      <c r="U252" s="71">
        <v>70089531</v>
      </c>
      <c r="V252" s="71">
        <v>1484</v>
      </c>
      <c r="W252" s="71">
        <v>141</v>
      </c>
      <c r="X252" s="71">
        <v>20019</v>
      </c>
      <c r="Y252" s="71">
        <v>26899</v>
      </c>
      <c r="Z252" s="71">
        <v>45249</v>
      </c>
      <c r="AA252" s="71">
        <v>13292</v>
      </c>
      <c r="AB252" s="71">
        <v>67534</v>
      </c>
      <c r="AC252" s="71">
        <v>0</v>
      </c>
      <c r="AD252" s="71">
        <v>7.6826421976668069</v>
      </c>
      <c r="AE252" s="72"/>
      <c r="AF252" s="71">
        <v>489706129.28839278</v>
      </c>
      <c r="AG252" s="71">
        <v>2491719.8386690659</v>
      </c>
      <c r="AH252" s="71">
        <v>646664.64959397819</v>
      </c>
      <c r="AI252" s="71">
        <v>126472396.9990661</v>
      </c>
      <c r="AJ252" s="71">
        <v>132069374.3996532</v>
      </c>
      <c r="AK252" s="71">
        <v>0</v>
      </c>
      <c r="AL252" s="71">
        <v>0</v>
      </c>
      <c r="AM252" s="71">
        <v>9262441.8277498726</v>
      </c>
      <c r="AN252" s="71">
        <v>0</v>
      </c>
      <c r="AO252" s="71">
        <v>0</v>
      </c>
      <c r="AP252" s="71">
        <v>760648727.00312495</v>
      </c>
      <c r="AQ252" s="72"/>
      <c r="AR252" s="71">
        <v>2363</v>
      </c>
      <c r="AS252" s="71">
        <v>606</v>
      </c>
      <c r="AT252" s="71">
        <v>0</v>
      </c>
      <c r="AU252" s="71">
        <v>0</v>
      </c>
      <c r="AV252" s="71">
        <v>0</v>
      </c>
      <c r="AW252" s="71">
        <v>0</v>
      </c>
      <c r="AX252" s="71"/>
      <c r="AY252" s="72"/>
      <c r="AZ252" s="71">
        <v>10215.700000000001</v>
      </c>
      <c r="BA252" s="71">
        <v>28150.2</v>
      </c>
      <c r="BB252" s="71">
        <v>0</v>
      </c>
      <c r="BC252" s="71">
        <v>0</v>
      </c>
      <c r="BD252" s="71">
        <v>0</v>
      </c>
      <c r="BE252" s="71">
        <v>0</v>
      </c>
      <c r="BF252" s="71"/>
      <c r="BG252" s="72"/>
      <c r="BH252" s="71">
        <v>0</v>
      </c>
      <c r="BI252" s="71">
        <v>0</v>
      </c>
      <c r="BJ252" s="71">
        <v>79.837999999999994</v>
      </c>
      <c r="BK252" s="71">
        <v>0</v>
      </c>
      <c r="BL252" s="71">
        <v>9.6980000000000004</v>
      </c>
      <c r="BM252" s="71">
        <v>0</v>
      </c>
      <c r="BN252" s="72"/>
      <c r="BO252" s="71">
        <v>0</v>
      </c>
      <c r="BP252" s="71">
        <v>0</v>
      </c>
      <c r="BQ252" s="71">
        <v>6</v>
      </c>
      <c r="BR252" s="71">
        <v>0</v>
      </c>
      <c r="BS252" s="71">
        <v>2</v>
      </c>
      <c r="BT252" s="71">
        <v>0</v>
      </c>
      <c r="BU252"/>
      <c r="BV252" s="70">
        <v>89.536000000000001</v>
      </c>
      <c r="BW252" s="70">
        <v>0</v>
      </c>
      <c r="BX252" s="70">
        <v>0</v>
      </c>
      <c r="BY252" s="70">
        <v>0</v>
      </c>
      <c r="BZ252" s="70">
        <v>0</v>
      </c>
      <c r="CA252" s="70">
        <v>0</v>
      </c>
      <c r="CB252" s="70">
        <v>0</v>
      </c>
      <c r="CC252" s="70">
        <v>0</v>
      </c>
      <c r="CD252" s="70">
        <v>0</v>
      </c>
    </row>
    <row r="253" spans="1:82">
      <c r="A253" s="70" t="s">
        <v>2188</v>
      </c>
      <c r="B253" s="70">
        <v>184</v>
      </c>
      <c r="C253" s="70">
        <v>14</v>
      </c>
      <c r="D253" s="70">
        <v>11</v>
      </c>
      <c r="E253" s="70">
        <v>2017</v>
      </c>
      <c r="F253" s="70" t="s">
        <v>156</v>
      </c>
      <c r="G253" s="70" t="s">
        <v>2174</v>
      </c>
      <c r="H253" s="70" t="s">
        <v>2175</v>
      </c>
      <c r="I253" s="148"/>
      <c r="J253" s="71">
        <v>329.96871855142376</v>
      </c>
      <c r="K253" s="71">
        <v>3.3252687501009071</v>
      </c>
      <c r="L253" s="71">
        <v>3.8938764270877857</v>
      </c>
      <c r="M253" s="71">
        <v>79.777454355151946</v>
      </c>
      <c r="N253" s="71">
        <v>112.93676155463315</v>
      </c>
      <c r="O253" s="71">
        <v>76.217966421584208</v>
      </c>
      <c r="P253" s="71">
        <v>63.598501906887499</v>
      </c>
      <c r="Q253" s="71">
        <v>4.6076347488217699</v>
      </c>
      <c r="R253" s="71">
        <v>0</v>
      </c>
      <c r="S253" s="71">
        <v>7.71240971263828</v>
      </c>
      <c r="T253" s="72"/>
      <c r="U253" s="71">
        <v>73647419</v>
      </c>
      <c r="V253" s="71">
        <v>1484</v>
      </c>
      <c r="W253" s="71">
        <v>141</v>
      </c>
      <c r="X253" s="71">
        <v>20019</v>
      </c>
      <c r="Y253" s="71">
        <v>27182</v>
      </c>
      <c r="Z253" s="71">
        <v>45570</v>
      </c>
      <c r="AA253" s="71">
        <v>13173</v>
      </c>
      <c r="AB253" s="71">
        <v>67459</v>
      </c>
      <c r="AC253" s="71">
        <v>0</v>
      </c>
      <c r="AD253" s="71">
        <v>7.71240971263828</v>
      </c>
      <c r="AE253" s="72"/>
      <c r="AF253" s="71">
        <v>491301849.43762898</v>
      </c>
      <c r="AG253" s="71">
        <v>2485039.5604682658</v>
      </c>
      <c r="AH253" s="71">
        <v>833998.70219886338</v>
      </c>
      <c r="AI253" s="71">
        <v>125269101.6889209</v>
      </c>
      <c r="AJ253" s="71">
        <v>133075355.94999769</v>
      </c>
      <c r="AK253" s="71">
        <v>0</v>
      </c>
      <c r="AL253" s="71">
        <v>0</v>
      </c>
      <c r="AM253" s="71">
        <v>9266632.5046722703</v>
      </c>
      <c r="AN253" s="71">
        <v>0</v>
      </c>
      <c r="AO253" s="71">
        <v>0</v>
      </c>
      <c r="AP253" s="71">
        <v>762231977.84388697</v>
      </c>
      <c r="AQ253" s="72"/>
      <c r="AR253" s="71">
        <v>2474</v>
      </c>
      <c r="AS253" s="71">
        <v>672</v>
      </c>
      <c r="AT253" s="71">
        <v>0</v>
      </c>
      <c r="AU253" s="71">
        <v>0</v>
      </c>
      <c r="AV253" s="71">
        <v>0</v>
      </c>
      <c r="AW253" s="71">
        <v>0</v>
      </c>
      <c r="AX253" s="71"/>
      <c r="AY253" s="72"/>
      <c r="AZ253" s="71">
        <v>10741.9</v>
      </c>
      <c r="BA253" s="71">
        <v>31538.600000000009</v>
      </c>
      <c r="BB253" s="71">
        <v>0</v>
      </c>
      <c r="BC253" s="71">
        <v>0</v>
      </c>
      <c r="BD253" s="71">
        <v>0</v>
      </c>
      <c r="BE253" s="71">
        <v>0</v>
      </c>
      <c r="BF253" s="71"/>
      <c r="BG253" s="72"/>
      <c r="BH253" s="71">
        <v>0</v>
      </c>
      <c r="BI253" s="71">
        <v>0</v>
      </c>
      <c r="BJ253" s="71">
        <v>94.587999999999994</v>
      </c>
      <c r="BK253" s="71">
        <v>0</v>
      </c>
      <c r="BL253" s="71">
        <v>9.7569999999999997</v>
      </c>
      <c r="BM253" s="71">
        <v>0</v>
      </c>
      <c r="BN253" s="72"/>
      <c r="BO253" s="71">
        <v>0</v>
      </c>
      <c r="BP253" s="71">
        <v>0</v>
      </c>
      <c r="BQ253" s="71">
        <v>7</v>
      </c>
      <c r="BR253" s="71">
        <v>0</v>
      </c>
      <c r="BS253" s="71">
        <v>2</v>
      </c>
      <c r="BT253" s="71">
        <v>0</v>
      </c>
      <c r="BU253"/>
      <c r="BV253" s="70">
        <v>104.345</v>
      </c>
      <c r="BW253" s="70">
        <v>0</v>
      </c>
      <c r="BX253" s="70">
        <v>0</v>
      </c>
      <c r="BY253" s="70">
        <v>0</v>
      </c>
      <c r="BZ253" s="70">
        <v>0</v>
      </c>
      <c r="CA253" s="70">
        <v>0</v>
      </c>
      <c r="CB253" s="70">
        <v>0</v>
      </c>
      <c r="CC253" s="70">
        <v>0</v>
      </c>
      <c r="CD253" s="70">
        <v>0</v>
      </c>
    </row>
    <row r="254" spans="1:82">
      <c r="A254" s="70" t="s">
        <v>2189</v>
      </c>
      <c r="B254" s="70">
        <v>185</v>
      </c>
      <c r="C254" s="70">
        <v>15</v>
      </c>
      <c r="D254" s="70">
        <v>11</v>
      </c>
      <c r="E254" s="70">
        <v>2018</v>
      </c>
      <c r="F254" s="70" t="s">
        <v>183</v>
      </c>
      <c r="G254" s="1064" t="s">
        <v>2174</v>
      </c>
      <c r="H254" s="70" t="s">
        <v>2175</v>
      </c>
      <c r="I254" s="148"/>
      <c r="J254" s="71">
        <v>307.32891489317586</v>
      </c>
      <c r="K254" s="71">
        <v>3.1202878009683532</v>
      </c>
      <c r="L254" s="71">
        <v>3.4908579980117032</v>
      </c>
      <c r="M254" s="71">
        <v>77.640824822348534</v>
      </c>
      <c r="N254" s="71">
        <v>111.14747826472812</v>
      </c>
      <c r="O254" s="71">
        <v>75.508091506963069</v>
      </c>
      <c r="P254" s="71">
        <v>62.922408356847619</v>
      </c>
      <c r="Q254" s="71">
        <v>4.2705371723244401</v>
      </c>
      <c r="R254" s="71">
        <v>0</v>
      </c>
      <c r="S254" s="71">
        <v>8.5492628703728126</v>
      </c>
      <c r="T254" s="72"/>
      <c r="U254" s="71">
        <v>73744917</v>
      </c>
      <c r="V254" s="71">
        <v>1484</v>
      </c>
      <c r="W254" s="71">
        <v>141</v>
      </c>
      <c r="X254" s="71">
        <v>20019</v>
      </c>
      <c r="Y254" s="71">
        <v>27601</v>
      </c>
      <c r="Z254" s="71">
        <v>46010</v>
      </c>
      <c r="AA254" s="71">
        <v>13164</v>
      </c>
      <c r="AB254" s="71">
        <v>67379</v>
      </c>
      <c r="AC254" s="71">
        <v>0</v>
      </c>
      <c r="AD254" s="71">
        <v>8.5492628703728126</v>
      </c>
      <c r="AE254" s="72"/>
      <c r="AF254" s="71">
        <v>470391677.53048098</v>
      </c>
      <c r="AG254" s="71">
        <v>2207445.6803142289</v>
      </c>
      <c r="AH254" s="71">
        <v>788067.84654923016</v>
      </c>
      <c r="AI254" s="71">
        <v>119654559.475409</v>
      </c>
      <c r="AJ254" s="71">
        <v>129682898.16060831</v>
      </c>
      <c r="AK254" s="71">
        <v>0</v>
      </c>
      <c r="AL254" s="71">
        <v>0</v>
      </c>
      <c r="AM254" s="71">
        <v>9274794.1886401903</v>
      </c>
      <c r="AN254" s="71">
        <v>0</v>
      </c>
      <c r="AO254" s="71">
        <v>0</v>
      </c>
      <c r="AP254" s="71">
        <v>731999442.882002</v>
      </c>
      <c r="AQ254" s="72"/>
      <c r="AR254" s="71">
        <v>2609</v>
      </c>
      <c r="AS254" s="71">
        <v>742</v>
      </c>
      <c r="AT254" s="71">
        <v>0</v>
      </c>
      <c r="AU254" s="71">
        <v>0</v>
      </c>
      <c r="AV254" s="71">
        <v>0</v>
      </c>
      <c r="AW254" s="71">
        <v>0</v>
      </c>
      <c r="AX254" s="71"/>
      <c r="AY254" s="72"/>
      <c r="AZ254" s="71">
        <v>11406.599999999999</v>
      </c>
      <c r="BA254" s="71">
        <v>36209.1</v>
      </c>
      <c r="BB254" s="71">
        <v>0</v>
      </c>
      <c r="BC254" s="71">
        <v>0</v>
      </c>
      <c r="BD254" s="71">
        <v>0</v>
      </c>
      <c r="BE254" s="71">
        <v>0</v>
      </c>
      <c r="BF254" s="71"/>
      <c r="BG254" s="72"/>
      <c r="BH254" s="71">
        <v>0</v>
      </c>
      <c r="BI254" s="71">
        <v>0</v>
      </c>
      <c r="BJ254" s="71">
        <v>102.88200000000001</v>
      </c>
      <c r="BK254" s="71">
        <v>0</v>
      </c>
      <c r="BL254" s="71">
        <v>9.3859999999999992</v>
      </c>
      <c r="BM254" s="71">
        <v>0</v>
      </c>
      <c r="BN254" s="72"/>
      <c r="BO254" s="71">
        <v>0</v>
      </c>
      <c r="BP254" s="71">
        <v>0</v>
      </c>
      <c r="BQ254" s="71">
        <v>7</v>
      </c>
      <c r="BR254" s="71">
        <v>0</v>
      </c>
      <c r="BS254" s="71">
        <v>2</v>
      </c>
      <c r="BT254" s="71">
        <v>0</v>
      </c>
      <c r="BU254"/>
      <c r="BV254" s="70">
        <v>112.268</v>
      </c>
      <c r="BW254" s="70">
        <v>0</v>
      </c>
      <c r="BX254" s="70">
        <v>0</v>
      </c>
      <c r="BY254" s="70">
        <v>0</v>
      </c>
      <c r="BZ254" s="70">
        <v>0</v>
      </c>
      <c r="CA254" s="70">
        <v>0</v>
      </c>
      <c r="CB254" s="70">
        <v>0</v>
      </c>
      <c r="CC254" s="70">
        <v>0</v>
      </c>
      <c r="CD254" s="70">
        <v>0</v>
      </c>
    </row>
    <row r="255" spans="1:82">
      <c r="A255" s="70" t="s">
        <v>2190</v>
      </c>
      <c r="B255" s="70">
        <v>186</v>
      </c>
      <c r="C255" s="70">
        <v>16</v>
      </c>
      <c r="D255" s="70">
        <v>11</v>
      </c>
      <c r="E255" s="70">
        <v>2019</v>
      </c>
      <c r="F255" s="70" t="s">
        <v>158</v>
      </c>
      <c r="G255" s="1064" t="s">
        <v>2174</v>
      </c>
      <c r="H255" s="70" t="s">
        <v>2175</v>
      </c>
      <c r="I255" s="148"/>
      <c r="J255" s="71">
        <v>275.59114408465041</v>
      </c>
      <c r="K255" s="71">
        <v>2.8323437166905272</v>
      </c>
      <c r="L255" s="71">
        <v>3.5098595546892231</v>
      </c>
      <c r="M255" s="71">
        <v>74.349344128016128</v>
      </c>
      <c r="N255" s="71">
        <v>99.563821639604441</v>
      </c>
      <c r="O255" s="71">
        <v>73.300459763564305</v>
      </c>
      <c r="P255" s="71">
        <v>62.245930957223166</v>
      </c>
      <c r="Q255" s="71">
        <v>4.1367445671303198</v>
      </c>
      <c r="R255" s="71">
        <v>0</v>
      </c>
      <c r="S255" s="71">
        <v>10.258105695926627</v>
      </c>
      <c r="T255" s="72"/>
      <c r="U255" s="71">
        <v>67032856</v>
      </c>
      <c r="V255" s="71">
        <v>1484</v>
      </c>
      <c r="W255" s="71">
        <v>141</v>
      </c>
      <c r="X255" s="71">
        <v>20019</v>
      </c>
      <c r="Y255" s="71">
        <v>27856</v>
      </c>
      <c r="Z255" s="71">
        <v>45891</v>
      </c>
      <c r="AA255" s="71">
        <v>12925</v>
      </c>
      <c r="AB255" s="71">
        <v>67035</v>
      </c>
      <c r="AC255" s="71">
        <v>0</v>
      </c>
      <c r="AD255" s="71">
        <v>10.258105695926631</v>
      </c>
      <c r="AE255" s="72"/>
      <c r="AF255" s="71">
        <v>447650419.9675408</v>
      </c>
      <c r="AG255" s="71">
        <v>2137392.1564061162</v>
      </c>
      <c r="AH255" s="71">
        <v>832398.49263359408</v>
      </c>
      <c r="AI255" s="71">
        <v>122615964.5350932</v>
      </c>
      <c r="AJ255" s="71">
        <v>127154596.62970179</v>
      </c>
      <c r="AK255" s="71">
        <v>0</v>
      </c>
      <c r="AL255" s="71">
        <v>0</v>
      </c>
      <c r="AM255" s="71">
        <v>9129662.3607901819</v>
      </c>
      <c r="AN255" s="71">
        <v>0</v>
      </c>
      <c r="AO255" s="71">
        <v>0</v>
      </c>
      <c r="AP255" s="71">
        <v>709520434.14216554</v>
      </c>
      <c r="AQ255" s="72"/>
      <c r="AR255" s="71">
        <v>2732</v>
      </c>
      <c r="AS255" s="71">
        <v>782</v>
      </c>
      <c r="AT255" s="71">
        <v>0</v>
      </c>
      <c r="AU255" s="71">
        <v>1</v>
      </c>
      <c r="AV255" s="71">
        <v>0</v>
      </c>
      <c r="AW255" s="71">
        <v>0</v>
      </c>
      <c r="AX255" s="71"/>
      <c r="AY255" s="72"/>
      <c r="AZ255" s="71">
        <v>12029.7</v>
      </c>
      <c r="BA255" s="71">
        <v>39094.6</v>
      </c>
      <c r="BB255" s="71">
        <v>0</v>
      </c>
      <c r="BC255" s="71">
        <v>560</v>
      </c>
      <c r="BD255" s="71">
        <v>0</v>
      </c>
      <c r="BE255" s="71">
        <v>0</v>
      </c>
      <c r="BF255" s="71"/>
      <c r="BG255" s="72"/>
      <c r="BH255" s="71">
        <v>0</v>
      </c>
      <c r="BI255" s="71">
        <v>0</v>
      </c>
      <c r="BJ255" s="71">
        <v>94.3</v>
      </c>
      <c r="BK255" s="71">
        <v>0</v>
      </c>
      <c r="BL255" s="71">
        <v>8.9719999999999995</v>
      </c>
      <c r="BM255" s="71">
        <v>0</v>
      </c>
      <c r="BN255" s="72"/>
      <c r="BO255" s="71">
        <v>0</v>
      </c>
      <c r="BP255" s="71">
        <v>0</v>
      </c>
      <c r="BQ255" s="71">
        <v>7</v>
      </c>
      <c r="BR255" s="71">
        <v>0</v>
      </c>
      <c r="BS255" s="71">
        <v>2</v>
      </c>
      <c r="BT255" s="71">
        <v>0</v>
      </c>
      <c r="BU255"/>
      <c r="BV255" s="70">
        <v>103.27200000000001</v>
      </c>
      <c r="BW255" s="70">
        <v>0</v>
      </c>
      <c r="BX255" s="70">
        <v>0</v>
      </c>
      <c r="BY255" s="70">
        <v>0</v>
      </c>
      <c r="BZ255" s="70">
        <v>0</v>
      </c>
      <c r="CA255" s="70">
        <v>0</v>
      </c>
      <c r="CB255" s="70">
        <v>0</v>
      </c>
      <c r="CC255" s="70">
        <v>0</v>
      </c>
      <c r="CD255" s="70">
        <v>0</v>
      </c>
    </row>
    <row r="256" spans="1:82">
      <c r="A256" s="70" t="s">
        <v>2191</v>
      </c>
      <c r="B256" s="70">
        <v>187</v>
      </c>
      <c r="C256" s="70">
        <v>17</v>
      </c>
      <c r="D256" s="70">
        <v>11</v>
      </c>
      <c r="E256" s="70">
        <v>2020</v>
      </c>
      <c r="F256" s="70" t="s">
        <v>159</v>
      </c>
      <c r="G256" s="70" t="s">
        <v>2174</v>
      </c>
      <c r="H256" s="70" t="s">
        <v>2175</v>
      </c>
      <c r="I256" s="148"/>
      <c r="J256" s="71">
        <v>283.88885303645702</v>
      </c>
      <c r="K256" s="71">
        <v>3.1238133052770878</v>
      </c>
      <c r="L256" s="71">
        <v>10.097043076446639</v>
      </c>
      <c r="M256" s="71">
        <v>66.583892831695309</v>
      </c>
      <c r="N256" s="71">
        <v>98.396090401504694</v>
      </c>
      <c r="O256" s="71">
        <v>64.512649099575867</v>
      </c>
      <c r="P256" s="71">
        <v>58.607961914201255</v>
      </c>
      <c r="Q256" s="71">
        <v>3.9344490724099201</v>
      </c>
      <c r="R256" s="71">
        <v>0</v>
      </c>
      <c r="S256" s="71">
        <v>9.2477728638458849</v>
      </c>
      <c r="T256" s="72"/>
      <c r="U256" s="71">
        <v>70253160</v>
      </c>
      <c r="V256" s="71">
        <v>1432</v>
      </c>
      <c r="W256" s="71">
        <v>454</v>
      </c>
      <c r="X256" s="71">
        <v>19920</v>
      </c>
      <c r="Y256" s="71">
        <v>28081</v>
      </c>
      <c r="Z256" s="71">
        <v>46099</v>
      </c>
      <c r="AA256" s="71">
        <v>12935</v>
      </c>
      <c r="AB256" s="71">
        <v>66730</v>
      </c>
      <c r="AC256" s="71">
        <v>0</v>
      </c>
      <c r="AD256" s="71">
        <v>9.2477728638458849</v>
      </c>
      <c r="AE256" s="72"/>
      <c r="AF256" s="71">
        <v>473617706.70180547</v>
      </c>
      <c r="AG256" s="71">
        <v>2252517.5495126429</v>
      </c>
      <c r="AH256" s="71">
        <v>2598091.3680407116</v>
      </c>
      <c r="AI256" s="71">
        <v>115103124.92679772</v>
      </c>
      <c r="AJ256" s="71">
        <v>128267562.0728253</v>
      </c>
      <c r="AK256" s="71"/>
      <c r="AL256" s="71"/>
      <c r="AM256" s="71">
        <v>8709006.385763118</v>
      </c>
      <c r="AN256" s="71"/>
      <c r="AO256" s="71"/>
      <c r="AP256" s="71">
        <v>730548009.00474501</v>
      </c>
      <c r="AQ256" s="72"/>
      <c r="AR256" s="71">
        <v>2874</v>
      </c>
      <c r="AS256" s="71">
        <v>799</v>
      </c>
      <c r="AT256" s="71">
        <v>0</v>
      </c>
      <c r="AU256" s="71">
        <v>1</v>
      </c>
      <c r="AV256" s="71">
        <v>0</v>
      </c>
      <c r="AW256" s="71">
        <v>1</v>
      </c>
      <c r="AX256" s="71"/>
      <c r="AY256" s="72"/>
      <c r="AZ256" s="71">
        <v>12837.39999999998</v>
      </c>
      <c r="BA256" s="71">
        <v>40574.400000000052</v>
      </c>
      <c r="BB256" s="71">
        <v>0</v>
      </c>
      <c r="BC256" s="71">
        <v>560</v>
      </c>
      <c r="BD256" s="71">
        <v>0</v>
      </c>
      <c r="BE256" s="71">
        <v>14500</v>
      </c>
      <c r="BF256" s="71"/>
      <c r="BG256" s="72"/>
      <c r="BH256" s="71">
        <v>0</v>
      </c>
      <c r="BI256" s="71">
        <v>0</v>
      </c>
      <c r="BJ256" s="71">
        <v>83.873000000000005</v>
      </c>
      <c r="BK256" s="71">
        <v>0</v>
      </c>
      <c r="BL256" s="71">
        <v>7.713000000000001</v>
      </c>
      <c r="BM256" s="71">
        <v>0</v>
      </c>
      <c r="BN256" s="72"/>
      <c r="BO256" s="71">
        <v>0</v>
      </c>
      <c r="BP256" s="71">
        <v>0</v>
      </c>
      <c r="BQ256" s="71">
        <v>7</v>
      </c>
      <c r="BR256" s="71">
        <v>0</v>
      </c>
      <c r="BS256" s="71">
        <v>2</v>
      </c>
      <c r="BT256" s="71">
        <v>0</v>
      </c>
      <c r="BU256"/>
      <c r="BV256" s="70">
        <v>91.585999999999999</v>
      </c>
      <c r="BW256" s="70">
        <v>0</v>
      </c>
      <c r="BX256" s="70">
        <v>0</v>
      </c>
      <c r="BY256" s="70">
        <v>0</v>
      </c>
      <c r="BZ256" s="70">
        <v>0</v>
      </c>
      <c r="CA256" s="70">
        <v>0</v>
      </c>
      <c r="CB256" s="70">
        <v>0</v>
      </c>
      <c r="CC256" s="70">
        <v>0</v>
      </c>
      <c r="CD256" s="70">
        <v>0</v>
      </c>
    </row>
    <row r="257" spans="1:82">
      <c r="A257" s="70" t="s">
        <v>2192</v>
      </c>
      <c r="B257" s="70">
        <v>187</v>
      </c>
      <c r="C257" s="70">
        <v>18</v>
      </c>
      <c r="D257" s="70">
        <v>11</v>
      </c>
      <c r="E257" s="70">
        <v>2021</v>
      </c>
      <c r="F257" s="70" t="s">
        <v>160</v>
      </c>
      <c r="G257" s="70" t="s">
        <v>2174</v>
      </c>
      <c r="H257" s="70" t="s">
        <v>2175</v>
      </c>
      <c r="I257" s="148"/>
      <c r="J257" s="71">
        <v>274.59800135475706</v>
      </c>
      <c r="K257" s="71">
        <v>3.3497080271773774</v>
      </c>
      <c r="L257" s="71">
        <v>13.246522970786854</v>
      </c>
      <c r="M257" s="71">
        <v>75.316392934419611</v>
      </c>
      <c r="N257" s="71">
        <v>108.0795385761156</v>
      </c>
      <c r="O257" s="71">
        <v>62.73770240015142</v>
      </c>
      <c r="P257" s="71">
        <v>60.387342281556791</v>
      </c>
      <c r="Q257" s="71">
        <v>3.8727584465645299</v>
      </c>
      <c r="R257" s="71">
        <v>0</v>
      </c>
      <c r="S257" s="71">
        <v>8.4914661454820024</v>
      </c>
      <c r="T257" s="72"/>
      <c r="U257" s="71">
        <v>71875091</v>
      </c>
      <c r="V257" s="71">
        <v>1432</v>
      </c>
      <c r="W257" s="71">
        <v>454</v>
      </c>
      <c r="X257" s="71">
        <v>19920</v>
      </c>
      <c r="Y257" s="71">
        <v>28253</v>
      </c>
      <c r="Z257" s="71">
        <v>46160</v>
      </c>
      <c r="AA257" s="71">
        <v>12996</v>
      </c>
      <c r="AB257" s="71">
        <v>66329</v>
      </c>
      <c r="AC257" s="71">
        <v>0</v>
      </c>
      <c r="AD257" s="71">
        <v>8.4914661454820024</v>
      </c>
      <c r="AE257" s="72"/>
      <c r="AF257" s="71">
        <v>433712423.37169492</v>
      </c>
      <c r="AG257" s="71">
        <v>2319627.0253949971</v>
      </c>
      <c r="AH257" s="71">
        <v>3112154.649484585</v>
      </c>
      <c r="AI257" s="71">
        <v>123183002.82224864</v>
      </c>
      <c r="AJ257" s="71">
        <v>136881028.51241079</v>
      </c>
      <c r="AK257" s="71">
        <v>0</v>
      </c>
      <c r="AL257" s="71">
        <v>0</v>
      </c>
      <c r="AM257" s="71">
        <v>8706602.4144037589</v>
      </c>
      <c r="AN257" s="71">
        <v>0</v>
      </c>
      <c r="AO257" s="71">
        <v>0</v>
      </c>
      <c r="AP257" s="71">
        <v>707914838.79563773</v>
      </c>
      <c r="AQ257" s="72"/>
      <c r="AR257" s="71">
        <v>3027</v>
      </c>
      <c r="AS257" s="71">
        <v>815</v>
      </c>
      <c r="AT257" s="71">
        <v>0</v>
      </c>
      <c r="AU257" s="71">
        <v>1</v>
      </c>
      <c r="AV257" s="71">
        <v>0</v>
      </c>
      <c r="AW257" s="71">
        <v>1</v>
      </c>
      <c r="AX257" s="71"/>
      <c r="AY257" s="72"/>
      <c r="AZ257" s="71">
        <v>13783.599999999969</v>
      </c>
      <c r="BA257" s="71">
        <v>44549.900000000052</v>
      </c>
      <c r="BB257" s="71">
        <v>0</v>
      </c>
      <c r="BC257" s="71">
        <v>560</v>
      </c>
      <c r="BD257" s="71">
        <v>0</v>
      </c>
      <c r="BE257" s="71">
        <v>14500</v>
      </c>
      <c r="BF257" s="71"/>
      <c r="BG257" s="72"/>
      <c r="BH257" s="71">
        <v>0</v>
      </c>
      <c r="BI257" s="71">
        <v>0</v>
      </c>
      <c r="BJ257" s="71">
        <v>63.780999999999999</v>
      </c>
      <c r="BK257" s="71">
        <v>0</v>
      </c>
      <c r="BL257" s="71">
        <v>8.2390000000000008</v>
      </c>
      <c r="BM257" s="71">
        <v>0</v>
      </c>
      <c r="BN257" s="72"/>
      <c r="BO257" s="71">
        <v>0</v>
      </c>
      <c r="BP257" s="71">
        <v>0</v>
      </c>
      <c r="BQ257" s="71">
        <v>6</v>
      </c>
      <c r="BR257" s="71">
        <v>0</v>
      </c>
      <c r="BS257" s="71">
        <v>2</v>
      </c>
      <c r="BT257" s="71">
        <v>0</v>
      </c>
      <c r="BU257"/>
      <c r="BV257" s="70">
        <v>72.02</v>
      </c>
      <c r="BW257" s="70">
        <v>0</v>
      </c>
      <c r="BX257" s="70">
        <v>0</v>
      </c>
      <c r="BY257" s="70">
        <v>0</v>
      </c>
      <c r="BZ257" s="70">
        <v>0</v>
      </c>
      <c r="CA257" s="70">
        <v>0</v>
      </c>
      <c r="CB257" s="70">
        <v>0</v>
      </c>
      <c r="CC257" s="70">
        <v>0</v>
      </c>
      <c r="CD257" s="70">
        <v>0</v>
      </c>
    </row>
    <row r="258" spans="1:82">
      <c r="A258" s="70" t="s">
        <v>2193</v>
      </c>
      <c r="B258" s="70">
        <v>187</v>
      </c>
      <c r="C258" s="70">
        <v>19</v>
      </c>
      <c r="D258" s="70">
        <v>11</v>
      </c>
      <c r="E258" s="70">
        <v>2022</v>
      </c>
      <c r="F258" s="70" t="s">
        <v>161</v>
      </c>
      <c r="G258" s="70" t="s">
        <v>2174</v>
      </c>
      <c r="H258" s="70" t="s">
        <v>2175</v>
      </c>
      <c r="I258" s="148"/>
      <c r="J258" s="71">
        <v>283.46059501509893</v>
      </c>
      <c r="K258" s="71">
        <v>3.0178469239785999</v>
      </c>
      <c r="L258" s="71">
        <v>8.4879500596987096</v>
      </c>
      <c r="M258" s="71">
        <v>74.379111577000018</v>
      </c>
      <c r="N258" s="71">
        <v>107.35203782115397</v>
      </c>
      <c r="O258" s="71">
        <v>66.308277330883953</v>
      </c>
      <c r="P258" s="71">
        <v>60.002354641023068</v>
      </c>
      <c r="Q258" s="71">
        <v>3.8923562468833972</v>
      </c>
      <c r="R258" s="71">
        <v>0</v>
      </c>
      <c r="S258" s="71">
        <v>8.0976098609829439</v>
      </c>
      <c r="T258" s="72"/>
      <c r="U258" s="71">
        <v>82332253</v>
      </c>
      <c r="V258" s="71">
        <v>1432</v>
      </c>
      <c r="W258" s="71">
        <v>454</v>
      </c>
      <c r="X258" s="71">
        <v>19920</v>
      </c>
      <c r="Y258" s="71">
        <v>28697</v>
      </c>
      <c r="Z258" s="71">
        <v>46353</v>
      </c>
      <c r="AA258" s="71">
        <v>13110</v>
      </c>
      <c r="AB258" s="71">
        <v>66118</v>
      </c>
      <c r="AC258" s="71">
        <v>0</v>
      </c>
      <c r="AD258" s="71">
        <v>8.0976098609829439</v>
      </c>
      <c r="AE258" s="72"/>
      <c r="AF258" s="71">
        <v>441262897.91057181</v>
      </c>
      <c r="AG258" s="71">
        <v>2252795.6682765861</v>
      </c>
      <c r="AH258" s="71">
        <v>2429686.1644442519</v>
      </c>
      <c r="AI258" s="71">
        <v>122334222.02431163</v>
      </c>
      <c r="AJ258" s="71">
        <v>137850109.59982055</v>
      </c>
      <c r="AK258" s="71">
        <v>0</v>
      </c>
      <c r="AL258" s="71">
        <v>0</v>
      </c>
      <c r="AM258" s="71">
        <v>8537638.4516096655</v>
      </c>
      <c r="AN258" s="71">
        <v>0</v>
      </c>
      <c r="AO258" s="71">
        <v>0</v>
      </c>
      <c r="AP258" s="71">
        <v>714667349.81903434</v>
      </c>
      <c r="AQ258" s="72"/>
      <c r="AR258" s="71">
        <v>3219</v>
      </c>
      <c r="AS258" s="71">
        <v>821</v>
      </c>
      <c r="AT258" s="71">
        <v>0</v>
      </c>
      <c r="AU258" s="71">
        <v>1</v>
      </c>
      <c r="AV258" s="71">
        <v>0</v>
      </c>
      <c r="AW258" s="71">
        <v>1</v>
      </c>
      <c r="AX258" s="71"/>
      <c r="AY258" s="72"/>
      <c r="AZ258" s="71">
        <v>14952.099999999973</v>
      </c>
      <c r="BA258" s="71">
        <v>47795.400000000045</v>
      </c>
      <c r="BB258" s="71">
        <v>0</v>
      </c>
      <c r="BC258" s="71">
        <v>560</v>
      </c>
      <c r="BD258" s="71">
        <v>0</v>
      </c>
      <c r="BE258" s="71">
        <v>14500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2194</v>
      </c>
      <c r="B259" s="70">
        <v>187</v>
      </c>
      <c r="C259" s="70">
        <v>20</v>
      </c>
      <c r="D259" s="70">
        <v>11</v>
      </c>
      <c r="E259" s="70">
        <v>2023</v>
      </c>
      <c r="F259" s="70" t="s">
        <v>1539</v>
      </c>
      <c r="G259" s="70" t="s">
        <v>2174</v>
      </c>
      <c r="H259" s="70" t="s">
        <v>2175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3414</v>
      </c>
      <c r="AS259" s="71">
        <v>827</v>
      </c>
      <c r="AT259" s="71">
        <v>0</v>
      </c>
      <c r="AU259" s="71">
        <v>1</v>
      </c>
      <c r="AV259" s="71">
        <v>0</v>
      </c>
      <c r="AW259" s="71">
        <v>1</v>
      </c>
      <c r="AX259" s="71"/>
      <c r="AY259" s="72"/>
      <c r="AZ259" s="71">
        <v>16025.299999999947</v>
      </c>
      <c r="BA259" s="71">
        <v>49122.300000000017</v>
      </c>
      <c r="BB259" s="71">
        <v>0</v>
      </c>
      <c r="BC259" s="71">
        <v>560</v>
      </c>
      <c r="BD259" s="71">
        <v>0</v>
      </c>
      <c r="BE259" s="71">
        <v>14500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2195</v>
      </c>
      <c r="B260" s="70">
        <v>187</v>
      </c>
      <c r="C260" s="70">
        <v>21</v>
      </c>
      <c r="D260" s="70">
        <v>11</v>
      </c>
      <c r="E260" s="70">
        <v>2024</v>
      </c>
      <c r="F260" s="70" t="s">
        <v>1554</v>
      </c>
      <c r="G260" s="70" t="s">
        <v>2174</v>
      </c>
      <c r="H260" s="70" t="s">
        <v>2175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2196</v>
      </c>
      <c r="B261" s="70">
        <v>18</v>
      </c>
      <c r="C261" s="70">
        <v>1</v>
      </c>
      <c r="D261" s="70">
        <v>2</v>
      </c>
      <c r="E261" s="70">
        <v>1990</v>
      </c>
      <c r="F261" s="70" t="s">
        <v>787</v>
      </c>
      <c r="G261" s="70" t="s">
        <v>2197</v>
      </c>
      <c r="H261" s="70" t="s">
        <v>2198</v>
      </c>
      <c r="I261" s="148"/>
      <c r="J261" s="71">
        <v>18.568783158332359</v>
      </c>
      <c r="K261" s="71">
        <v>10.77835764997163</v>
      </c>
      <c r="L261" s="71">
        <v>17.54730772652573</v>
      </c>
      <c r="M261" s="71">
        <v>89.892863700881378</v>
      </c>
      <c r="N261" s="71">
        <v>80.803262228679245</v>
      </c>
      <c r="O261" s="71">
        <v>51.724763296782847</v>
      </c>
      <c r="P261" s="71">
        <v>55.174579594045852</v>
      </c>
      <c r="Q261" s="71">
        <v>4.3865689135980501</v>
      </c>
      <c r="R261" s="71">
        <v>11.725074457698669</v>
      </c>
      <c r="S261" s="71">
        <v>4.9997073748079446</v>
      </c>
      <c r="T261" s="72"/>
      <c r="U261" s="71">
        <v>2210467</v>
      </c>
      <c r="V261" s="71">
        <v>3846</v>
      </c>
      <c r="W261" s="71">
        <v>173</v>
      </c>
      <c r="X261" s="71">
        <v>31327</v>
      </c>
      <c r="Y261" s="71">
        <v>25715</v>
      </c>
      <c r="Z261" s="71">
        <v>21275</v>
      </c>
      <c r="AA261" s="71">
        <v>13397</v>
      </c>
      <c r="AB261" s="71">
        <v>71223</v>
      </c>
      <c r="AC261" s="71">
        <v>2030804</v>
      </c>
      <c r="AD261" s="71">
        <v>4.9997073748079446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2199</v>
      </c>
      <c r="B262" s="70">
        <v>19</v>
      </c>
      <c r="C262" s="70">
        <v>2</v>
      </c>
      <c r="D262" s="70">
        <v>2</v>
      </c>
      <c r="E262" s="70">
        <v>2005</v>
      </c>
      <c r="F262" s="70" t="s">
        <v>789</v>
      </c>
      <c r="G262" s="70" t="s">
        <v>2197</v>
      </c>
      <c r="H262" s="70" t="s">
        <v>2198</v>
      </c>
      <c r="I262" s="148"/>
      <c r="J262" s="71">
        <v>10.086396399274349</v>
      </c>
      <c r="K262" s="71">
        <v>6.0342045012239316</v>
      </c>
      <c r="L262" s="71">
        <v>4.9263910102202928</v>
      </c>
      <c r="M262" s="71">
        <v>133.20375004877059</v>
      </c>
      <c r="N262" s="71">
        <v>118.2320561558175</v>
      </c>
      <c r="O262" s="71">
        <v>73.860309289771152</v>
      </c>
      <c r="P262" s="71">
        <v>58.02071955569884</v>
      </c>
      <c r="Q262" s="71">
        <v>4.4305333768746804</v>
      </c>
      <c r="R262" s="71">
        <v>3.552929412211479</v>
      </c>
      <c r="S262" s="71">
        <v>14.28753712</v>
      </c>
      <c r="T262" s="72"/>
      <c r="U262" s="71">
        <v>1350195</v>
      </c>
      <c r="V262" s="71">
        <v>2583</v>
      </c>
      <c r="W262" s="71">
        <v>43</v>
      </c>
      <c r="X262" s="71">
        <v>24878</v>
      </c>
      <c r="Y262" s="71">
        <v>33725</v>
      </c>
      <c r="Z262" s="71">
        <v>35155</v>
      </c>
      <c r="AA262" s="71">
        <v>11538</v>
      </c>
      <c r="AB262" s="71">
        <v>75203</v>
      </c>
      <c r="AC262" s="71">
        <v>628262</v>
      </c>
      <c r="AD262" s="71">
        <v>14.28753712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2200</v>
      </c>
      <c r="B263" s="70">
        <v>20</v>
      </c>
      <c r="C263" s="70">
        <v>3</v>
      </c>
      <c r="D263" s="70">
        <v>2</v>
      </c>
      <c r="E263" s="70">
        <v>2006</v>
      </c>
      <c r="F263" s="70" t="s">
        <v>790</v>
      </c>
      <c r="G263" s="70" t="s">
        <v>2197</v>
      </c>
      <c r="H263" s="70" t="s">
        <v>2198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2201</v>
      </c>
      <c r="B264" s="70">
        <v>21</v>
      </c>
      <c r="C264" s="70">
        <v>4</v>
      </c>
      <c r="D264" s="70">
        <v>2</v>
      </c>
      <c r="E264" s="70">
        <v>2007</v>
      </c>
      <c r="F264" s="70" t="s">
        <v>791</v>
      </c>
      <c r="G264" s="70" t="s">
        <v>2197</v>
      </c>
      <c r="H264" s="70" t="s">
        <v>2198</v>
      </c>
      <c r="I264" s="148"/>
      <c r="J264" s="71">
        <v>8.3806612050013722</v>
      </c>
      <c r="K264" s="71">
        <v>6.0496645101454662</v>
      </c>
      <c r="L264" s="71">
        <v>4.9143458828341036</v>
      </c>
      <c r="M264" s="71">
        <v>121.6551222349339</v>
      </c>
      <c r="N264" s="71">
        <v>122.75446068153479</v>
      </c>
      <c r="O264" s="71">
        <v>72.127382692488652</v>
      </c>
      <c r="P264" s="71">
        <v>57.44814086686258</v>
      </c>
      <c r="Q264" s="71">
        <v>4.6431274320159801</v>
      </c>
      <c r="R264" s="71">
        <v>3.3503409079242732</v>
      </c>
      <c r="S264" s="71">
        <v>10.850973217</v>
      </c>
      <c r="T264" s="72"/>
      <c r="U264" s="71">
        <v>1321354</v>
      </c>
      <c r="V264" s="71">
        <v>2554</v>
      </c>
      <c r="W264" s="71">
        <v>48</v>
      </c>
      <c r="X264" s="71">
        <v>27303</v>
      </c>
      <c r="Y264" s="71">
        <v>34093</v>
      </c>
      <c r="Z264" s="71">
        <v>35688</v>
      </c>
      <c r="AA264" s="71">
        <v>11250</v>
      </c>
      <c r="AB264" s="71">
        <v>74644</v>
      </c>
      <c r="AC264" s="71">
        <v>609437</v>
      </c>
      <c r="AD264" s="71">
        <v>10.850973217</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2202</v>
      </c>
      <c r="B265" s="70">
        <v>22</v>
      </c>
      <c r="C265" s="70">
        <v>5</v>
      </c>
      <c r="D265" s="70">
        <v>2</v>
      </c>
      <c r="E265" s="70">
        <v>2008</v>
      </c>
      <c r="F265" s="70" t="s">
        <v>792</v>
      </c>
      <c r="G265" s="70" t="s">
        <v>2197</v>
      </c>
      <c r="H265" s="70" t="s">
        <v>2198</v>
      </c>
      <c r="I265" s="148"/>
      <c r="J265" s="71">
        <v>7.0348618434988444</v>
      </c>
      <c r="K265" s="71">
        <v>4.5022648260236338</v>
      </c>
      <c r="L265" s="71">
        <v>4.0087351618737266</v>
      </c>
      <c r="M265" s="71">
        <v>133.40578293228231</v>
      </c>
      <c r="N265" s="71">
        <v>127.97876239221929</v>
      </c>
      <c r="O265" s="71">
        <v>70.281102793698764</v>
      </c>
      <c r="P265" s="71">
        <v>55.230182488837748</v>
      </c>
      <c r="Q265" s="71">
        <v>4.5485330110009103</v>
      </c>
      <c r="R265" s="71">
        <v>1.786953873998292</v>
      </c>
      <c r="S265" s="71">
        <v>11.57816</v>
      </c>
      <c r="T265" s="72"/>
      <c r="U265" s="71">
        <v>1149526</v>
      </c>
      <c r="V265" s="71">
        <v>2554</v>
      </c>
      <c r="W265" s="71">
        <v>48</v>
      </c>
      <c r="X265" s="71">
        <v>27303</v>
      </c>
      <c r="Y265" s="71">
        <v>34428</v>
      </c>
      <c r="Z265" s="71">
        <v>35995</v>
      </c>
      <c r="AA265" s="71">
        <v>10828</v>
      </c>
      <c r="AB265" s="71">
        <v>74326</v>
      </c>
      <c r="AC265" s="71">
        <v>337531</v>
      </c>
      <c r="AD265" s="71">
        <v>11.57816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2203</v>
      </c>
      <c r="B266" s="70">
        <v>23</v>
      </c>
      <c r="C266" s="70">
        <v>6</v>
      </c>
      <c r="D266" s="70">
        <v>2</v>
      </c>
      <c r="E266" s="70">
        <v>2009</v>
      </c>
      <c r="F266" s="70" t="s">
        <v>176</v>
      </c>
      <c r="G266" s="70" t="s">
        <v>2197</v>
      </c>
      <c r="H266" s="70" t="s">
        <v>2198</v>
      </c>
      <c r="I266" s="148"/>
      <c r="J266" s="71">
        <v>6.783872117411522</v>
      </c>
      <c r="K266" s="71">
        <v>4.1863843510677361</v>
      </c>
      <c r="L266" s="71">
        <v>8.1906218258742154</v>
      </c>
      <c r="M266" s="71">
        <v>130.9044262893118</v>
      </c>
      <c r="N266" s="71">
        <v>114.9848886397907</v>
      </c>
      <c r="O266" s="71">
        <v>71.887723457808193</v>
      </c>
      <c r="P266" s="71">
        <v>52.745138220871183</v>
      </c>
      <c r="Q266" s="71">
        <v>4.3201840383737897</v>
      </c>
      <c r="R266" s="71">
        <v>0.485587555028133</v>
      </c>
      <c r="S266" s="71">
        <v>10.46802851104</v>
      </c>
      <c r="T266" s="72"/>
      <c r="U266" s="71">
        <v>952576</v>
      </c>
      <c r="V266" s="71">
        <v>2523</v>
      </c>
      <c r="W266" s="71">
        <v>132</v>
      </c>
      <c r="X266" s="71">
        <v>28730</v>
      </c>
      <c r="Y266" s="71">
        <v>34678</v>
      </c>
      <c r="Z266" s="71">
        <v>36341</v>
      </c>
      <c r="AA266" s="71">
        <v>10616</v>
      </c>
      <c r="AB266" s="71">
        <v>74106</v>
      </c>
      <c r="AC266" s="71">
        <v>89481</v>
      </c>
      <c r="AD266" s="71">
        <v>10.46802851104</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3.3</v>
      </c>
      <c r="BM266" s="71">
        <v>0</v>
      </c>
      <c r="BN266" s="72"/>
      <c r="BO266" s="71">
        <v>0</v>
      </c>
      <c r="BP266" s="71">
        <v>0</v>
      </c>
      <c r="BQ266" s="71">
        <v>0</v>
      </c>
      <c r="BR266" s="71">
        <v>0</v>
      </c>
      <c r="BS266" s="71">
        <v>1</v>
      </c>
      <c r="BT266" s="71">
        <v>0</v>
      </c>
      <c r="BU266"/>
      <c r="BV266" s="70">
        <v>3.3</v>
      </c>
      <c r="BW266" s="70">
        <v>0</v>
      </c>
      <c r="BX266" s="70">
        <v>0</v>
      </c>
      <c r="BY266" s="70">
        <v>0</v>
      </c>
      <c r="BZ266" s="70">
        <v>0</v>
      </c>
      <c r="CA266" s="70">
        <v>0</v>
      </c>
      <c r="CB266" s="70">
        <v>0</v>
      </c>
      <c r="CC266" s="70">
        <v>0</v>
      </c>
      <c r="CD266" s="70">
        <v>0</v>
      </c>
    </row>
    <row r="267" spans="1:82">
      <c r="A267" s="70" t="s">
        <v>2204</v>
      </c>
      <c r="B267" s="70">
        <v>24</v>
      </c>
      <c r="C267" s="70">
        <v>7</v>
      </c>
      <c r="D267" s="70">
        <v>2</v>
      </c>
      <c r="E267" s="70">
        <v>2010</v>
      </c>
      <c r="F267" s="70" t="s">
        <v>177</v>
      </c>
      <c r="G267" s="70" t="s">
        <v>2197</v>
      </c>
      <c r="H267" s="70" t="s">
        <v>2198</v>
      </c>
      <c r="I267" s="148"/>
      <c r="J267" s="71">
        <v>7.2024036437903849</v>
      </c>
      <c r="K267" s="71">
        <v>4.4878282597566788</v>
      </c>
      <c r="L267" s="71">
        <v>7.6573202018319817</v>
      </c>
      <c r="M267" s="71">
        <v>131.46473129115751</v>
      </c>
      <c r="N267" s="71">
        <v>126.0283742443375</v>
      </c>
      <c r="O267" s="71">
        <v>71.759996095584711</v>
      </c>
      <c r="P267" s="71">
        <v>52.552116014952482</v>
      </c>
      <c r="Q267" s="71">
        <v>4.4796339203486903</v>
      </c>
      <c r="R267" s="71">
        <v>3.062734881129439</v>
      </c>
      <c r="S267" s="71">
        <v>11.805740998799999</v>
      </c>
      <c r="T267" s="72"/>
      <c r="U267" s="71">
        <v>1099324</v>
      </c>
      <c r="V267" s="71">
        <v>2523</v>
      </c>
      <c r="W267" s="71">
        <v>132</v>
      </c>
      <c r="X267" s="71">
        <v>28730</v>
      </c>
      <c r="Y267" s="71">
        <v>34772</v>
      </c>
      <c r="Z267" s="71">
        <v>36445</v>
      </c>
      <c r="AA267" s="71">
        <v>10313</v>
      </c>
      <c r="AB267" s="71">
        <v>73631</v>
      </c>
      <c r="AC267" s="71">
        <v>534841</v>
      </c>
      <c r="AD267" s="71">
        <v>11.805740998799999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6.3460000000000001</v>
      </c>
      <c r="BM267" s="71">
        <v>0</v>
      </c>
      <c r="BN267" s="72"/>
      <c r="BO267" s="71">
        <v>0</v>
      </c>
      <c r="BP267" s="71">
        <v>0</v>
      </c>
      <c r="BQ267" s="71">
        <v>0</v>
      </c>
      <c r="BR267" s="71">
        <v>0</v>
      </c>
      <c r="BS267" s="71">
        <v>2</v>
      </c>
      <c r="BT267" s="71">
        <v>0</v>
      </c>
      <c r="BU267"/>
      <c r="BV267" s="70">
        <v>6.3460000000000001</v>
      </c>
      <c r="BW267" s="70">
        <v>0</v>
      </c>
      <c r="BX267" s="70">
        <v>0</v>
      </c>
      <c r="BY267" s="70">
        <v>0</v>
      </c>
      <c r="BZ267" s="70">
        <v>0</v>
      </c>
      <c r="CA267" s="70">
        <v>0</v>
      </c>
      <c r="CB267" s="70">
        <v>0</v>
      </c>
      <c r="CC267" s="70">
        <v>0</v>
      </c>
      <c r="CD267" s="70">
        <v>0</v>
      </c>
    </row>
    <row r="268" spans="1:82">
      <c r="A268" s="70" t="s">
        <v>2205</v>
      </c>
      <c r="B268" s="70">
        <v>25</v>
      </c>
      <c r="C268" s="70">
        <v>8</v>
      </c>
      <c r="D268" s="70">
        <v>2</v>
      </c>
      <c r="E268" s="70">
        <v>2011</v>
      </c>
      <c r="F268" s="70" t="s">
        <v>178</v>
      </c>
      <c r="G268" s="70" t="s">
        <v>2197</v>
      </c>
      <c r="H268" s="70" t="s">
        <v>2198</v>
      </c>
      <c r="I268" s="148"/>
      <c r="J268" s="71">
        <v>6.7743648080115184</v>
      </c>
      <c r="K268" s="71">
        <v>6.3149346798593049</v>
      </c>
      <c r="L268" s="71">
        <v>7.6792582166671917</v>
      </c>
      <c r="M268" s="71">
        <v>149.26655272004999</v>
      </c>
      <c r="N268" s="71">
        <v>140.74438270036259</v>
      </c>
      <c r="O268" s="71">
        <v>71.288297800044333</v>
      </c>
      <c r="P268" s="71">
        <v>50.310969824210154</v>
      </c>
      <c r="Q268" s="71">
        <v>5.1395560105735703</v>
      </c>
      <c r="R268" s="71">
        <v>2.303226863332013</v>
      </c>
      <c r="S268" s="71">
        <v>10.301020106399999</v>
      </c>
      <c r="T268" s="72"/>
      <c r="U268" s="71">
        <v>954167</v>
      </c>
      <c r="V268" s="71">
        <v>2523</v>
      </c>
      <c r="W268" s="71">
        <v>132</v>
      </c>
      <c r="X268" s="71">
        <v>28730</v>
      </c>
      <c r="Y268" s="71">
        <v>34839</v>
      </c>
      <c r="Z268" s="71">
        <v>36992</v>
      </c>
      <c r="AA268" s="71">
        <v>10167</v>
      </c>
      <c r="AB268" s="71">
        <v>73237</v>
      </c>
      <c r="AC268" s="71">
        <v>401544</v>
      </c>
      <c r="AD268" s="71">
        <v>10.301020106399999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2.6789999999999998</v>
      </c>
      <c r="BM268" s="71">
        <v>0</v>
      </c>
      <c r="BN268" s="72"/>
      <c r="BO268" s="71">
        <v>0</v>
      </c>
      <c r="BP268" s="71">
        <v>0</v>
      </c>
      <c r="BQ268" s="71">
        <v>0</v>
      </c>
      <c r="BR268" s="71">
        <v>0</v>
      </c>
      <c r="BS268" s="71">
        <v>1</v>
      </c>
      <c r="BT268" s="71">
        <v>0</v>
      </c>
      <c r="BU268"/>
      <c r="BV268" s="70">
        <v>2.6789999999999998</v>
      </c>
      <c r="BW268" s="70">
        <v>0</v>
      </c>
      <c r="BX268" s="70">
        <v>0</v>
      </c>
      <c r="BY268" s="70">
        <v>0</v>
      </c>
      <c r="BZ268" s="70">
        <v>0</v>
      </c>
      <c r="CA268" s="70">
        <v>0</v>
      </c>
      <c r="CB268" s="70">
        <v>0</v>
      </c>
      <c r="CC268" s="70">
        <v>0</v>
      </c>
      <c r="CD268" s="70">
        <v>0</v>
      </c>
    </row>
    <row r="269" spans="1:82">
      <c r="A269" s="70" t="s">
        <v>2206</v>
      </c>
      <c r="B269" s="70">
        <v>26</v>
      </c>
      <c r="C269" s="70">
        <v>9</v>
      </c>
      <c r="D269" s="70">
        <v>2</v>
      </c>
      <c r="E269" s="70">
        <v>2012</v>
      </c>
      <c r="F269" s="70" t="s">
        <v>179</v>
      </c>
      <c r="G269" s="70" t="s">
        <v>2197</v>
      </c>
      <c r="H269" s="70" t="s">
        <v>2198</v>
      </c>
      <c r="I269" s="148"/>
      <c r="J269" s="71">
        <v>6.7381493593797073</v>
      </c>
      <c r="K269" s="71">
        <v>5.8221971733595588</v>
      </c>
      <c r="L269" s="71">
        <v>7.6610763307727723</v>
      </c>
      <c r="M269" s="71">
        <v>153.4473008983731</v>
      </c>
      <c r="N269" s="71">
        <v>140.41525909436021</v>
      </c>
      <c r="O269" s="71">
        <v>71.146039065822009</v>
      </c>
      <c r="P269" s="71">
        <v>49.338131464604743</v>
      </c>
      <c r="Q269" s="71">
        <v>5.55192450196874</v>
      </c>
      <c r="R269" s="71">
        <v>2.666457252822318</v>
      </c>
      <c r="S269" s="71">
        <v>9.9354216108000006</v>
      </c>
      <c r="T269" s="72"/>
      <c r="U269" s="71">
        <v>971324</v>
      </c>
      <c r="V269" s="71">
        <v>2523</v>
      </c>
      <c r="W269" s="71">
        <v>132</v>
      </c>
      <c r="X269" s="71">
        <v>28730</v>
      </c>
      <c r="Y269" s="71">
        <v>34900</v>
      </c>
      <c r="Z269" s="71">
        <v>37211</v>
      </c>
      <c r="AA269" s="71">
        <v>9914</v>
      </c>
      <c r="AB269" s="71">
        <v>72816</v>
      </c>
      <c r="AC269" s="71">
        <v>452829</v>
      </c>
      <c r="AD269" s="71">
        <v>9.9354216108000006</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6.952</v>
      </c>
      <c r="BM269" s="71">
        <v>0</v>
      </c>
      <c r="BN269" s="72"/>
      <c r="BO269" s="71">
        <v>0</v>
      </c>
      <c r="BP269" s="71">
        <v>0</v>
      </c>
      <c r="BQ269" s="71">
        <v>0</v>
      </c>
      <c r="BR269" s="71">
        <v>0</v>
      </c>
      <c r="BS269" s="71">
        <v>2</v>
      </c>
      <c r="BT269" s="71">
        <v>0</v>
      </c>
      <c r="BU269"/>
      <c r="BV269" s="70">
        <v>6.952</v>
      </c>
      <c r="BW269" s="70">
        <v>0</v>
      </c>
      <c r="BX269" s="70">
        <v>0</v>
      </c>
      <c r="BY269" s="70">
        <v>0</v>
      </c>
      <c r="BZ269" s="70">
        <v>0</v>
      </c>
      <c r="CA269" s="70">
        <v>0</v>
      </c>
      <c r="CB269" s="70">
        <v>0</v>
      </c>
      <c r="CC269" s="70">
        <v>0</v>
      </c>
      <c r="CD269" s="70">
        <v>0</v>
      </c>
    </row>
    <row r="270" spans="1:82">
      <c r="A270" s="70" t="s">
        <v>2207</v>
      </c>
      <c r="B270" s="70">
        <v>27</v>
      </c>
      <c r="C270" s="70">
        <v>10</v>
      </c>
      <c r="D270" s="70">
        <v>2</v>
      </c>
      <c r="E270" s="70">
        <v>2013</v>
      </c>
      <c r="F270" s="70" t="s">
        <v>180</v>
      </c>
      <c r="G270" s="70" t="s">
        <v>2197</v>
      </c>
      <c r="H270" s="70" t="s">
        <v>2198</v>
      </c>
      <c r="I270" s="148"/>
      <c r="J270" s="71">
        <v>6.6256509887089434</v>
      </c>
      <c r="K270" s="71">
        <v>5.031141671922863</v>
      </c>
      <c r="L270" s="71">
        <v>7.5476001382115179</v>
      </c>
      <c r="M270" s="71">
        <v>147.4476705801151</v>
      </c>
      <c r="N270" s="71">
        <v>135.7632579618969</v>
      </c>
      <c r="O270" s="71">
        <v>68.826381243427733</v>
      </c>
      <c r="P270" s="71">
        <v>49.044482965453817</v>
      </c>
      <c r="Q270" s="71">
        <v>5.6209160029379799</v>
      </c>
      <c r="R270" s="71">
        <v>2.7934001611072818</v>
      </c>
      <c r="S270" s="71">
        <v>10.690689363940001</v>
      </c>
      <c r="T270" s="72"/>
      <c r="U270" s="71">
        <v>978282</v>
      </c>
      <c r="V270" s="71">
        <v>2523</v>
      </c>
      <c r="W270" s="71">
        <v>132</v>
      </c>
      <c r="X270" s="71">
        <v>28730</v>
      </c>
      <c r="Y270" s="71">
        <v>35065</v>
      </c>
      <c r="Z270" s="71">
        <v>37605</v>
      </c>
      <c r="AA270" s="71">
        <v>9818</v>
      </c>
      <c r="AB270" s="71">
        <v>72664</v>
      </c>
      <c r="AC270" s="71">
        <v>463067</v>
      </c>
      <c r="AD270" s="71">
        <v>10.690689363940001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8.0030000000000001</v>
      </c>
      <c r="BM270" s="71">
        <v>0</v>
      </c>
      <c r="BN270" s="72"/>
      <c r="BO270" s="71">
        <v>0</v>
      </c>
      <c r="BP270" s="71">
        <v>0</v>
      </c>
      <c r="BQ270" s="71">
        <v>0</v>
      </c>
      <c r="BR270" s="71">
        <v>0</v>
      </c>
      <c r="BS270" s="71">
        <v>2</v>
      </c>
      <c r="BT270" s="71">
        <v>0</v>
      </c>
      <c r="BU270"/>
      <c r="BV270" s="70">
        <v>8.0030000000000001</v>
      </c>
      <c r="BW270" s="70">
        <v>0</v>
      </c>
      <c r="BX270" s="70">
        <v>0</v>
      </c>
      <c r="BY270" s="70">
        <v>0</v>
      </c>
      <c r="BZ270" s="70">
        <v>0</v>
      </c>
      <c r="CA270" s="70">
        <v>0</v>
      </c>
      <c r="CB270" s="70">
        <v>0</v>
      </c>
      <c r="CC270" s="70">
        <v>0</v>
      </c>
      <c r="CD270" s="70">
        <v>0</v>
      </c>
    </row>
    <row r="271" spans="1:82">
      <c r="A271" s="70" t="s">
        <v>2208</v>
      </c>
      <c r="B271" s="70">
        <v>28</v>
      </c>
      <c r="C271" s="70">
        <v>11</v>
      </c>
      <c r="D271" s="70">
        <v>2</v>
      </c>
      <c r="E271" s="70">
        <v>2014</v>
      </c>
      <c r="F271" s="70" t="s">
        <v>181</v>
      </c>
      <c r="G271" s="70" t="s">
        <v>2197</v>
      </c>
      <c r="H271" s="70" t="s">
        <v>2198</v>
      </c>
      <c r="I271" s="148"/>
      <c r="J271" s="71">
        <v>6.138938940063003</v>
      </c>
      <c r="K271" s="71">
        <v>4.8885174754311507</v>
      </c>
      <c r="L271" s="71">
        <v>4.8915401954962903</v>
      </c>
      <c r="M271" s="71">
        <v>129.52036965275499</v>
      </c>
      <c r="N271" s="71">
        <v>125.7378045428012</v>
      </c>
      <c r="O271" s="71">
        <v>65.786289196584278</v>
      </c>
      <c r="P271" s="71">
        <v>48.490974718955357</v>
      </c>
      <c r="Q271" s="71">
        <v>5.3535988755519002</v>
      </c>
      <c r="R271" s="71">
        <v>3.1625312862248278</v>
      </c>
      <c r="S271" s="71">
        <v>9.8972918659999998</v>
      </c>
      <c r="T271" s="72"/>
      <c r="U271" s="71">
        <v>956010</v>
      </c>
      <c r="V271" s="71">
        <v>2114</v>
      </c>
      <c r="W271" s="71">
        <v>94</v>
      </c>
      <c r="X271" s="71">
        <v>26876</v>
      </c>
      <c r="Y271" s="71">
        <v>35241</v>
      </c>
      <c r="Z271" s="71">
        <v>37857</v>
      </c>
      <c r="AA271" s="71">
        <v>9657</v>
      </c>
      <c r="AB271" s="71">
        <v>72134</v>
      </c>
      <c r="AC271" s="71">
        <v>525907</v>
      </c>
      <c r="AD271" s="71">
        <v>9.8972918659999998</v>
      </c>
      <c r="AE271" s="72"/>
      <c r="AF271" s="71"/>
      <c r="AG271" s="71"/>
      <c r="AH271" s="71"/>
      <c r="AI271" s="71"/>
      <c r="AJ271" s="71"/>
      <c r="AK271" s="71"/>
      <c r="AL271" s="71"/>
      <c r="AM271" s="71"/>
      <c r="AN271" s="71"/>
      <c r="AO271" s="71"/>
      <c r="AP271" s="71"/>
      <c r="AQ271" s="72"/>
      <c r="AR271" s="71">
        <v>1198</v>
      </c>
      <c r="AS271" s="71">
        <v>124</v>
      </c>
      <c r="AT271" s="71">
        <v>0</v>
      </c>
      <c r="AU271" s="71">
        <v>1</v>
      </c>
      <c r="AV271" s="71">
        <v>0</v>
      </c>
      <c r="AW271" s="71">
        <v>0</v>
      </c>
      <c r="AX271" s="71"/>
      <c r="AY271" s="72"/>
      <c r="AZ271" s="71">
        <v>5131</v>
      </c>
      <c r="BA271" s="71">
        <v>4166</v>
      </c>
      <c r="BB271" s="71">
        <v>0</v>
      </c>
      <c r="BC271" s="71">
        <v>120</v>
      </c>
      <c r="BD271" s="71">
        <v>0</v>
      </c>
      <c r="BE271" s="71">
        <v>0</v>
      </c>
      <c r="BF271" s="71"/>
      <c r="BG271" s="72"/>
      <c r="BH271" s="71">
        <v>0</v>
      </c>
      <c r="BI271" s="71">
        <v>0</v>
      </c>
      <c r="BJ271" s="71">
        <v>0</v>
      </c>
      <c r="BK271" s="71">
        <v>0</v>
      </c>
      <c r="BL271" s="71">
        <v>8.1969999999999992</v>
      </c>
      <c r="BM271" s="71">
        <v>0</v>
      </c>
      <c r="BN271" s="72"/>
      <c r="BO271" s="71">
        <v>0</v>
      </c>
      <c r="BP271" s="71">
        <v>0</v>
      </c>
      <c r="BQ271" s="71">
        <v>0</v>
      </c>
      <c r="BR271" s="71">
        <v>0</v>
      </c>
      <c r="BS271" s="71">
        <v>2</v>
      </c>
      <c r="BT271" s="71">
        <v>0</v>
      </c>
      <c r="BU271"/>
      <c r="BV271" s="70">
        <v>8.1969999999999992</v>
      </c>
      <c r="BW271" s="70">
        <v>0</v>
      </c>
      <c r="BX271" s="70">
        <v>0</v>
      </c>
      <c r="BY271" s="70">
        <v>0</v>
      </c>
      <c r="BZ271" s="70">
        <v>0</v>
      </c>
      <c r="CA271" s="70">
        <v>0</v>
      </c>
      <c r="CB271" s="70">
        <v>0</v>
      </c>
      <c r="CC271" s="70">
        <v>0</v>
      </c>
      <c r="CD271" s="70">
        <v>0</v>
      </c>
    </row>
    <row r="272" spans="1:82">
      <c r="A272" s="70" t="s">
        <v>2209</v>
      </c>
      <c r="B272" s="70">
        <v>29</v>
      </c>
      <c r="C272" s="70">
        <v>12</v>
      </c>
      <c r="D272" s="70">
        <v>2</v>
      </c>
      <c r="E272" s="70">
        <v>2015</v>
      </c>
      <c r="F272" s="70" t="s">
        <v>182</v>
      </c>
      <c r="G272" s="70" t="s">
        <v>2197</v>
      </c>
      <c r="H272" s="70" t="s">
        <v>2198</v>
      </c>
      <c r="I272" s="148"/>
      <c r="J272" s="71">
        <v>5.8312389141622871</v>
      </c>
      <c r="K272" s="71">
        <v>4.5260070547692424</v>
      </c>
      <c r="L272" s="71">
        <v>5.255441130104888</v>
      </c>
      <c r="M272" s="71">
        <v>116.94672573412591</v>
      </c>
      <c r="N272" s="71">
        <v>119.49379954678029</v>
      </c>
      <c r="O272" s="71">
        <v>65.384678755743494</v>
      </c>
      <c r="P272" s="71">
        <v>47.589555032838611</v>
      </c>
      <c r="Q272" s="71">
        <v>5.1928039295792701</v>
      </c>
      <c r="R272" s="71">
        <v>3.0201888270365651</v>
      </c>
      <c r="S272" s="71">
        <v>10.553996930749999</v>
      </c>
      <c r="T272" s="72"/>
      <c r="U272" s="71">
        <v>1019718</v>
      </c>
      <c r="V272" s="71">
        <v>2114</v>
      </c>
      <c r="W272" s="71">
        <v>94</v>
      </c>
      <c r="X272" s="71">
        <v>26876</v>
      </c>
      <c r="Y272" s="71">
        <v>35317</v>
      </c>
      <c r="Z272" s="71">
        <v>37988</v>
      </c>
      <c r="AA272" s="71">
        <v>9470</v>
      </c>
      <c r="AB272" s="71">
        <v>71473</v>
      </c>
      <c r="AC272" s="71">
        <v>516252</v>
      </c>
      <c r="AD272" s="71">
        <v>10.553996930749999</v>
      </c>
      <c r="AE272" s="72"/>
      <c r="AF272" s="71">
        <v>6771022.2777409889</v>
      </c>
      <c r="AG272" s="71">
        <v>3588116.150248854</v>
      </c>
      <c r="AH272" s="71">
        <v>722721.0680159888</v>
      </c>
      <c r="AI272" s="71">
        <v>167948806.45110801</v>
      </c>
      <c r="AJ272" s="71">
        <v>193671732.83168799</v>
      </c>
      <c r="AK272" s="71">
        <v>0</v>
      </c>
      <c r="AL272" s="71">
        <v>0</v>
      </c>
      <c r="AM272" s="71">
        <v>9795074.8320413698</v>
      </c>
      <c r="AN272" s="71">
        <v>0</v>
      </c>
      <c r="AO272" s="71">
        <v>0</v>
      </c>
      <c r="AP272" s="71">
        <v>382497473.61084318</v>
      </c>
      <c r="AQ272" s="72"/>
      <c r="AR272" s="71">
        <v>1305</v>
      </c>
      <c r="AS272" s="71">
        <v>171</v>
      </c>
      <c r="AT272" s="71">
        <v>0</v>
      </c>
      <c r="AU272" s="71">
        <v>1</v>
      </c>
      <c r="AV272" s="71">
        <v>0</v>
      </c>
      <c r="AW272" s="71">
        <v>0</v>
      </c>
      <c r="AX272" s="71"/>
      <c r="AY272" s="72"/>
      <c r="AZ272" s="71">
        <v>5659.7999999999993</v>
      </c>
      <c r="BA272" s="71">
        <v>6054.1</v>
      </c>
      <c r="BB272" s="71">
        <v>0</v>
      </c>
      <c r="BC272" s="71">
        <v>120</v>
      </c>
      <c r="BD272" s="71">
        <v>0</v>
      </c>
      <c r="BE272" s="71">
        <v>0</v>
      </c>
      <c r="BF272" s="71"/>
      <c r="BG272" s="72"/>
      <c r="BH272" s="71">
        <v>0</v>
      </c>
      <c r="BI272" s="71">
        <v>0</v>
      </c>
      <c r="BJ272" s="71">
        <v>0</v>
      </c>
      <c r="BK272" s="71">
        <v>0</v>
      </c>
      <c r="BL272" s="71">
        <v>7.9889999999999999</v>
      </c>
      <c r="BM272" s="71">
        <v>0</v>
      </c>
      <c r="BN272" s="72"/>
      <c r="BO272" s="71">
        <v>0</v>
      </c>
      <c r="BP272" s="71">
        <v>0</v>
      </c>
      <c r="BQ272" s="71">
        <v>0</v>
      </c>
      <c r="BR272" s="71">
        <v>0</v>
      </c>
      <c r="BS272" s="71">
        <v>2</v>
      </c>
      <c r="BT272" s="71">
        <v>0</v>
      </c>
      <c r="BU272"/>
      <c r="BV272" s="70">
        <v>7.9889999999999999</v>
      </c>
      <c r="BW272" s="70">
        <v>0</v>
      </c>
      <c r="BX272" s="70">
        <v>0</v>
      </c>
      <c r="BY272" s="70">
        <v>0</v>
      </c>
      <c r="BZ272" s="70">
        <v>0</v>
      </c>
      <c r="CA272" s="70">
        <v>0</v>
      </c>
      <c r="CB272" s="70">
        <v>0</v>
      </c>
      <c r="CC272" s="70">
        <v>0</v>
      </c>
      <c r="CD272" s="70">
        <v>0</v>
      </c>
    </row>
    <row r="273" spans="1:82">
      <c r="A273" s="70" t="s">
        <v>2210</v>
      </c>
      <c r="B273" s="70">
        <v>30</v>
      </c>
      <c r="C273" s="70">
        <v>13</v>
      </c>
      <c r="D273" s="70">
        <v>2</v>
      </c>
      <c r="E273" s="70">
        <v>2016</v>
      </c>
      <c r="F273" s="70" t="s">
        <v>155</v>
      </c>
      <c r="G273" s="1064" t="s">
        <v>2197</v>
      </c>
      <c r="H273" s="70" t="s">
        <v>2198</v>
      </c>
      <c r="I273" s="148"/>
      <c r="J273" s="71">
        <v>5.75346461074309</v>
      </c>
      <c r="K273" s="71">
        <v>4.4450782830600195</v>
      </c>
      <c r="L273" s="71">
        <v>5.5137495031374808</v>
      </c>
      <c r="M273" s="71">
        <v>111.78936183292382</v>
      </c>
      <c r="N273" s="71">
        <v>118.82301191388086</v>
      </c>
      <c r="O273" s="71">
        <v>64.913736565286328</v>
      </c>
      <c r="P273" s="71">
        <v>45.647692570500446</v>
      </c>
      <c r="Q273" s="71">
        <v>4.9924129925860168</v>
      </c>
      <c r="R273" s="71">
        <v>3.1709551670006242</v>
      </c>
      <c r="S273" s="71">
        <v>10.371214112703949</v>
      </c>
      <c r="T273" s="72"/>
      <c r="U273" s="71">
        <v>1023697</v>
      </c>
      <c r="V273" s="71">
        <v>2114</v>
      </c>
      <c r="W273" s="71">
        <v>94</v>
      </c>
      <c r="X273" s="71">
        <v>26876</v>
      </c>
      <c r="Y273" s="71">
        <v>35321</v>
      </c>
      <c r="Z273" s="71">
        <v>38178</v>
      </c>
      <c r="AA273" s="71">
        <v>9395</v>
      </c>
      <c r="AB273" s="71">
        <v>70682</v>
      </c>
      <c r="AC273" s="71">
        <v>541567.92928978894</v>
      </c>
      <c r="AD273" s="71">
        <v>10.371214112703949</v>
      </c>
      <c r="AE273" s="72"/>
      <c r="AF273" s="71">
        <v>6744089.2369148796</v>
      </c>
      <c r="AG273" s="71">
        <v>3366527.311159051</v>
      </c>
      <c r="AH273" s="71">
        <v>551498.71997582691</v>
      </c>
      <c r="AI273" s="71">
        <v>173194346.58537269</v>
      </c>
      <c r="AJ273" s="71">
        <v>186033623.06792149</v>
      </c>
      <c r="AK273" s="71">
        <v>0</v>
      </c>
      <c r="AL273" s="71">
        <v>0</v>
      </c>
      <c r="AM273" s="71">
        <v>9694197.1935472004</v>
      </c>
      <c r="AN273" s="71">
        <v>0</v>
      </c>
      <c r="AO273" s="71">
        <v>0</v>
      </c>
      <c r="AP273" s="71">
        <v>379584282.11489111</v>
      </c>
      <c r="AQ273" s="72"/>
      <c r="AR273" s="71">
        <v>1413</v>
      </c>
      <c r="AS273" s="71">
        <v>240</v>
      </c>
      <c r="AT273" s="71">
        <v>0</v>
      </c>
      <c r="AU273" s="71">
        <v>1</v>
      </c>
      <c r="AV273" s="71">
        <v>0</v>
      </c>
      <c r="AW273" s="71">
        <v>0</v>
      </c>
      <c r="AX273" s="71"/>
      <c r="AY273" s="72"/>
      <c r="AZ273" s="71">
        <v>6183.9</v>
      </c>
      <c r="BA273" s="71">
        <v>10822.6</v>
      </c>
      <c r="BB273" s="71">
        <v>0</v>
      </c>
      <c r="BC273" s="71">
        <v>120</v>
      </c>
      <c r="BD273" s="71">
        <v>0</v>
      </c>
      <c r="BE273" s="71">
        <v>0</v>
      </c>
      <c r="BF273" s="71"/>
      <c r="BG273" s="72"/>
      <c r="BH273" s="71">
        <v>0</v>
      </c>
      <c r="BI273" s="71">
        <v>0</v>
      </c>
      <c r="BJ273" s="71">
        <v>0</v>
      </c>
      <c r="BK273" s="71">
        <v>0</v>
      </c>
      <c r="BL273" s="71">
        <v>7.8760000000000003</v>
      </c>
      <c r="BM273" s="71">
        <v>0</v>
      </c>
      <c r="BN273" s="72"/>
      <c r="BO273" s="71">
        <v>0</v>
      </c>
      <c r="BP273" s="71">
        <v>0</v>
      </c>
      <c r="BQ273" s="71">
        <v>0</v>
      </c>
      <c r="BR273" s="71">
        <v>0</v>
      </c>
      <c r="BS273" s="71">
        <v>2</v>
      </c>
      <c r="BT273" s="71">
        <v>0</v>
      </c>
      <c r="BU273"/>
      <c r="BV273" s="70">
        <v>7.8760000000000003</v>
      </c>
      <c r="BW273" s="70">
        <v>0</v>
      </c>
      <c r="BX273" s="70">
        <v>0</v>
      </c>
      <c r="BY273" s="70">
        <v>0</v>
      </c>
      <c r="BZ273" s="70">
        <v>0</v>
      </c>
      <c r="CA273" s="70">
        <v>0</v>
      </c>
      <c r="CB273" s="70">
        <v>0</v>
      </c>
      <c r="CC273" s="70">
        <v>0</v>
      </c>
      <c r="CD273" s="70">
        <v>0</v>
      </c>
    </row>
    <row r="274" spans="1:82">
      <c r="A274" s="70" t="s">
        <v>2211</v>
      </c>
      <c r="B274" s="70">
        <v>31</v>
      </c>
      <c r="C274" s="70">
        <v>14</v>
      </c>
      <c r="D274" s="70">
        <v>2</v>
      </c>
      <c r="E274" s="70">
        <v>2017</v>
      </c>
      <c r="F274" s="70" t="s">
        <v>156</v>
      </c>
      <c r="G274" s="1064" t="s">
        <v>2197</v>
      </c>
      <c r="H274" s="70" t="s">
        <v>2198</v>
      </c>
      <c r="I274" s="148"/>
      <c r="J274" s="71">
        <v>5.5476817723168947</v>
      </c>
      <c r="K274" s="71">
        <v>4.4492331935311462</v>
      </c>
      <c r="L274" s="71">
        <v>4.9892235224219483</v>
      </c>
      <c r="M274" s="71">
        <v>107.29627591218794</v>
      </c>
      <c r="N274" s="71">
        <v>113.9203345109415</v>
      </c>
      <c r="O274" s="71">
        <v>63.807667741572033</v>
      </c>
      <c r="P274" s="71">
        <v>44.972295245020653</v>
      </c>
      <c r="Q274" s="71">
        <v>4.7805089916843597</v>
      </c>
      <c r="R274" s="71">
        <v>3.0090426147166127</v>
      </c>
      <c r="S274" s="71">
        <v>11.9138450314296</v>
      </c>
      <c r="T274" s="72"/>
      <c r="U274" s="71">
        <v>1008512</v>
      </c>
      <c r="V274" s="71">
        <v>2114</v>
      </c>
      <c r="W274" s="71">
        <v>94</v>
      </c>
      <c r="X274" s="71">
        <v>26876</v>
      </c>
      <c r="Y274" s="71">
        <v>35345</v>
      </c>
      <c r="Z274" s="71">
        <v>38150</v>
      </c>
      <c r="AA274" s="71">
        <v>9315</v>
      </c>
      <c r="AB274" s="71">
        <v>69990</v>
      </c>
      <c r="AC274" s="71">
        <v>524111.99999999988</v>
      </c>
      <c r="AD274" s="71">
        <v>11.9138450314296</v>
      </c>
      <c r="AE274" s="72"/>
      <c r="AF274" s="71">
        <v>6810588.8308030609</v>
      </c>
      <c r="AG274" s="71">
        <v>3403274.6986746802</v>
      </c>
      <c r="AH274" s="71">
        <v>686285.99893228861</v>
      </c>
      <c r="AI274" s="71">
        <v>172781926.53416869</v>
      </c>
      <c r="AJ274" s="71">
        <v>178560828.18005261</v>
      </c>
      <c r="AK274" s="71">
        <v>0</v>
      </c>
      <c r="AL274" s="71">
        <v>0</v>
      </c>
      <c r="AM274" s="71">
        <v>9614308.0834582839</v>
      </c>
      <c r="AN274" s="71">
        <v>0</v>
      </c>
      <c r="AO274" s="71">
        <v>0</v>
      </c>
      <c r="AP274" s="71">
        <v>371857212.32608962</v>
      </c>
      <c r="AQ274" s="72"/>
      <c r="AR274" s="71">
        <v>1472</v>
      </c>
      <c r="AS274" s="71">
        <v>279</v>
      </c>
      <c r="AT274" s="71">
        <v>0</v>
      </c>
      <c r="AU274" s="71">
        <v>1</v>
      </c>
      <c r="AV274" s="71">
        <v>0</v>
      </c>
      <c r="AW274" s="71">
        <v>0</v>
      </c>
      <c r="AX274" s="71"/>
      <c r="AY274" s="72"/>
      <c r="AZ274" s="71">
        <v>6466.1</v>
      </c>
      <c r="BA274" s="71">
        <v>13119.4</v>
      </c>
      <c r="BB274" s="71">
        <v>0</v>
      </c>
      <c r="BC274" s="71">
        <v>120</v>
      </c>
      <c r="BD274" s="71">
        <v>0</v>
      </c>
      <c r="BE274" s="71">
        <v>0</v>
      </c>
      <c r="BF274" s="71"/>
      <c r="BG274" s="72"/>
      <c r="BH274" s="71">
        <v>0</v>
      </c>
      <c r="BI274" s="71">
        <v>0</v>
      </c>
      <c r="BJ274" s="71">
        <v>0</v>
      </c>
      <c r="BK274" s="71">
        <v>0</v>
      </c>
      <c r="BL274" s="71">
        <v>11.766999999999999</v>
      </c>
      <c r="BM274" s="71">
        <v>0</v>
      </c>
      <c r="BN274" s="72"/>
      <c r="BO274" s="71">
        <v>0</v>
      </c>
      <c r="BP274" s="71">
        <v>0</v>
      </c>
      <c r="BQ274" s="71">
        <v>0</v>
      </c>
      <c r="BR274" s="71">
        <v>0</v>
      </c>
      <c r="BS274" s="71">
        <v>3</v>
      </c>
      <c r="BT274" s="71">
        <v>0</v>
      </c>
      <c r="BU274"/>
      <c r="BV274" s="70">
        <v>11.766999999999999</v>
      </c>
      <c r="BW274" s="70">
        <v>0</v>
      </c>
      <c r="BX274" s="70">
        <v>0</v>
      </c>
      <c r="BY274" s="70">
        <v>0</v>
      </c>
      <c r="BZ274" s="70">
        <v>0</v>
      </c>
      <c r="CA274" s="70">
        <v>0</v>
      </c>
      <c r="CB274" s="70">
        <v>0</v>
      </c>
      <c r="CC274" s="70">
        <v>0</v>
      </c>
      <c r="CD274" s="70">
        <v>0</v>
      </c>
    </row>
    <row r="275" spans="1:82">
      <c r="A275" s="70" t="s">
        <v>2212</v>
      </c>
      <c r="B275" s="70">
        <v>32</v>
      </c>
      <c r="C275" s="70">
        <v>15</v>
      </c>
      <c r="D275" s="70">
        <v>2</v>
      </c>
      <c r="E275" s="70">
        <v>2018</v>
      </c>
      <c r="F275" s="70" t="s">
        <v>183</v>
      </c>
      <c r="G275" s="70" t="s">
        <v>2197</v>
      </c>
      <c r="H275" s="70" t="s">
        <v>2198</v>
      </c>
      <c r="I275" s="148"/>
      <c r="J275" s="71">
        <v>4.8332398438335433</v>
      </c>
      <c r="K275" s="71">
        <v>4.1791753503495697</v>
      </c>
      <c r="L275" s="71">
        <v>4.4492692313674702</v>
      </c>
      <c r="M275" s="71">
        <v>104.71515015568673</v>
      </c>
      <c r="N275" s="71">
        <v>106.63699405885113</v>
      </c>
      <c r="O275" s="71">
        <v>62.5727562046835</v>
      </c>
      <c r="P275" s="71">
        <v>44.35255447760477</v>
      </c>
      <c r="Q275" s="71">
        <v>4.3869043824104796</v>
      </c>
      <c r="R275" s="71">
        <v>3.0504156311557993</v>
      </c>
      <c r="S275" s="71">
        <v>10.701280867704</v>
      </c>
      <c r="T275" s="72"/>
      <c r="U275" s="71">
        <v>915886</v>
      </c>
      <c r="V275" s="71">
        <v>2114</v>
      </c>
      <c r="W275" s="71">
        <v>94</v>
      </c>
      <c r="X275" s="71">
        <v>26876</v>
      </c>
      <c r="Y275" s="71">
        <v>35372</v>
      </c>
      <c r="Z275" s="71">
        <v>38128</v>
      </c>
      <c r="AA275" s="71">
        <v>9279</v>
      </c>
      <c r="AB275" s="71">
        <v>69215</v>
      </c>
      <c r="AC275" s="71">
        <v>529236</v>
      </c>
      <c r="AD275" s="71">
        <v>10.701280867704</v>
      </c>
      <c r="AE275" s="72"/>
      <c r="AF275" s="71">
        <v>6012534.4957846263</v>
      </c>
      <c r="AG275" s="71">
        <v>3022113.7021794468</v>
      </c>
      <c r="AH275" s="71">
        <v>620677.02323593653</v>
      </c>
      <c r="AI275" s="71">
        <v>166195783.3192687</v>
      </c>
      <c r="AJ275" s="71">
        <v>176552659.03564849</v>
      </c>
      <c r="AK275" s="71">
        <v>0</v>
      </c>
      <c r="AL275" s="71">
        <v>0</v>
      </c>
      <c r="AM275" s="71">
        <v>9527521.6279067732</v>
      </c>
      <c r="AN275" s="71">
        <v>0</v>
      </c>
      <c r="AO275" s="71">
        <v>0</v>
      </c>
      <c r="AP275" s="71">
        <v>361931289.20402402</v>
      </c>
      <c r="AQ275" s="72"/>
      <c r="AR275" s="71">
        <v>1530</v>
      </c>
      <c r="AS275" s="71">
        <v>297</v>
      </c>
      <c r="AT275" s="71">
        <v>0</v>
      </c>
      <c r="AU275" s="71">
        <v>2</v>
      </c>
      <c r="AV275" s="71">
        <v>0</v>
      </c>
      <c r="AW275" s="71">
        <v>0</v>
      </c>
      <c r="AX275" s="71"/>
      <c r="AY275" s="72"/>
      <c r="AZ275" s="71">
        <v>6743.3</v>
      </c>
      <c r="BA275" s="71">
        <v>14958.5</v>
      </c>
      <c r="BB275" s="71">
        <v>0</v>
      </c>
      <c r="BC275" s="71">
        <v>306</v>
      </c>
      <c r="BD275" s="71">
        <v>0</v>
      </c>
      <c r="BE275" s="71">
        <v>0</v>
      </c>
      <c r="BF275" s="71"/>
      <c r="BG275" s="72"/>
      <c r="BH275" s="71">
        <v>0</v>
      </c>
      <c r="BI275" s="71">
        <v>0</v>
      </c>
      <c r="BJ275" s="71">
        <v>0</v>
      </c>
      <c r="BK275" s="71">
        <v>0</v>
      </c>
      <c r="BL275" s="71">
        <v>7.8019999999999996</v>
      </c>
      <c r="BM275" s="71">
        <v>0</v>
      </c>
      <c r="BN275" s="72"/>
      <c r="BO275" s="71">
        <v>0</v>
      </c>
      <c r="BP275" s="71">
        <v>0</v>
      </c>
      <c r="BQ275" s="71">
        <v>0</v>
      </c>
      <c r="BR275" s="71">
        <v>0</v>
      </c>
      <c r="BS275" s="71">
        <v>2</v>
      </c>
      <c r="BT275" s="71">
        <v>0</v>
      </c>
      <c r="BU275"/>
      <c r="BV275" s="70">
        <v>7.8019999999999996</v>
      </c>
      <c r="BW275" s="70">
        <v>0</v>
      </c>
      <c r="BX275" s="70">
        <v>0</v>
      </c>
      <c r="BY275" s="70">
        <v>0</v>
      </c>
      <c r="BZ275" s="70">
        <v>0</v>
      </c>
      <c r="CA275" s="70">
        <v>0</v>
      </c>
      <c r="CB275" s="70">
        <v>0</v>
      </c>
      <c r="CC275" s="70">
        <v>0</v>
      </c>
      <c r="CD275" s="70">
        <v>0</v>
      </c>
    </row>
    <row r="276" spans="1:82">
      <c r="A276" s="70" t="s">
        <v>2213</v>
      </c>
      <c r="B276" s="70">
        <v>33</v>
      </c>
      <c r="C276" s="70">
        <v>16</v>
      </c>
      <c r="D276" s="70">
        <v>2</v>
      </c>
      <c r="E276" s="70">
        <v>2019</v>
      </c>
      <c r="F276" s="70" t="s">
        <v>158</v>
      </c>
      <c r="G276" s="70" t="s">
        <v>2197</v>
      </c>
      <c r="H276" s="70" t="s">
        <v>2198</v>
      </c>
      <c r="I276" s="148"/>
      <c r="J276" s="71">
        <v>4.5422151506700583</v>
      </c>
      <c r="K276" s="71">
        <v>3.7906781806336753</v>
      </c>
      <c r="L276" s="71">
        <v>4.4879930095363649</v>
      </c>
      <c r="M276" s="71">
        <v>96.421727721361094</v>
      </c>
      <c r="N276" s="71">
        <v>93.399061290431817</v>
      </c>
      <c r="O276" s="71">
        <v>60.787422309863942</v>
      </c>
      <c r="P276" s="71">
        <v>43.560111838149595</v>
      </c>
      <c r="Q276" s="71">
        <v>4.2263478059081701</v>
      </c>
      <c r="R276" s="71">
        <v>2.1529219784210296</v>
      </c>
      <c r="S276" s="71">
        <v>13.2285829446708</v>
      </c>
      <c r="T276" s="72"/>
      <c r="U276" s="71">
        <v>892204</v>
      </c>
      <c r="V276" s="71">
        <v>2114</v>
      </c>
      <c r="W276" s="71">
        <v>94</v>
      </c>
      <c r="X276" s="71">
        <v>26876</v>
      </c>
      <c r="Y276" s="71">
        <v>35393</v>
      </c>
      <c r="Z276" s="71">
        <v>38057</v>
      </c>
      <c r="AA276" s="71">
        <v>9045</v>
      </c>
      <c r="AB276" s="71">
        <v>68487</v>
      </c>
      <c r="AC276" s="71">
        <v>379642</v>
      </c>
      <c r="AD276" s="71">
        <v>13.2285829446708</v>
      </c>
      <c r="AE276" s="72"/>
      <c r="AF276" s="71">
        <v>5658792.5730477022</v>
      </c>
      <c r="AG276" s="71">
        <v>2917249.260379286</v>
      </c>
      <c r="AH276" s="71">
        <v>675024.68372047762</v>
      </c>
      <c r="AI276" s="71">
        <v>162197283.27112499</v>
      </c>
      <c r="AJ276" s="71">
        <v>164851450.48211059</v>
      </c>
      <c r="AK276" s="71">
        <v>0</v>
      </c>
      <c r="AL276" s="71">
        <v>0</v>
      </c>
      <c r="AM276" s="71">
        <v>9327413.8301400356</v>
      </c>
      <c r="AN276" s="71">
        <v>0</v>
      </c>
      <c r="AO276" s="71">
        <v>0</v>
      </c>
      <c r="AP276" s="71">
        <v>345627214.10052305</v>
      </c>
      <c r="AQ276" s="72"/>
      <c r="AR276" s="71">
        <v>1588</v>
      </c>
      <c r="AS276" s="71">
        <v>302</v>
      </c>
      <c r="AT276" s="71">
        <v>0</v>
      </c>
      <c r="AU276" s="71">
        <v>2</v>
      </c>
      <c r="AV276" s="71">
        <v>0</v>
      </c>
      <c r="AW276" s="71">
        <v>0</v>
      </c>
      <c r="AX276" s="71"/>
      <c r="AY276" s="72"/>
      <c r="AZ276" s="71">
        <v>7054.5000000000045</v>
      </c>
      <c r="BA276" s="71">
        <v>15091.3</v>
      </c>
      <c r="BB276" s="71">
        <v>0</v>
      </c>
      <c r="BC276" s="71">
        <v>306</v>
      </c>
      <c r="BD276" s="71">
        <v>0</v>
      </c>
      <c r="BE276" s="71">
        <v>0</v>
      </c>
      <c r="BF276" s="71"/>
      <c r="BG276" s="72"/>
      <c r="BH276" s="71">
        <v>0</v>
      </c>
      <c r="BI276" s="71">
        <v>0</v>
      </c>
      <c r="BJ276" s="71">
        <v>0</v>
      </c>
      <c r="BK276" s="71">
        <v>0</v>
      </c>
      <c r="BL276" s="71">
        <v>7.6719999999999997</v>
      </c>
      <c r="BM276" s="71">
        <v>0</v>
      </c>
      <c r="BN276" s="72"/>
      <c r="BO276" s="71">
        <v>0</v>
      </c>
      <c r="BP276" s="71">
        <v>0</v>
      </c>
      <c r="BQ276" s="71">
        <v>0</v>
      </c>
      <c r="BR276" s="71">
        <v>0</v>
      </c>
      <c r="BS276" s="71">
        <v>2</v>
      </c>
      <c r="BT276" s="71">
        <v>0</v>
      </c>
      <c r="BU276"/>
      <c r="BV276" s="70">
        <v>7.6719999999999997</v>
      </c>
      <c r="BW276" s="70">
        <v>0</v>
      </c>
      <c r="BX276" s="70">
        <v>0</v>
      </c>
      <c r="BY276" s="70">
        <v>0</v>
      </c>
      <c r="BZ276" s="70">
        <v>0</v>
      </c>
      <c r="CA276" s="70">
        <v>0</v>
      </c>
      <c r="CB276" s="70">
        <v>0</v>
      </c>
      <c r="CC276" s="70">
        <v>0</v>
      </c>
      <c r="CD276" s="70">
        <v>0</v>
      </c>
    </row>
    <row r="277" spans="1:82">
      <c r="A277" s="70" t="s">
        <v>2214</v>
      </c>
      <c r="B277" s="70">
        <v>34</v>
      </c>
      <c r="C277" s="70">
        <v>17</v>
      </c>
      <c r="D277" s="70">
        <v>2</v>
      </c>
      <c r="E277" s="70">
        <v>2020</v>
      </c>
      <c r="F277" s="70" t="s">
        <v>159</v>
      </c>
      <c r="G277" s="70" t="s">
        <v>2197</v>
      </c>
      <c r="H277" s="70" t="s">
        <v>2198</v>
      </c>
      <c r="I277" s="148"/>
      <c r="J277" s="71">
        <v>3.1115562656232281</v>
      </c>
      <c r="K277" s="71">
        <v>4.9004438167563737</v>
      </c>
      <c r="L277" s="71">
        <v>5.1308827672027641</v>
      </c>
      <c r="M277" s="71">
        <v>82.071692872391509</v>
      </c>
      <c r="N277" s="71">
        <v>95.715444831625746</v>
      </c>
      <c r="O277" s="71">
        <v>53.592841708439614</v>
      </c>
      <c r="P277" s="71">
        <v>41.159236646973653</v>
      </c>
      <c r="Q277" s="71">
        <v>3.9927022671280499</v>
      </c>
      <c r="R277" s="71">
        <v>2.282775048129619</v>
      </c>
      <c r="S277" s="71">
        <v>10.232825332315601</v>
      </c>
      <c r="T277" s="72"/>
      <c r="U277" s="71">
        <v>660035</v>
      </c>
      <c r="V277" s="71">
        <v>2403</v>
      </c>
      <c r="W277" s="71">
        <v>104</v>
      </c>
      <c r="X277" s="71">
        <v>24818</v>
      </c>
      <c r="Y277" s="71">
        <v>35431</v>
      </c>
      <c r="Z277" s="71">
        <v>38296</v>
      </c>
      <c r="AA277" s="71">
        <v>9084</v>
      </c>
      <c r="AB277" s="71">
        <v>67718</v>
      </c>
      <c r="AC277" s="71">
        <v>404667</v>
      </c>
      <c r="AD277" s="71">
        <v>10.232825332315601</v>
      </c>
      <c r="AE277" s="72"/>
      <c r="AF277" s="71">
        <v>4088206.1336171431</v>
      </c>
      <c r="AG277" s="71">
        <v>3578087.1673907414</v>
      </c>
      <c r="AH277" s="71">
        <v>759990.15532304021</v>
      </c>
      <c r="AI277" s="71">
        <v>141466149.17310327</v>
      </c>
      <c r="AJ277" s="71">
        <v>174601330.959371</v>
      </c>
      <c r="AK277" s="71"/>
      <c r="AL277" s="71"/>
      <c r="AM277" s="71">
        <v>8837951.3626720626</v>
      </c>
      <c r="AN277" s="71"/>
      <c r="AO277" s="71"/>
      <c r="AP277" s="71">
        <v>333331714.95147729</v>
      </c>
      <c r="AQ277" s="72"/>
      <c r="AR277" s="71">
        <v>1660</v>
      </c>
      <c r="AS277" s="71">
        <v>305</v>
      </c>
      <c r="AT277" s="71">
        <v>0</v>
      </c>
      <c r="AU277" s="71">
        <v>2</v>
      </c>
      <c r="AV277" s="71">
        <v>0</v>
      </c>
      <c r="AW277" s="71">
        <v>0</v>
      </c>
      <c r="AX277" s="71"/>
      <c r="AY277" s="72"/>
      <c r="AZ277" s="71">
        <v>7471.4000000000087</v>
      </c>
      <c r="BA277" s="71">
        <v>15199.8</v>
      </c>
      <c r="BB277" s="71">
        <v>0</v>
      </c>
      <c r="BC277" s="71">
        <v>306</v>
      </c>
      <c r="BD277" s="71">
        <v>0</v>
      </c>
      <c r="BE277" s="71">
        <v>0</v>
      </c>
      <c r="BF277" s="71"/>
      <c r="BG277" s="72"/>
      <c r="BH277" s="71">
        <v>0</v>
      </c>
      <c r="BI277" s="71">
        <v>0</v>
      </c>
      <c r="BJ277" s="71">
        <v>0</v>
      </c>
      <c r="BK277" s="71">
        <v>0</v>
      </c>
      <c r="BL277" s="71">
        <v>7.01</v>
      </c>
      <c r="BM277" s="71">
        <v>0</v>
      </c>
      <c r="BN277" s="72"/>
      <c r="BO277" s="71">
        <v>0</v>
      </c>
      <c r="BP277" s="71">
        <v>0</v>
      </c>
      <c r="BQ277" s="71">
        <v>0</v>
      </c>
      <c r="BR277" s="71">
        <v>0</v>
      </c>
      <c r="BS277" s="71">
        <v>2</v>
      </c>
      <c r="BT277" s="71">
        <v>0</v>
      </c>
      <c r="BU277"/>
      <c r="BV277" s="70">
        <v>7.01</v>
      </c>
      <c r="BW277" s="70">
        <v>0</v>
      </c>
      <c r="BX277" s="70">
        <v>0</v>
      </c>
      <c r="BY277" s="70">
        <v>0</v>
      </c>
      <c r="BZ277" s="70">
        <v>0</v>
      </c>
      <c r="CA277" s="70">
        <v>0</v>
      </c>
      <c r="CB277" s="70">
        <v>0</v>
      </c>
      <c r="CC277" s="70">
        <v>0</v>
      </c>
      <c r="CD277" s="70">
        <v>0</v>
      </c>
    </row>
    <row r="278" spans="1:82">
      <c r="A278" s="70" t="s">
        <v>2215</v>
      </c>
      <c r="B278" s="70">
        <v>34</v>
      </c>
      <c r="C278" s="70">
        <v>18</v>
      </c>
      <c r="D278" s="70">
        <v>2</v>
      </c>
      <c r="E278" s="70">
        <v>2021</v>
      </c>
      <c r="F278" s="70" t="s">
        <v>160</v>
      </c>
      <c r="G278" s="70" t="s">
        <v>2197</v>
      </c>
      <c r="H278" s="70" t="s">
        <v>2198</v>
      </c>
      <c r="I278" s="148"/>
      <c r="J278" s="71">
        <v>3.9352162087261182</v>
      </c>
      <c r="K278" s="71">
        <v>5.3189240621596108</v>
      </c>
      <c r="L278" s="71">
        <v>4.6253446477702669</v>
      </c>
      <c r="M278" s="71">
        <v>93.94101968240723</v>
      </c>
      <c r="N278" s="71">
        <v>96.298524440129341</v>
      </c>
      <c r="O278" s="71">
        <v>52.071205683591884</v>
      </c>
      <c r="P278" s="71">
        <v>42.260917055306166</v>
      </c>
      <c r="Q278" s="71">
        <v>3.91625684157562</v>
      </c>
      <c r="R278" s="71">
        <v>1.8072893252785918</v>
      </c>
      <c r="S278" s="71">
        <v>10.257998891478801</v>
      </c>
      <c r="T278" s="72"/>
      <c r="U278" s="71">
        <v>829355</v>
      </c>
      <c r="V278" s="71">
        <v>2403</v>
      </c>
      <c r="W278" s="71">
        <v>104</v>
      </c>
      <c r="X278" s="71">
        <v>24818</v>
      </c>
      <c r="Y278" s="71">
        <v>35522</v>
      </c>
      <c r="Z278" s="71">
        <v>38312</v>
      </c>
      <c r="AA278" s="71">
        <v>9095</v>
      </c>
      <c r="AB278" s="71">
        <v>67074</v>
      </c>
      <c r="AC278" s="71">
        <v>310804</v>
      </c>
      <c r="AD278" s="71">
        <v>10.257998891478801</v>
      </c>
      <c r="AE278" s="72"/>
      <c r="AF278" s="71">
        <v>5048660.5210252116</v>
      </c>
      <c r="AG278" s="71">
        <v>3799194.5927930889</v>
      </c>
      <c r="AH278" s="71">
        <v>714170.33672775957</v>
      </c>
      <c r="AI278" s="71">
        <v>155057959.22130114</v>
      </c>
      <c r="AJ278" s="71">
        <v>170214758.00387841</v>
      </c>
      <c r="AK278" s="71">
        <v>0</v>
      </c>
      <c r="AL278" s="71">
        <v>0</v>
      </c>
      <c r="AM278" s="71">
        <v>8804394.0108205732</v>
      </c>
      <c r="AN278" s="71">
        <v>0</v>
      </c>
      <c r="AO278" s="71">
        <v>0</v>
      </c>
      <c r="AP278" s="71">
        <v>343639136.68654615</v>
      </c>
      <c r="AQ278" s="72"/>
      <c r="AR278" s="71">
        <v>1701</v>
      </c>
      <c r="AS278" s="71">
        <v>308</v>
      </c>
      <c r="AT278" s="71">
        <v>0</v>
      </c>
      <c r="AU278" s="71">
        <v>2</v>
      </c>
      <c r="AV278" s="71">
        <v>0</v>
      </c>
      <c r="AW278" s="71">
        <v>0</v>
      </c>
      <c r="AX278" s="71"/>
      <c r="AY278" s="72"/>
      <c r="AZ278" s="71">
        <v>7713.7000000000062</v>
      </c>
      <c r="BA278" s="71">
        <v>15318.599999999989</v>
      </c>
      <c r="BB278" s="71">
        <v>0</v>
      </c>
      <c r="BC278" s="71">
        <v>306</v>
      </c>
      <c r="BD278" s="71">
        <v>0</v>
      </c>
      <c r="BE278" s="71">
        <v>0</v>
      </c>
      <c r="BF278" s="71"/>
      <c r="BG278" s="72"/>
      <c r="BH278" s="71">
        <v>0</v>
      </c>
      <c r="BI278" s="71">
        <v>0</v>
      </c>
      <c r="BJ278" s="71">
        <v>0</v>
      </c>
      <c r="BK278" s="71">
        <v>0</v>
      </c>
      <c r="BL278" s="71">
        <v>7.4640000000000004</v>
      </c>
      <c r="BM278" s="71">
        <v>0</v>
      </c>
      <c r="BN278" s="72"/>
      <c r="BO278" s="71">
        <v>0</v>
      </c>
      <c r="BP278" s="71">
        <v>0</v>
      </c>
      <c r="BQ278" s="71">
        <v>0</v>
      </c>
      <c r="BR278" s="71">
        <v>0</v>
      </c>
      <c r="BS278" s="71">
        <v>2</v>
      </c>
      <c r="BT278" s="71">
        <v>0</v>
      </c>
      <c r="BU278"/>
      <c r="BV278" s="70">
        <v>7.4640000000000004</v>
      </c>
      <c r="BW278" s="70">
        <v>0</v>
      </c>
      <c r="BX278" s="70">
        <v>0</v>
      </c>
      <c r="BY278" s="70">
        <v>0</v>
      </c>
      <c r="BZ278" s="70">
        <v>0</v>
      </c>
      <c r="CA278" s="70">
        <v>0</v>
      </c>
      <c r="CB278" s="70">
        <v>0</v>
      </c>
      <c r="CC278" s="70">
        <v>0</v>
      </c>
      <c r="CD278" s="70">
        <v>0</v>
      </c>
    </row>
    <row r="279" spans="1:82">
      <c r="A279" s="70" t="s">
        <v>2216</v>
      </c>
      <c r="B279" s="70">
        <v>34</v>
      </c>
      <c r="C279" s="70">
        <v>19</v>
      </c>
      <c r="D279" s="70">
        <v>2</v>
      </c>
      <c r="E279" s="70">
        <v>2022</v>
      </c>
      <c r="F279" s="70" t="s">
        <v>161</v>
      </c>
      <c r="G279" s="70" t="s">
        <v>2197</v>
      </c>
      <c r="H279" s="70" t="s">
        <v>2198</v>
      </c>
      <c r="I279" s="148"/>
      <c r="J279" s="71">
        <v>4.0687096192829006</v>
      </c>
      <c r="K279" s="71">
        <v>4.8749998056872128</v>
      </c>
      <c r="L279" s="71">
        <v>4.2859595899586491</v>
      </c>
      <c r="M279" s="71">
        <v>89.628726130499871</v>
      </c>
      <c r="N279" s="71">
        <v>104.02707359993897</v>
      </c>
      <c r="O279" s="71">
        <v>54.865654191718406</v>
      </c>
      <c r="P279" s="71">
        <v>41.965033539553055</v>
      </c>
      <c r="Q279" s="71">
        <v>3.9022463804245882</v>
      </c>
      <c r="R279" s="71">
        <v>1.9150951122665274</v>
      </c>
      <c r="S279" s="71">
        <v>10.549312993039999</v>
      </c>
      <c r="T279" s="72"/>
      <c r="U279" s="71">
        <v>1036792</v>
      </c>
      <c r="V279" s="71">
        <v>2403</v>
      </c>
      <c r="W279" s="71">
        <v>104</v>
      </c>
      <c r="X279" s="71">
        <v>24818</v>
      </c>
      <c r="Y279" s="71">
        <v>35630</v>
      </c>
      <c r="Z279" s="71">
        <v>38354</v>
      </c>
      <c r="AA279" s="71">
        <v>9169</v>
      </c>
      <c r="AB279" s="71">
        <v>66286</v>
      </c>
      <c r="AC279" s="71">
        <v>333479.99999999994</v>
      </c>
      <c r="AD279" s="71">
        <v>10.549312993039999</v>
      </c>
      <c r="AE279" s="72"/>
      <c r="AF279" s="71">
        <v>5263430.8998244582</v>
      </c>
      <c r="AG279" s="71">
        <v>3696981.0512773483</v>
      </c>
      <c r="AH279" s="71">
        <v>806961.84037094982</v>
      </c>
      <c r="AI279" s="71">
        <v>144510601.00730202</v>
      </c>
      <c r="AJ279" s="71">
        <v>193057612.24022618</v>
      </c>
      <c r="AK279" s="71">
        <v>0</v>
      </c>
      <c r="AL279" s="71">
        <v>0</v>
      </c>
      <c r="AM279" s="71">
        <v>8559331.8370700609</v>
      </c>
      <c r="AN279" s="71">
        <v>0</v>
      </c>
      <c r="AO279" s="71">
        <v>0</v>
      </c>
      <c r="AP279" s="71">
        <v>355894918.87607104</v>
      </c>
      <c r="AQ279" s="72"/>
      <c r="AR279" s="71">
        <v>1766</v>
      </c>
      <c r="AS279" s="71">
        <v>309</v>
      </c>
      <c r="AT279" s="71">
        <v>0</v>
      </c>
      <c r="AU279" s="71">
        <v>2</v>
      </c>
      <c r="AV279" s="71">
        <v>0</v>
      </c>
      <c r="AW279" s="71">
        <v>0</v>
      </c>
      <c r="AX279" s="71"/>
      <c r="AY279" s="72"/>
      <c r="AZ279" s="71">
        <v>8082.7000000000044</v>
      </c>
      <c r="BA279" s="71">
        <v>15374.599999999995</v>
      </c>
      <c r="BB279" s="71">
        <v>0</v>
      </c>
      <c r="BC279" s="71">
        <v>306</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2217</v>
      </c>
      <c r="B280" s="70">
        <v>34</v>
      </c>
      <c r="C280" s="70">
        <v>20</v>
      </c>
      <c r="D280" s="70">
        <v>2</v>
      </c>
      <c r="E280" s="70">
        <v>2023</v>
      </c>
      <c r="F280" s="70" t="s">
        <v>1539</v>
      </c>
      <c r="G280" s="70" t="s">
        <v>2197</v>
      </c>
      <c r="H280" s="70" t="s">
        <v>2198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1833</v>
      </c>
      <c r="AS280" s="71">
        <v>310</v>
      </c>
      <c r="AT280" s="71">
        <v>0</v>
      </c>
      <c r="AU280" s="71">
        <v>2</v>
      </c>
      <c r="AV280" s="71">
        <v>0</v>
      </c>
      <c r="AW280" s="71">
        <v>0</v>
      </c>
      <c r="AX280" s="71"/>
      <c r="AY280" s="72"/>
      <c r="AZ280" s="71">
        <v>8503.0999999999949</v>
      </c>
      <c r="BA280" s="71">
        <v>15385.599999999995</v>
      </c>
      <c r="BB280" s="71">
        <v>0</v>
      </c>
      <c r="BC280" s="71">
        <v>306</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2218</v>
      </c>
      <c r="B281" s="70">
        <v>34</v>
      </c>
      <c r="C281" s="70">
        <v>21</v>
      </c>
      <c r="D281" s="70">
        <v>2</v>
      </c>
      <c r="E281" s="70">
        <v>2024</v>
      </c>
      <c r="F281" s="70" t="s">
        <v>1554</v>
      </c>
      <c r="G281" s="70" t="s">
        <v>2197</v>
      </c>
      <c r="H281" s="70" t="s">
        <v>2198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2219</v>
      </c>
      <c r="B282" s="70">
        <v>205</v>
      </c>
      <c r="C282" s="70">
        <v>1</v>
      </c>
      <c r="D282" s="70">
        <v>13</v>
      </c>
      <c r="E282" s="70">
        <v>1990</v>
      </c>
      <c r="F282" s="70" t="s">
        <v>787</v>
      </c>
      <c r="G282" s="70" t="s">
        <v>2220</v>
      </c>
      <c r="H282" s="70" t="s">
        <v>2221</v>
      </c>
      <c r="I282" s="148"/>
      <c r="J282" s="71">
        <v>45.271975424784173</v>
      </c>
      <c r="K282" s="71">
        <v>4.0399095404566081</v>
      </c>
      <c r="L282" s="71">
        <v>0</v>
      </c>
      <c r="M282" s="71">
        <v>32.663660305823278</v>
      </c>
      <c r="N282" s="71">
        <v>48.643002996621497</v>
      </c>
      <c r="O282" s="71">
        <v>48.418268439738213</v>
      </c>
      <c r="P282" s="71">
        <v>28.030020804439509</v>
      </c>
      <c r="Q282" s="71">
        <v>3.93733715341126</v>
      </c>
      <c r="R282" s="71">
        <v>0</v>
      </c>
      <c r="S282" s="71">
        <v>4.5613166774426066</v>
      </c>
      <c r="T282" s="72"/>
      <c r="U282" s="71">
        <v>7485481</v>
      </c>
      <c r="V282" s="71">
        <v>1451</v>
      </c>
      <c r="W282" s="71">
        <v>0</v>
      </c>
      <c r="X282" s="71">
        <v>11194</v>
      </c>
      <c r="Y282" s="71">
        <v>18924</v>
      </c>
      <c r="Z282" s="71">
        <v>19915</v>
      </c>
      <c r="AA282" s="71">
        <v>6806</v>
      </c>
      <c r="AB282" s="71">
        <v>63929</v>
      </c>
      <c r="AC282" s="71">
        <v>0</v>
      </c>
      <c r="AD282" s="71">
        <v>4.5613166774426066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2222</v>
      </c>
      <c r="B283" s="70">
        <v>206</v>
      </c>
      <c r="C283" s="70">
        <v>2</v>
      </c>
      <c r="D283" s="70">
        <v>13</v>
      </c>
      <c r="E283" s="70">
        <v>2005</v>
      </c>
      <c r="F283" s="70" t="s">
        <v>789</v>
      </c>
      <c r="G283" s="70" t="s">
        <v>2220</v>
      </c>
      <c r="H283" s="70" t="s">
        <v>2221</v>
      </c>
      <c r="I283" s="148"/>
      <c r="J283" s="71">
        <v>58.885251860434977</v>
      </c>
      <c r="K283" s="71">
        <v>3.0588081763190131</v>
      </c>
      <c r="L283" s="71">
        <v>0.22438557627273051</v>
      </c>
      <c r="M283" s="71">
        <v>65.340165993872901</v>
      </c>
      <c r="N283" s="71">
        <v>78.305597905961164</v>
      </c>
      <c r="O283" s="71">
        <v>69.742368564185838</v>
      </c>
      <c r="P283" s="71">
        <v>25.8775024123441</v>
      </c>
      <c r="Q283" s="71">
        <v>4.1634158638665602</v>
      </c>
      <c r="R283" s="71">
        <v>0</v>
      </c>
      <c r="S283" s="71">
        <v>2.9629799703601001</v>
      </c>
      <c r="T283" s="72"/>
      <c r="U283" s="71">
        <v>8921996</v>
      </c>
      <c r="V283" s="71">
        <v>1296</v>
      </c>
      <c r="W283" s="71">
        <v>3</v>
      </c>
      <c r="X283" s="71">
        <v>12095</v>
      </c>
      <c r="Y283" s="71">
        <v>26274</v>
      </c>
      <c r="Z283" s="71">
        <v>33195</v>
      </c>
      <c r="AA283" s="71">
        <v>5146</v>
      </c>
      <c r="AB283" s="71">
        <v>70669</v>
      </c>
      <c r="AC283" s="71">
        <v>0</v>
      </c>
      <c r="AD283" s="71">
        <v>2.9629799703601001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2223</v>
      </c>
      <c r="B284" s="70">
        <v>207</v>
      </c>
      <c r="C284" s="70">
        <v>3</v>
      </c>
      <c r="D284" s="70">
        <v>13</v>
      </c>
      <c r="E284" s="70">
        <v>2006</v>
      </c>
      <c r="F284" s="70" t="s">
        <v>790</v>
      </c>
      <c r="G284" s="70" t="s">
        <v>2220</v>
      </c>
      <c r="H284" s="70" t="s">
        <v>2221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2224</v>
      </c>
      <c r="B285" s="70">
        <v>208</v>
      </c>
      <c r="C285" s="70">
        <v>4</v>
      </c>
      <c r="D285" s="70">
        <v>13</v>
      </c>
      <c r="E285" s="70">
        <v>2007</v>
      </c>
      <c r="F285" s="70" t="s">
        <v>791</v>
      </c>
      <c r="G285" s="70" t="s">
        <v>2220</v>
      </c>
      <c r="H285" s="70" t="s">
        <v>2221</v>
      </c>
      <c r="I285" s="148"/>
      <c r="J285" s="71">
        <v>60.684965299366489</v>
      </c>
      <c r="K285" s="71">
        <v>2.74028768541779</v>
      </c>
      <c r="L285" s="71">
        <v>0.47187228390194652</v>
      </c>
      <c r="M285" s="71">
        <v>65.980009290633802</v>
      </c>
      <c r="N285" s="71">
        <v>84.720771521651471</v>
      </c>
      <c r="O285" s="71">
        <v>68.467253515843922</v>
      </c>
      <c r="P285" s="71">
        <v>26.773386894663151</v>
      </c>
      <c r="Q285" s="71">
        <v>4.3716708097379904</v>
      </c>
      <c r="R285" s="71">
        <v>0</v>
      </c>
      <c r="S285" s="71">
        <v>3.2155829258939401</v>
      </c>
      <c r="T285" s="72"/>
      <c r="U285" s="71">
        <v>9427067</v>
      </c>
      <c r="V285" s="71">
        <v>1191</v>
      </c>
      <c r="W285" s="71">
        <v>6</v>
      </c>
      <c r="X285" s="71">
        <v>15393</v>
      </c>
      <c r="Y285" s="71">
        <v>26878</v>
      </c>
      <c r="Z285" s="71">
        <v>33877</v>
      </c>
      <c r="AA285" s="71">
        <v>5243</v>
      </c>
      <c r="AB285" s="71">
        <v>70280</v>
      </c>
      <c r="AC285" s="71">
        <v>0</v>
      </c>
      <c r="AD285" s="71">
        <v>3.2155829258939401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2225</v>
      </c>
      <c r="B286" s="70">
        <v>209</v>
      </c>
      <c r="C286" s="70">
        <v>5</v>
      </c>
      <c r="D286" s="70">
        <v>13</v>
      </c>
      <c r="E286" s="70">
        <v>2008</v>
      </c>
      <c r="F286" s="70" t="s">
        <v>792</v>
      </c>
      <c r="G286" s="70" t="s">
        <v>2220</v>
      </c>
      <c r="H286" s="70" t="s">
        <v>2221</v>
      </c>
      <c r="I286" s="148"/>
      <c r="J286" s="71">
        <v>51.397141864183688</v>
      </c>
      <c r="K286" s="71">
        <v>2.1865254917232342</v>
      </c>
      <c r="L286" s="71">
        <v>0.42694541374535111</v>
      </c>
      <c r="M286" s="71">
        <v>69.61227955134764</v>
      </c>
      <c r="N286" s="71">
        <v>85.994201262508298</v>
      </c>
      <c r="O286" s="71">
        <v>66.668933321040271</v>
      </c>
      <c r="P286" s="71">
        <v>26.375625567951609</v>
      </c>
      <c r="Q286" s="71">
        <v>4.29223970515811</v>
      </c>
      <c r="R286" s="71">
        <v>0</v>
      </c>
      <c r="S286" s="71">
        <v>3.7953053320486441</v>
      </c>
      <c r="T286" s="72"/>
      <c r="U286" s="71">
        <v>8762673</v>
      </c>
      <c r="V286" s="71">
        <v>1191</v>
      </c>
      <c r="W286" s="71">
        <v>6</v>
      </c>
      <c r="X286" s="71">
        <v>15393</v>
      </c>
      <c r="Y286" s="71">
        <v>27176</v>
      </c>
      <c r="Z286" s="71">
        <v>34145</v>
      </c>
      <c r="AA286" s="71">
        <v>5171</v>
      </c>
      <c r="AB286" s="71">
        <v>70138</v>
      </c>
      <c r="AC286" s="71">
        <v>0</v>
      </c>
      <c r="AD286" s="71">
        <v>3.7953053320486441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2226</v>
      </c>
      <c r="B287" s="70">
        <v>210</v>
      </c>
      <c r="C287" s="70">
        <v>6</v>
      </c>
      <c r="D287" s="70">
        <v>13</v>
      </c>
      <c r="E287" s="70">
        <v>2009</v>
      </c>
      <c r="F287" s="70" t="s">
        <v>176</v>
      </c>
      <c r="G287" s="70" t="s">
        <v>2220</v>
      </c>
      <c r="H287" s="70" t="s">
        <v>2221</v>
      </c>
      <c r="I287" s="148"/>
      <c r="J287" s="71">
        <v>43.13190062877424</v>
      </c>
      <c r="K287" s="71">
        <v>2.060407961841161</v>
      </c>
      <c r="L287" s="71">
        <v>2.540566679040078</v>
      </c>
      <c r="M287" s="71">
        <v>64.410852432985564</v>
      </c>
      <c r="N287" s="71">
        <v>80.315474714101526</v>
      </c>
      <c r="O287" s="71">
        <v>67.48437538216136</v>
      </c>
      <c r="P287" s="71">
        <v>24.022489006962331</v>
      </c>
      <c r="Q287" s="71">
        <v>4.0725951574333301</v>
      </c>
      <c r="R287" s="71">
        <v>0</v>
      </c>
      <c r="S287" s="71">
        <v>3.6749895395611269</v>
      </c>
      <c r="T287" s="72"/>
      <c r="U287" s="71">
        <v>6564717</v>
      </c>
      <c r="V287" s="71">
        <v>1309</v>
      </c>
      <c r="W287" s="71">
        <v>39</v>
      </c>
      <c r="X287" s="71">
        <v>16801</v>
      </c>
      <c r="Y287" s="71">
        <v>27319</v>
      </c>
      <c r="Z287" s="71">
        <v>34115</v>
      </c>
      <c r="AA287" s="71">
        <v>4835</v>
      </c>
      <c r="AB287" s="71">
        <v>69859</v>
      </c>
      <c r="AC287" s="71">
        <v>0</v>
      </c>
      <c r="AD287" s="71">
        <v>3.6749895395611269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6</v>
      </c>
      <c r="BK287" s="71">
        <v>0</v>
      </c>
      <c r="BL287" s="71">
        <v>19.2</v>
      </c>
      <c r="BM287" s="71">
        <v>0</v>
      </c>
      <c r="BN287" s="72"/>
      <c r="BO287" s="71">
        <v>0</v>
      </c>
      <c r="BP287" s="71">
        <v>0</v>
      </c>
      <c r="BQ287" s="71">
        <v>1</v>
      </c>
      <c r="BR287" s="71">
        <v>0</v>
      </c>
      <c r="BS287" s="71">
        <v>2</v>
      </c>
      <c r="BT287" s="71">
        <v>0</v>
      </c>
      <c r="BU287"/>
      <c r="BV287" s="70">
        <v>25.2</v>
      </c>
      <c r="BW287" s="70">
        <v>0</v>
      </c>
      <c r="BX287" s="70">
        <v>0</v>
      </c>
      <c r="BY287" s="70">
        <v>0</v>
      </c>
      <c r="BZ287" s="70">
        <v>0</v>
      </c>
      <c r="CA287" s="70">
        <v>0</v>
      </c>
      <c r="CB287" s="70">
        <v>0</v>
      </c>
      <c r="CC287" s="70">
        <v>0</v>
      </c>
      <c r="CD287" s="70">
        <v>0</v>
      </c>
    </row>
    <row r="288" spans="1:82">
      <c r="A288" s="70" t="s">
        <v>2227</v>
      </c>
      <c r="B288" s="70">
        <v>211</v>
      </c>
      <c r="C288" s="70">
        <v>7</v>
      </c>
      <c r="D288" s="70">
        <v>13</v>
      </c>
      <c r="E288" s="70">
        <v>2010</v>
      </c>
      <c r="F288" s="70" t="s">
        <v>177</v>
      </c>
      <c r="G288" s="70" t="s">
        <v>2220</v>
      </c>
      <c r="H288" s="70" t="s">
        <v>2221</v>
      </c>
      <c r="I288" s="148"/>
      <c r="J288" s="71">
        <v>46.072991896928727</v>
      </c>
      <c r="K288" s="71">
        <v>2.1590698336869218</v>
      </c>
      <c r="L288" s="71">
        <v>2.8353198856005499</v>
      </c>
      <c r="M288" s="71">
        <v>65.637405961175574</v>
      </c>
      <c r="N288" s="71">
        <v>88.525276077324961</v>
      </c>
      <c r="O288" s="71">
        <v>66.762688643517379</v>
      </c>
      <c r="P288" s="71">
        <v>24.357521046395121</v>
      </c>
      <c r="Q288" s="71">
        <v>4.2311675823836401</v>
      </c>
      <c r="R288" s="71">
        <v>0</v>
      </c>
      <c r="S288" s="71">
        <v>3.1535962666199211</v>
      </c>
      <c r="T288" s="72"/>
      <c r="U288" s="71">
        <v>7569790</v>
      </c>
      <c r="V288" s="71">
        <v>1309</v>
      </c>
      <c r="W288" s="71">
        <v>39</v>
      </c>
      <c r="X288" s="71">
        <v>16801</v>
      </c>
      <c r="Y288" s="71">
        <v>27506</v>
      </c>
      <c r="Z288" s="71">
        <v>33907</v>
      </c>
      <c r="AA288" s="71">
        <v>4780</v>
      </c>
      <c r="AB288" s="71">
        <v>69547</v>
      </c>
      <c r="AC288" s="71">
        <v>0</v>
      </c>
      <c r="AD288" s="71">
        <v>3.1535962666199211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6.8170000000000002</v>
      </c>
      <c r="BK288" s="71">
        <v>0</v>
      </c>
      <c r="BL288" s="71">
        <v>19.753</v>
      </c>
      <c r="BM288" s="71">
        <v>0</v>
      </c>
      <c r="BN288" s="72"/>
      <c r="BO288" s="71">
        <v>0</v>
      </c>
      <c r="BP288" s="71">
        <v>0</v>
      </c>
      <c r="BQ288" s="71">
        <v>1</v>
      </c>
      <c r="BR288" s="71">
        <v>0</v>
      </c>
      <c r="BS288" s="71">
        <v>2</v>
      </c>
      <c r="BT288" s="71">
        <v>0</v>
      </c>
      <c r="BU288"/>
      <c r="BV288" s="70">
        <v>26.57</v>
      </c>
      <c r="BW288" s="70">
        <v>0</v>
      </c>
      <c r="BX288" s="70">
        <v>0</v>
      </c>
      <c r="BY288" s="70">
        <v>0</v>
      </c>
      <c r="BZ288" s="70">
        <v>0</v>
      </c>
      <c r="CA288" s="70">
        <v>0</v>
      </c>
      <c r="CB288" s="70">
        <v>0</v>
      </c>
      <c r="CC288" s="70">
        <v>0</v>
      </c>
      <c r="CD288" s="70">
        <v>0</v>
      </c>
    </row>
    <row r="289" spans="1:82">
      <c r="A289" s="70" t="s">
        <v>2228</v>
      </c>
      <c r="B289" s="70">
        <v>212</v>
      </c>
      <c r="C289" s="70">
        <v>8</v>
      </c>
      <c r="D289" s="70">
        <v>13</v>
      </c>
      <c r="E289" s="70">
        <v>2011</v>
      </c>
      <c r="F289" s="70" t="s">
        <v>178</v>
      </c>
      <c r="G289" s="70" t="s">
        <v>2220</v>
      </c>
      <c r="H289" s="70" t="s">
        <v>2221</v>
      </c>
      <c r="I289" s="148"/>
      <c r="J289" s="71">
        <v>37.207250851984043</v>
      </c>
      <c r="K289" s="71">
        <v>3.1398918334004899</v>
      </c>
      <c r="L289" s="71">
        <v>1.6068960498864351</v>
      </c>
      <c r="M289" s="71">
        <v>83.286642292871775</v>
      </c>
      <c r="N289" s="71">
        <v>94.565222532930875</v>
      </c>
      <c r="O289" s="71">
        <v>65.589781996769815</v>
      </c>
      <c r="P289" s="71">
        <v>23.732803312374536</v>
      </c>
      <c r="Q289" s="71">
        <v>4.8589180204007896</v>
      </c>
      <c r="R289" s="71">
        <v>0</v>
      </c>
      <c r="S289" s="71">
        <v>4.116180215902606</v>
      </c>
      <c r="T289" s="72"/>
      <c r="U289" s="71">
        <v>5310290</v>
      </c>
      <c r="V289" s="71">
        <v>1309</v>
      </c>
      <c r="W289" s="71">
        <v>39</v>
      </c>
      <c r="X289" s="71">
        <v>16801</v>
      </c>
      <c r="Y289" s="71">
        <v>27490</v>
      </c>
      <c r="Z289" s="71">
        <v>34035</v>
      </c>
      <c r="AA289" s="71">
        <v>4796</v>
      </c>
      <c r="AB289" s="71">
        <v>69238</v>
      </c>
      <c r="AC289" s="71">
        <v>0</v>
      </c>
      <c r="AD289" s="71">
        <v>4.116180215902606</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7.2809999999999997</v>
      </c>
      <c r="BK289" s="71">
        <v>0</v>
      </c>
      <c r="BL289" s="71">
        <v>21.294</v>
      </c>
      <c r="BM289" s="71">
        <v>0</v>
      </c>
      <c r="BN289" s="72"/>
      <c r="BO289" s="71">
        <v>0</v>
      </c>
      <c r="BP289" s="71">
        <v>0</v>
      </c>
      <c r="BQ289" s="71">
        <v>1</v>
      </c>
      <c r="BR289" s="71">
        <v>0</v>
      </c>
      <c r="BS289" s="71">
        <v>2</v>
      </c>
      <c r="BT289" s="71">
        <v>0</v>
      </c>
      <c r="BU289"/>
      <c r="BV289" s="70">
        <v>28.574999999999999</v>
      </c>
      <c r="BW289" s="70">
        <v>0</v>
      </c>
      <c r="BX289" s="70">
        <v>0</v>
      </c>
      <c r="BY289" s="70">
        <v>0</v>
      </c>
      <c r="BZ289" s="70">
        <v>0</v>
      </c>
      <c r="CA289" s="70">
        <v>0</v>
      </c>
      <c r="CB289" s="70">
        <v>0</v>
      </c>
      <c r="CC289" s="70">
        <v>0</v>
      </c>
      <c r="CD289" s="70">
        <v>0</v>
      </c>
    </row>
    <row r="290" spans="1:82">
      <c r="A290" s="70" t="s">
        <v>2229</v>
      </c>
      <c r="B290" s="70">
        <v>213</v>
      </c>
      <c r="C290" s="70">
        <v>9</v>
      </c>
      <c r="D290" s="70">
        <v>13</v>
      </c>
      <c r="E290" s="70">
        <v>2012</v>
      </c>
      <c r="F290" s="70" t="s">
        <v>179</v>
      </c>
      <c r="G290" s="70" t="s">
        <v>2220</v>
      </c>
      <c r="H290" s="70" t="s">
        <v>2221</v>
      </c>
      <c r="I290" s="148"/>
      <c r="J290" s="71">
        <v>59.068999045421677</v>
      </c>
      <c r="K290" s="71">
        <v>3.061816495198173</v>
      </c>
      <c r="L290" s="71">
        <v>1.595218878725414</v>
      </c>
      <c r="M290" s="71">
        <v>86.098837595368678</v>
      </c>
      <c r="N290" s="71">
        <v>101.06059829396411</v>
      </c>
      <c r="O290" s="71">
        <v>65.553548558511551</v>
      </c>
      <c r="P290" s="71">
        <v>23.708579614421726</v>
      </c>
      <c r="Q290" s="71">
        <v>5.2721018953681904</v>
      </c>
      <c r="R290" s="71">
        <v>0</v>
      </c>
      <c r="S290" s="71">
        <v>3.6672915839261928</v>
      </c>
      <c r="T290" s="72"/>
      <c r="U290" s="71">
        <v>8061702</v>
      </c>
      <c r="V290" s="71">
        <v>1309</v>
      </c>
      <c r="W290" s="71">
        <v>39</v>
      </c>
      <c r="X290" s="71">
        <v>16801</v>
      </c>
      <c r="Y290" s="71">
        <v>27909</v>
      </c>
      <c r="Z290" s="71">
        <v>34286</v>
      </c>
      <c r="AA290" s="71">
        <v>4764</v>
      </c>
      <c r="AB290" s="71">
        <v>69146</v>
      </c>
      <c r="AC290" s="71">
        <v>0</v>
      </c>
      <c r="AD290" s="71">
        <v>3.6672915839261928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17.027999999999999</v>
      </c>
      <c r="BK290" s="71">
        <v>0</v>
      </c>
      <c r="BL290" s="71">
        <v>23.605</v>
      </c>
      <c r="BM290" s="71">
        <v>0</v>
      </c>
      <c r="BN290" s="72"/>
      <c r="BO290" s="71">
        <v>0</v>
      </c>
      <c r="BP290" s="71">
        <v>0</v>
      </c>
      <c r="BQ290" s="71">
        <v>3</v>
      </c>
      <c r="BR290" s="71">
        <v>0</v>
      </c>
      <c r="BS290" s="71">
        <v>2</v>
      </c>
      <c r="BT290" s="71">
        <v>0</v>
      </c>
      <c r="BU290"/>
      <c r="BV290" s="70">
        <v>40.633000000000003</v>
      </c>
      <c r="BW290" s="70">
        <v>0</v>
      </c>
      <c r="BX290" s="70">
        <v>0</v>
      </c>
      <c r="BY290" s="70">
        <v>0</v>
      </c>
      <c r="BZ290" s="70">
        <v>0</v>
      </c>
      <c r="CA290" s="70">
        <v>0</v>
      </c>
      <c r="CB290" s="70">
        <v>0</v>
      </c>
      <c r="CC290" s="70">
        <v>0</v>
      </c>
      <c r="CD290" s="70">
        <v>0</v>
      </c>
    </row>
    <row r="291" spans="1:82">
      <c r="A291" s="70" t="s">
        <v>2230</v>
      </c>
      <c r="B291" s="70">
        <v>214</v>
      </c>
      <c r="C291" s="70">
        <v>10</v>
      </c>
      <c r="D291" s="70">
        <v>13</v>
      </c>
      <c r="E291" s="70">
        <v>2013</v>
      </c>
      <c r="F291" s="70" t="s">
        <v>180</v>
      </c>
      <c r="G291" s="70" t="s">
        <v>2220</v>
      </c>
      <c r="H291" s="70" t="s">
        <v>2221</v>
      </c>
      <c r="I291" s="148"/>
      <c r="J291" s="71">
        <v>63.00620538682923</v>
      </c>
      <c r="K291" s="71">
        <v>2.6394188602927451</v>
      </c>
      <c r="L291" s="71">
        <v>1.645185499293325</v>
      </c>
      <c r="M291" s="71">
        <v>82.949261782360708</v>
      </c>
      <c r="N291" s="71">
        <v>101.8780681001448</v>
      </c>
      <c r="O291" s="71">
        <v>63.476573707872902</v>
      </c>
      <c r="P291" s="71">
        <v>23.558136246188649</v>
      </c>
      <c r="Q291" s="71">
        <v>5.3323048941776303</v>
      </c>
      <c r="R291" s="71">
        <v>0</v>
      </c>
      <c r="S291" s="71">
        <v>3.0017757750360001</v>
      </c>
      <c r="T291" s="72"/>
      <c r="U291" s="71">
        <v>7957314</v>
      </c>
      <c r="V291" s="71">
        <v>1309</v>
      </c>
      <c r="W291" s="71">
        <v>39</v>
      </c>
      <c r="X291" s="71">
        <v>16801</v>
      </c>
      <c r="Y291" s="71">
        <v>28172</v>
      </c>
      <c r="Z291" s="71">
        <v>34682</v>
      </c>
      <c r="AA291" s="71">
        <v>4716</v>
      </c>
      <c r="AB291" s="71">
        <v>68933</v>
      </c>
      <c r="AC291" s="71">
        <v>0</v>
      </c>
      <c r="AD291" s="71">
        <v>3.0017757750360001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19.056999999999999</v>
      </c>
      <c r="BK291" s="71">
        <v>0</v>
      </c>
      <c r="BL291" s="71">
        <v>39.296000000000006</v>
      </c>
      <c r="BM291" s="71">
        <v>0</v>
      </c>
      <c r="BN291" s="72"/>
      <c r="BO291" s="71">
        <v>0</v>
      </c>
      <c r="BP291" s="71">
        <v>0</v>
      </c>
      <c r="BQ291" s="71">
        <v>3</v>
      </c>
      <c r="BR291" s="71">
        <v>0</v>
      </c>
      <c r="BS291" s="71">
        <v>2</v>
      </c>
      <c r="BT291" s="71">
        <v>0</v>
      </c>
      <c r="BU291"/>
      <c r="BV291" s="70">
        <v>58.353000000000002</v>
      </c>
      <c r="BW291" s="70">
        <v>0</v>
      </c>
      <c r="BX291" s="70">
        <v>0</v>
      </c>
      <c r="BY291" s="70">
        <v>0</v>
      </c>
      <c r="BZ291" s="70">
        <v>0</v>
      </c>
      <c r="CA291" s="70">
        <v>0</v>
      </c>
      <c r="CB291" s="70">
        <v>0</v>
      </c>
      <c r="CC291" s="70">
        <v>0</v>
      </c>
      <c r="CD291" s="70">
        <v>0</v>
      </c>
    </row>
    <row r="292" spans="1:82">
      <c r="A292" s="70" t="s">
        <v>2231</v>
      </c>
      <c r="B292" s="70">
        <v>215</v>
      </c>
      <c r="C292" s="70">
        <v>11</v>
      </c>
      <c r="D292" s="70">
        <v>13</v>
      </c>
      <c r="E292" s="70">
        <v>2014</v>
      </c>
      <c r="F292" s="70" t="s">
        <v>181</v>
      </c>
      <c r="G292" s="1064" t="s">
        <v>2220</v>
      </c>
      <c r="H292" s="70" t="s">
        <v>2221</v>
      </c>
      <c r="I292" s="148"/>
      <c r="J292" s="71">
        <v>60.031290681144561</v>
      </c>
      <c r="K292" s="71">
        <v>2.693406853720123</v>
      </c>
      <c r="L292" s="71">
        <v>1.8408215319089689</v>
      </c>
      <c r="M292" s="71">
        <v>72.746882949631924</v>
      </c>
      <c r="N292" s="71">
        <v>89.44906666607082</v>
      </c>
      <c r="O292" s="71">
        <v>60.80066266238979</v>
      </c>
      <c r="P292" s="71">
        <v>24.137528784717652</v>
      </c>
      <c r="Q292" s="71">
        <v>5.0955449302515703</v>
      </c>
      <c r="R292" s="71">
        <v>0</v>
      </c>
      <c r="S292" s="71">
        <v>5.6751052167309526</v>
      </c>
      <c r="T292" s="72"/>
      <c r="U292" s="71">
        <v>8425025</v>
      </c>
      <c r="V292" s="71">
        <v>1175</v>
      </c>
      <c r="W292" s="71">
        <v>41</v>
      </c>
      <c r="X292" s="71">
        <v>16139</v>
      </c>
      <c r="Y292" s="71">
        <v>28470</v>
      </c>
      <c r="Z292" s="71">
        <v>34988</v>
      </c>
      <c r="AA292" s="71">
        <v>4807</v>
      </c>
      <c r="AB292" s="71">
        <v>68657</v>
      </c>
      <c r="AC292" s="71">
        <v>0</v>
      </c>
      <c r="AD292" s="71">
        <v>5.6751052167309526</v>
      </c>
      <c r="AE292" s="72"/>
      <c r="AF292" s="71"/>
      <c r="AG292" s="71"/>
      <c r="AH292" s="71"/>
      <c r="AI292" s="71"/>
      <c r="AJ292" s="71"/>
      <c r="AK292" s="71"/>
      <c r="AL292" s="71"/>
      <c r="AM292" s="71"/>
      <c r="AN292" s="71"/>
      <c r="AO292" s="71"/>
      <c r="AP292" s="71"/>
      <c r="AQ292" s="72"/>
      <c r="AR292" s="71">
        <v>958</v>
      </c>
      <c r="AS292" s="71">
        <v>84</v>
      </c>
      <c r="AT292" s="71">
        <v>0</v>
      </c>
      <c r="AU292" s="71">
        <v>0</v>
      </c>
      <c r="AV292" s="71">
        <v>0</v>
      </c>
      <c r="AW292" s="71">
        <v>0</v>
      </c>
      <c r="AX292" s="71"/>
      <c r="AY292" s="72"/>
      <c r="AZ292" s="71">
        <v>3557.2</v>
      </c>
      <c r="BA292" s="71">
        <v>2582</v>
      </c>
      <c r="BB292" s="71">
        <v>0</v>
      </c>
      <c r="BC292" s="71">
        <v>0</v>
      </c>
      <c r="BD292" s="71">
        <v>0</v>
      </c>
      <c r="BE292" s="71">
        <v>0</v>
      </c>
      <c r="BF292" s="71"/>
      <c r="BG292" s="72"/>
      <c r="BH292" s="71">
        <v>0</v>
      </c>
      <c r="BI292" s="71">
        <v>0</v>
      </c>
      <c r="BJ292" s="71">
        <v>18.600000000000001</v>
      </c>
      <c r="BK292" s="71">
        <v>0</v>
      </c>
      <c r="BL292" s="71">
        <v>33.585999999999999</v>
      </c>
      <c r="BM292" s="71">
        <v>0</v>
      </c>
      <c r="BN292" s="72"/>
      <c r="BO292" s="71">
        <v>0</v>
      </c>
      <c r="BP292" s="71">
        <v>0</v>
      </c>
      <c r="BQ292" s="71">
        <v>3</v>
      </c>
      <c r="BR292" s="71">
        <v>0</v>
      </c>
      <c r="BS292" s="71">
        <v>2</v>
      </c>
      <c r="BT292" s="71">
        <v>0</v>
      </c>
      <c r="BU292"/>
      <c r="BV292" s="70">
        <v>52.186</v>
      </c>
      <c r="BW292" s="70">
        <v>0</v>
      </c>
      <c r="BX292" s="70">
        <v>0</v>
      </c>
      <c r="BY292" s="70">
        <v>0</v>
      </c>
      <c r="BZ292" s="70">
        <v>0</v>
      </c>
      <c r="CA292" s="70">
        <v>0</v>
      </c>
      <c r="CB292" s="70">
        <v>0</v>
      </c>
      <c r="CC292" s="70">
        <v>0</v>
      </c>
      <c r="CD292" s="70">
        <v>0</v>
      </c>
    </row>
    <row r="293" spans="1:82">
      <c r="A293" s="70" t="s">
        <v>2232</v>
      </c>
      <c r="B293" s="70">
        <v>216</v>
      </c>
      <c r="C293" s="70">
        <v>12</v>
      </c>
      <c r="D293" s="70">
        <v>13</v>
      </c>
      <c r="E293" s="70">
        <v>2015</v>
      </c>
      <c r="F293" s="70" t="s">
        <v>182</v>
      </c>
      <c r="G293" s="1064" t="s">
        <v>2220</v>
      </c>
      <c r="H293" s="70" t="s">
        <v>2221</v>
      </c>
      <c r="I293" s="148"/>
      <c r="J293" s="71">
        <v>67.754569975967286</v>
      </c>
      <c r="K293" s="71">
        <v>2.5725483921306611</v>
      </c>
      <c r="L293" s="71">
        <v>2.0295731743089571</v>
      </c>
      <c r="M293" s="71">
        <v>76.232235803292085</v>
      </c>
      <c r="N293" s="71">
        <v>89.197645573772903</v>
      </c>
      <c r="O293" s="71">
        <v>59.515410709068618</v>
      </c>
      <c r="P293" s="71">
        <v>23.623917445551665</v>
      </c>
      <c r="Q293" s="71">
        <v>4.9516650905453101</v>
      </c>
      <c r="R293" s="71">
        <v>0</v>
      </c>
      <c r="S293" s="71">
        <v>3.74025295816464</v>
      </c>
      <c r="T293" s="72"/>
      <c r="U293" s="71">
        <v>10211481</v>
      </c>
      <c r="V293" s="71">
        <v>1175</v>
      </c>
      <c r="W293" s="71">
        <v>41</v>
      </c>
      <c r="X293" s="71">
        <v>16139</v>
      </c>
      <c r="Y293" s="71">
        <v>28662</v>
      </c>
      <c r="Z293" s="71">
        <v>34578</v>
      </c>
      <c r="AA293" s="71">
        <v>4701</v>
      </c>
      <c r="AB293" s="71">
        <v>68154</v>
      </c>
      <c r="AC293" s="71">
        <v>0</v>
      </c>
      <c r="AD293" s="71">
        <v>3.74025295816464</v>
      </c>
      <c r="AE293" s="72"/>
      <c r="AF293" s="71">
        <v>77330226.811328873</v>
      </c>
      <c r="AG293" s="71">
        <v>2124554.8898549201</v>
      </c>
      <c r="AH293" s="71">
        <v>427486.09728705999</v>
      </c>
      <c r="AI293" s="71">
        <v>114126278.8768505</v>
      </c>
      <c r="AJ293" s="71">
        <v>134874299.24126911</v>
      </c>
      <c r="AK293" s="71">
        <v>0</v>
      </c>
      <c r="AL293" s="71">
        <v>0</v>
      </c>
      <c r="AM293" s="71">
        <v>9340219.8047227282</v>
      </c>
      <c r="AN293" s="71">
        <v>0</v>
      </c>
      <c r="AO293" s="71">
        <v>0</v>
      </c>
      <c r="AP293" s="71">
        <v>338223065.72131318</v>
      </c>
      <c r="AQ293" s="72"/>
      <c r="AR293" s="71">
        <v>1052</v>
      </c>
      <c r="AS293" s="71">
        <v>105</v>
      </c>
      <c r="AT293" s="71">
        <v>0</v>
      </c>
      <c r="AU293" s="71">
        <v>0</v>
      </c>
      <c r="AV293" s="71">
        <v>0</v>
      </c>
      <c r="AW293" s="71">
        <v>0</v>
      </c>
      <c r="AX293" s="71"/>
      <c r="AY293" s="72"/>
      <c r="AZ293" s="71">
        <v>3964.2</v>
      </c>
      <c r="BA293" s="71">
        <v>2921.2</v>
      </c>
      <c r="BB293" s="71">
        <v>0</v>
      </c>
      <c r="BC293" s="71">
        <v>0</v>
      </c>
      <c r="BD293" s="71">
        <v>0</v>
      </c>
      <c r="BE293" s="71">
        <v>0</v>
      </c>
      <c r="BF293" s="71"/>
      <c r="BG293" s="72"/>
      <c r="BH293" s="71">
        <v>0</v>
      </c>
      <c r="BI293" s="71">
        <v>0</v>
      </c>
      <c r="BJ293" s="71">
        <v>17.693999999999999</v>
      </c>
      <c r="BK293" s="71">
        <v>0</v>
      </c>
      <c r="BL293" s="71">
        <v>43.023000000000003</v>
      </c>
      <c r="BM293" s="71">
        <v>0</v>
      </c>
      <c r="BN293" s="72"/>
      <c r="BO293" s="71">
        <v>0</v>
      </c>
      <c r="BP293" s="71">
        <v>0</v>
      </c>
      <c r="BQ293" s="71">
        <v>3</v>
      </c>
      <c r="BR293" s="71">
        <v>0</v>
      </c>
      <c r="BS293" s="71">
        <v>2</v>
      </c>
      <c r="BT293" s="71">
        <v>0</v>
      </c>
      <c r="BU293"/>
      <c r="BV293" s="70">
        <v>60.716999999999999</v>
      </c>
      <c r="BW293" s="70">
        <v>0</v>
      </c>
      <c r="BX293" s="70">
        <v>0</v>
      </c>
      <c r="BY293" s="70">
        <v>0</v>
      </c>
      <c r="BZ293" s="70">
        <v>0</v>
      </c>
      <c r="CA293" s="70">
        <v>0</v>
      </c>
      <c r="CB293" s="70">
        <v>0</v>
      </c>
      <c r="CC293" s="70">
        <v>0</v>
      </c>
      <c r="CD293" s="70">
        <v>0</v>
      </c>
    </row>
    <row r="294" spans="1:82">
      <c r="A294" s="70" t="s">
        <v>2233</v>
      </c>
      <c r="B294" s="70">
        <v>217</v>
      </c>
      <c r="C294" s="70">
        <v>13</v>
      </c>
      <c r="D294" s="70">
        <v>13</v>
      </c>
      <c r="E294" s="70">
        <v>2016</v>
      </c>
      <c r="F294" s="70" t="s">
        <v>155</v>
      </c>
      <c r="G294" s="70" t="s">
        <v>2220</v>
      </c>
      <c r="H294" s="70" t="s">
        <v>2221</v>
      </c>
      <c r="I294" s="148"/>
      <c r="J294" s="71">
        <v>53.612800279931399</v>
      </c>
      <c r="K294" s="71">
        <v>2.5694363094225063</v>
      </c>
      <c r="L294" s="71">
        <v>2.3779910886466373</v>
      </c>
      <c r="M294" s="71">
        <v>66.71576021011245</v>
      </c>
      <c r="N294" s="71">
        <v>78.807421647013371</v>
      </c>
      <c r="O294" s="71">
        <v>59.000122028797605</v>
      </c>
      <c r="P294" s="71">
        <v>24.196435231622377</v>
      </c>
      <c r="Q294" s="71">
        <v>4.7742306585533321</v>
      </c>
      <c r="R294" s="71">
        <v>0</v>
      </c>
      <c r="S294" s="71">
        <v>3.9370426692011731</v>
      </c>
      <c r="T294" s="72"/>
      <c r="U294" s="71">
        <v>8447516</v>
      </c>
      <c r="V294" s="71">
        <v>1175</v>
      </c>
      <c r="W294" s="71">
        <v>41</v>
      </c>
      <c r="X294" s="71">
        <v>16139</v>
      </c>
      <c r="Y294" s="71">
        <v>28790</v>
      </c>
      <c r="Z294" s="71">
        <v>34700</v>
      </c>
      <c r="AA294" s="71">
        <v>4980</v>
      </c>
      <c r="AB294" s="71">
        <v>67593</v>
      </c>
      <c r="AC294" s="71">
        <v>0</v>
      </c>
      <c r="AD294" s="71">
        <v>3.9370426692011731</v>
      </c>
      <c r="AE294" s="72"/>
      <c r="AF294" s="71">
        <v>62351813.511228703</v>
      </c>
      <c r="AG294" s="71">
        <v>2042406.126115557</v>
      </c>
      <c r="AH294" s="71">
        <v>372208.50556046917</v>
      </c>
      <c r="AI294" s="71">
        <v>106598999.972229</v>
      </c>
      <c r="AJ294" s="71">
        <v>115496752.3568946</v>
      </c>
      <c r="AK294" s="71">
        <v>0</v>
      </c>
      <c r="AL294" s="71">
        <v>0</v>
      </c>
      <c r="AM294" s="71">
        <v>9270533.8120516669</v>
      </c>
      <c r="AN294" s="71">
        <v>0</v>
      </c>
      <c r="AO294" s="71">
        <v>0</v>
      </c>
      <c r="AP294" s="71">
        <v>296132714.28407997</v>
      </c>
      <c r="AQ294" s="72"/>
      <c r="AR294" s="71">
        <v>1118</v>
      </c>
      <c r="AS294" s="71">
        <v>123</v>
      </c>
      <c r="AT294" s="71">
        <v>0</v>
      </c>
      <c r="AU294" s="71">
        <v>0</v>
      </c>
      <c r="AV294" s="71">
        <v>0</v>
      </c>
      <c r="AW294" s="71">
        <v>0</v>
      </c>
      <c r="AX294" s="71"/>
      <c r="AY294" s="72"/>
      <c r="AZ294" s="71">
        <v>4232.2</v>
      </c>
      <c r="BA294" s="71">
        <v>3275</v>
      </c>
      <c r="BB294" s="71">
        <v>0</v>
      </c>
      <c r="BC294" s="71">
        <v>0</v>
      </c>
      <c r="BD294" s="71">
        <v>0</v>
      </c>
      <c r="BE294" s="71">
        <v>0</v>
      </c>
      <c r="BF294" s="71"/>
      <c r="BG294" s="72"/>
      <c r="BH294" s="71">
        <v>0</v>
      </c>
      <c r="BI294" s="71">
        <v>0</v>
      </c>
      <c r="BJ294" s="71">
        <v>15.428000000000001</v>
      </c>
      <c r="BK294" s="71">
        <v>0</v>
      </c>
      <c r="BL294" s="71">
        <v>43.537999999999997</v>
      </c>
      <c r="BM294" s="71">
        <v>0</v>
      </c>
      <c r="BN294" s="72"/>
      <c r="BO294" s="71">
        <v>0</v>
      </c>
      <c r="BP294" s="71">
        <v>0</v>
      </c>
      <c r="BQ294" s="71">
        <v>3</v>
      </c>
      <c r="BR294" s="71">
        <v>0</v>
      </c>
      <c r="BS294" s="71">
        <v>2</v>
      </c>
      <c r="BT294" s="71">
        <v>0</v>
      </c>
      <c r="BU294"/>
      <c r="BV294" s="70">
        <v>58.966000000000001</v>
      </c>
      <c r="BW294" s="70">
        <v>0</v>
      </c>
      <c r="BX294" s="70">
        <v>0</v>
      </c>
      <c r="BY294" s="70">
        <v>0</v>
      </c>
      <c r="BZ294" s="70">
        <v>0</v>
      </c>
      <c r="CA294" s="70">
        <v>0</v>
      </c>
      <c r="CB294" s="70">
        <v>0</v>
      </c>
      <c r="CC294" s="70">
        <v>0</v>
      </c>
      <c r="CD294" s="70">
        <v>0</v>
      </c>
    </row>
    <row r="295" spans="1:82">
      <c r="A295" s="70" t="s">
        <v>2234</v>
      </c>
      <c r="B295" s="70">
        <v>218</v>
      </c>
      <c r="C295" s="70">
        <v>14</v>
      </c>
      <c r="D295" s="70">
        <v>13</v>
      </c>
      <c r="E295" s="70">
        <v>2017</v>
      </c>
      <c r="F295" s="70" t="s">
        <v>156</v>
      </c>
      <c r="G295" s="70" t="s">
        <v>2220</v>
      </c>
      <c r="H295" s="70" t="s">
        <v>2221</v>
      </c>
      <c r="I295" s="148"/>
      <c r="J295" s="71">
        <v>35.683886009512484</v>
      </c>
      <c r="K295" s="71">
        <v>2.6764711460097446</v>
      </c>
      <c r="L295" s="71">
        <v>2.0804175721954929</v>
      </c>
      <c r="M295" s="71">
        <v>64.350278259360806</v>
      </c>
      <c r="N295" s="71">
        <v>85.569779155127435</v>
      </c>
      <c r="O295" s="71">
        <v>58.472242837361946</v>
      </c>
      <c r="P295" s="71">
        <v>23.816246102381843</v>
      </c>
      <c r="Q295" s="71">
        <v>4.5820212201479302</v>
      </c>
      <c r="R295" s="71">
        <v>0</v>
      </c>
      <c r="S295" s="71">
        <v>4.002744757159455</v>
      </c>
      <c r="T295" s="72"/>
      <c r="U295" s="71">
        <v>6111594</v>
      </c>
      <c r="V295" s="71">
        <v>1175</v>
      </c>
      <c r="W295" s="71">
        <v>41</v>
      </c>
      <c r="X295" s="71">
        <v>16139</v>
      </c>
      <c r="Y295" s="71">
        <v>28890</v>
      </c>
      <c r="Z295" s="71">
        <v>34960</v>
      </c>
      <c r="AA295" s="71">
        <v>4933</v>
      </c>
      <c r="AB295" s="71">
        <v>67084</v>
      </c>
      <c r="AC295" s="71">
        <v>0</v>
      </c>
      <c r="AD295" s="71">
        <v>4.002744757159455</v>
      </c>
      <c r="AE295" s="72"/>
      <c r="AF295" s="71">
        <v>42515608.526271097</v>
      </c>
      <c r="AG295" s="71">
        <v>2119218.4333253908</v>
      </c>
      <c r="AH295" s="71">
        <v>444878.48023559531</v>
      </c>
      <c r="AI295" s="71">
        <v>106847955.2544852</v>
      </c>
      <c r="AJ295" s="71">
        <v>125943632.7470094</v>
      </c>
      <c r="AK295" s="71">
        <v>0</v>
      </c>
      <c r="AL295" s="71">
        <v>0</v>
      </c>
      <c r="AM295" s="71">
        <v>9215119.9238564838</v>
      </c>
      <c r="AN295" s="71">
        <v>0</v>
      </c>
      <c r="AO295" s="71">
        <v>0</v>
      </c>
      <c r="AP295" s="71">
        <v>287086413.36518317</v>
      </c>
      <c r="AQ295" s="72"/>
      <c r="AR295" s="71">
        <v>1174</v>
      </c>
      <c r="AS295" s="71">
        <v>139</v>
      </c>
      <c r="AT295" s="71">
        <v>0</v>
      </c>
      <c r="AU295" s="71">
        <v>0</v>
      </c>
      <c r="AV295" s="71">
        <v>0</v>
      </c>
      <c r="AW295" s="71">
        <v>0</v>
      </c>
      <c r="AX295" s="71"/>
      <c r="AY295" s="72"/>
      <c r="AZ295" s="71">
        <v>4507.2000000000007</v>
      </c>
      <c r="BA295" s="71">
        <v>3717</v>
      </c>
      <c r="BB295" s="71">
        <v>0</v>
      </c>
      <c r="BC295" s="71">
        <v>0</v>
      </c>
      <c r="BD295" s="71">
        <v>0</v>
      </c>
      <c r="BE295" s="71">
        <v>0</v>
      </c>
      <c r="BF295" s="71"/>
      <c r="BG295" s="72"/>
      <c r="BH295" s="71">
        <v>0</v>
      </c>
      <c r="BI295" s="71">
        <v>0</v>
      </c>
      <c r="BJ295" s="71">
        <v>16.260000000000002</v>
      </c>
      <c r="BK295" s="71">
        <v>0</v>
      </c>
      <c r="BL295" s="71">
        <v>41.536000000000001</v>
      </c>
      <c r="BM295" s="71">
        <v>0</v>
      </c>
      <c r="BN295" s="72"/>
      <c r="BO295" s="71">
        <v>0</v>
      </c>
      <c r="BP295" s="71">
        <v>0</v>
      </c>
      <c r="BQ295" s="71">
        <v>3</v>
      </c>
      <c r="BR295" s="71">
        <v>0</v>
      </c>
      <c r="BS295" s="71">
        <v>2</v>
      </c>
      <c r="BT295" s="71">
        <v>0</v>
      </c>
      <c r="BU295"/>
      <c r="BV295" s="70">
        <v>57.795999999999999</v>
      </c>
      <c r="BW295" s="70">
        <v>0</v>
      </c>
      <c r="BX295" s="70">
        <v>0</v>
      </c>
      <c r="BY295" s="70">
        <v>0</v>
      </c>
      <c r="BZ295" s="70">
        <v>0</v>
      </c>
      <c r="CA295" s="70">
        <v>0</v>
      </c>
      <c r="CB295" s="70">
        <v>0</v>
      </c>
      <c r="CC295" s="70">
        <v>0</v>
      </c>
      <c r="CD295" s="70">
        <v>0</v>
      </c>
    </row>
    <row r="296" spans="1:82">
      <c r="A296" s="70" t="s">
        <v>2235</v>
      </c>
      <c r="B296" s="70">
        <v>219</v>
      </c>
      <c r="C296" s="70">
        <v>15</v>
      </c>
      <c r="D296" s="70">
        <v>13</v>
      </c>
      <c r="E296" s="70">
        <v>2018</v>
      </c>
      <c r="F296" s="70" t="s">
        <v>183</v>
      </c>
      <c r="G296" s="70" t="s">
        <v>2220</v>
      </c>
      <c r="H296" s="70" t="s">
        <v>2221</v>
      </c>
      <c r="I296" s="148"/>
      <c r="J296" s="71">
        <v>35.713315200628962</v>
      </c>
      <c r="K296" s="71">
        <v>2.5165625414025294</v>
      </c>
      <c r="L296" s="71">
        <v>1.9489706074376449</v>
      </c>
      <c r="M296" s="71">
        <v>63.621428313630382</v>
      </c>
      <c r="N296" s="71">
        <v>81.141876972388118</v>
      </c>
      <c r="O296" s="71">
        <v>56.41033752160056</v>
      </c>
      <c r="P296" s="71">
        <v>23.870746531000993</v>
      </c>
      <c r="Q296" s="71">
        <v>4.2254733997911202</v>
      </c>
      <c r="R296" s="71">
        <v>0</v>
      </c>
      <c r="S296" s="71">
        <v>4.8018077716828982</v>
      </c>
      <c r="T296" s="72"/>
      <c r="U296" s="71">
        <v>6507894</v>
      </c>
      <c r="V296" s="71">
        <v>1175</v>
      </c>
      <c r="W296" s="71">
        <v>41</v>
      </c>
      <c r="X296" s="71">
        <v>16139</v>
      </c>
      <c r="Y296" s="71">
        <v>29074</v>
      </c>
      <c r="Z296" s="71">
        <v>34373</v>
      </c>
      <c r="AA296" s="71">
        <v>4994</v>
      </c>
      <c r="AB296" s="71">
        <v>66668</v>
      </c>
      <c r="AC296" s="71">
        <v>0</v>
      </c>
      <c r="AD296" s="71">
        <v>4.8018077716828982</v>
      </c>
      <c r="AE296" s="72"/>
      <c r="AF296" s="71">
        <v>43318728.778294198</v>
      </c>
      <c r="AG296" s="71">
        <v>1913780.6056642251</v>
      </c>
      <c r="AH296" s="71">
        <v>424603.71562706679</v>
      </c>
      <c r="AI296" s="71">
        <v>104120862.686933</v>
      </c>
      <c r="AJ296" s="71">
        <v>127381376.51351731</v>
      </c>
      <c r="AK296" s="71">
        <v>0</v>
      </c>
      <c r="AL296" s="71">
        <v>0</v>
      </c>
      <c r="AM296" s="71">
        <v>9176924.2489242069</v>
      </c>
      <c r="AN296" s="71">
        <v>0</v>
      </c>
      <c r="AO296" s="71">
        <v>0</v>
      </c>
      <c r="AP296" s="71">
        <v>286336276.54895997</v>
      </c>
      <c r="AQ296" s="72"/>
      <c r="AR296" s="71">
        <v>1249</v>
      </c>
      <c r="AS296" s="71">
        <v>149</v>
      </c>
      <c r="AT296" s="71">
        <v>0</v>
      </c>
      <c r="AU296" s="71">
        <v>0</v>
      </c>
      <c r="AV296" s="71">
        <v>0</v>
      </c>
      <c r="AW296" s="71">
        <v>0</v>
      </c>
      <c r="AX296" s="71"/>
      <c r="AY296" s="72"/>
      <c r="AZ296" s="71">
        <v>4859.5</v>
      </c>
      <c r="BA296" s="71">
        <v>4010.8</v>
      </c>
      <c r="BB296" s="71">
        <v>0</v>
      </c>
      <c r="BC296" s="71">
        <v>0</v>
      </c>
      <c r="BD296" s="71">
        <v>0</v>
      </c>
      <c r="BE296" s="71">
        <v>0</v>
      </c>
      <c r="BF296" s="71"/>
      <c r="BG296" s="72"/>
      <c r="BH296" s="71">
        <v>0</v>
      </c>
      <c r="BI296" s="71">
        <v>0</v>
      </c>
      <c r="BJ296" s="71">
        <v>48.889000000000003</v>
      </c>
      <c r="BK296" s="71">
        <v>0</v>
      </c>
      <c r="BL296" s="71">
        <v>5.3780000000000001</v>
      </c>
      <c r="BM296" s="71">
        <v>0</v>
      </c>
      <c r="BN296" s="72"/>
      <c r="BO296" s="71">
        <v>0</v>
      </c>
      <c r="BP296" s="71">
        <v>0</v>
      </c>
      <c r="BQ296" s="71">
        <v>4</v>
      </c>
      <c r="BR296" s="71">
        <v>0</v>
      </c>
      <c r="BS296" s="71">
        <v>1</v>
      </c>
      <c r="BT296" s="71">
        <v>0</v>
      </c>
      <c r="BU296"/>
      <c r="BV296" s="70">
        <v>54.267000000000003</v>
      </c>
      <c r="BW296" s="70">
        <v>0</v>
      </c>
      <c r="BX296" s="70">
        <v>0</v>
      </c>
      <c r="BY296" s="70">
        <v>0</v>
      </c>
      <c r="BZ296" s="70">
        <v>0</v>
      </c>
      <c r="CA296" s="70">
        <v>0</v>
      </c>
      <c r="CB296" s="70">
        <v>0</v>
      </c>
      <c r="CC296" s="70">
        <v>0</v>
      </c>
      <c r="CD296" s="70">
        <v>0</v>
      </c>
    </row>
    <row r="297" spans="1:82">
      <c r="A297" s="70" t="s">
        <v>2236</v>
      </c>
      <c r="B297" s="70">
        <v>220</v>
      </c>
      <c r="C297" s="70">
        <v>16</v>
      </c>
      <c r="D297" s="70">
        <v>13</v>
      </c>
      <c r="E297" s="70">
        <v>2019</v>
      </c>
      <c r="F297" s="70" t="s">
        <v>158</v>
      </c>
      <c r="G297" s="70" t="s">
        <v>2220</v>
      </c>
      <c r="H297" s="70" t="s">
        <v>2221</v>
      </c>
      <c r="I297" s="148"/>
      <c r="J297" s="71">
        <v>32.218681158080564</v>
      </c>
      <c r="K297" s="71">
        <v>2.2217127758740478</v>
      </c>
      <c r="L297" s="71">
        <v>1.9653771567158873</v>
      </c>
      <c r="M297" s="71">
        <v>60.240141457593666</v>
      </c>
      <c r="N297" s="71">
        <v>70.934643570632105</v>
      </c>
      <c r="O297" s="71">
        <v>54.54208449470331</v>
      </c>
      <c r="P297" s="71">
        <v>23.641413931838184</v>
      </c>
      <c r="Q297" s="71">
        <v>4.0834269374443304</v>
      </c>
      <c r="R297" s="71">
        <v>0</v>
      </c>
      <c r="S297" s="71">
        <v>4.0824570204740418</v>
      </c>
      <c r="T297" s="72"/>
      <c r="U297" s="71">
        <v>6135960</v>
      </c>
      <c r="V297" s="71">
        <v>1175</v>
      </c>
      <c r="W297" s="71">
        <v>41</v>
      </c>
      <c r="X297" s="71">
        <v>16139</v>
      </c>
      <c r="Y297" s="71">
        <v>29237</v>
      </c>
      <c r="Z297" s="71">
        <v>34147</v>
      </c>
      <c r="AA297" s="71">
        <v>4909</v>
      </c>
      <c r="AB297" s="71">
        <v>66171</v>
      </c>
      <c r="AC297" s="71">
        <v>0</v>
      </c>
      <c r="AD297" s="71">
        <v>4.0824570204740418</v>
      </c>
      <c r="AE297" s="72"/>
      <c r="AF297" s="71">
        <v>39950219.238182783</v>
      </c>
      <c r="AG297" s="71">
        <v>1787147.7913717439</v>
      </c>
      <c r="AH297" s="71">
        <v>450212.28213292611</v>
      </c>
      <c r="AI297" s="71">
        <v>102699137.6580403</v>
      </c>
      <c r="AJ297" s="71">
        <v>112649752.1524604</v>
      </c>
      <c r="AK297" s="71">
        <v>0</v>
      </c>
      <c r="AL297" s="71">
        <v>0</v>
      </c>
      <c r="AM297" s="71">
        <v>9011992.0649786983</v>
      </c>
      <c r="AN297" s="71">
        <v>0</v>
      </c>
      <c r="AO297" s="71">
        <v>0</v>
      </c>
      <c r="AP297" s="71">
        <v>266548461.18716684</v>
      </c>
      <c r="AQ297" s="72"/>
      <c r="AR297" s="71">
        <v>1320</v>
      </c>
      <c r="AS297" s="71">
        <v>153</v>
      </c>
      <c r="AT297" s="71">
        <v>0</v>
      </c>
      <c r="AU297" s="71">
        <v>0</v>
      </c>
      <c r="AV297" s="71">
        <v>0</v>
      </c>
      <c r="AW297" s="71">
        <v>0</v>
      </c>
      <c r="AX297" s="71"/>
      <c r="AY297" s="72"/>
      <c r="AZ297" s="71">
        <v>5176.0999999999995</v>
      </c>
      <c r="BA297" s="71">
        <v>4170.1000000000013</v>
      </c>
      <c r="BB297" s="71">
        <v>0</v>
      </c>
      <c r="BC297" s="71">
        <v>0</v>
      </c>
      <c r="BD297" s="71">
        <v>0</v>
      </c>
      <c r="BE297" s="71">
        <v>0</v>
      </c>
      <c r="BF297" s="71"/>
      <c r="BG297" s="72"/>
      <c r="BH297" s="71">
        <v>0</v>
      </c>
      <c r="BI297" s="71">
        <v>0</v>
      </c>
      <c r="BJ297" s="71">
        <v>43.497</v>
      </c>
      <c r="BK297" s="71">
        <v>0</v>
      </c>
      <c r="BL297" s="71">
        <v>5.242</v>
      </c>
      <c r="BM297" s="71">
        <v>0</v>
      </c>
      <c r="BN297" s="72"/>
      <c r="BO297" s="71">
        <v>0</v>
      </c>
      <c r="BP297" s="71">
        <v>0</v>
      </c>
      <c r="BQ297" s="71">
        <v>4</v>
      </c>
      <c r="BR297" s="71">
        <v>0</v>
      </c>
      <c r="BS297" s="71">
        <v>1</v>
      </c>
      <c r="BT297" s="71">
        <v>0</v>
      </c>
      <c r="BU297"/>
      <c r="BV297" s="70">
        <v>48.738999999999997</v>
      </c>
      <c r="BW297" s="70">
        <v>0</v>
      </c>
      <c r="BX297" s="70">
        <v>0</v>
      </c>
      <c r="BY297" s="70">
        <v>0</v>
      </c>
      <c r="BZ297" s="70">
        <v>0</v>
      </c>
      <c r="CA297" s="70">
        <v>0</v>
      </c>
      <c r="CB297" s="70">
        <v>0</v>
      </c>
      <c r="CC297" s="70">
        <v>0</v>
      </c>
      <c r="CD297" s="70">
        <v>0</v>
      </c>
    </row>
    <row r="298" spans="1:82">
      <c r="A298" s="70" t="s">
        <v>2237</v>
      </c>
      <c r="B298" s="70">
        <v>221</v>
      </c>
      <c r="C298" s="70">
        <v>17</v>
      </c>
      <c r="D298" s="70">
        <v>13</v>
      </c>
      <c r="E298" s="70">
        <v>2020</v>
      </c>
      <c r="F298" s="70" t="s">
        <v>159</v>
      </c>
      <c r="G298" s="70" t="s">
        <v>2220</v>
      </c>
      <c r="H298" s="70" t="s">
        <v>2221</v>
      </c>
      <c r="I298" s="148"/>
      <c r="J298" s="71">
        <v>26.72401934565557</v>
      </c>
      <c r="K298" s="71">
        <v>2.3671142390252968</v>
      </c>
      <c r="L298" s="71">
        <v>1.9755050152466973</v>
      </c>
      <c r="M298" s="71">
        <v>53.180431577072902</v>
      </c>
      <c r="N298" s="71">
        <v>74.834185708041161</v>
      </c>
      <c r="O298" s="71">
        <v>48.164425346755955</v>
      </c>
      <c r="P298" s="71">
        <v>22.849629063263777</v>
      </c>
      <c r="Q298" s="71">
        <v>3.8927048802434898</v>
      </c>
      <c r="R298" s="71">
        <v>0</v>
      </c>
      <c r="S298" s="71">
        <v>2.9041032228929269</v>
      </c>
      <c r="T298" s="72"/>
      <c r="U298" s="71">
        <v>4784424</v>
      </c>
      <c r="V298" s="71">
        <v>1143</v>
      </c>
      <c r="W298" s="71">
        <v>42</v>
      </c>
      <c r="X298" s="71">
        <v>15725</v>
      </c>
      <c r="Y298" s="71">
        <v>29619</v>
      </c>
      <c r="Z298" s="71">
        <v>34417</v>
      </c>
      <c r="AA298" s="71">
        <v>5043</v>
      </c>
      <c r="AB298" s="71">
        <v>66022</v>
      </c>
      <c r="AC298" s="71">
        <v>0</v>
      </c>
      <c r="AD298" s="71">
        <v>2.9041032228929269</v>
      </c>
      <c r="AE298" s="72"/>
      <c r="AF298" s="71">
        <v>33531466.571917679</v>
      </c>
      <c r="AG298" s="71">
        <v>1805353.2980144497</v>
      </c>
      <c r="AH298" s="71">
        <v>465880.30651340907</v>
      </c>
      <c r="AI298" s="71">
        <v>90799383.340775296</v>
      </c>
      <c r="AJ298" s="71">
        <v>128775074.7725113</v>
      </c>
      <c r="AK298" s="71"/>
      <c r="AL298" s="71"/>
      <c r="AM298" s="71">
        <v>8616604.5197190549</v>
      </c>
      <c r="AN298" s="71"/>
      <c r="AO298" s="71"/>
      <c r="AP298" s="71">
        <v>263993762.80945119</v>
      </c>
      <c r="AQ298" s="72"/>
      <c r="AR298" s="71">
        <v>1392</v>
      </c>
      <c r="AS298" s="71">
        <v>159</v>
      </c>
      <c r="AT298" s="71">
        <v>0</v>
      </c>
      <c r="AU298" s="71">
        <v>0</v>
      </c>
      <c r="AV298" s="71">
        <v>0</v>
      </c>
      <c r="AW298" s="71">
        <v>0</v>
      </c>
      <c r="AX298" s="71"/>
      <c r="AY298" s="72"/>
      <c r="AZ298" s="71">
        <v>5529.1000000000013</v>
      </c>
      <c r="BA298" s="71">
        <v>4340.5999999999995</v>
      </c>
      <c r="BB298" s="71">
        <v>0</v>
      </c>
      <c r="BC298" s="71">
        <v>0</v>
      </c>
      <c r="BD298" s="71">
        <v>0</v>
      </c>
      <c r="BE298" s="71">
        <v>0</v>
      </c>
      <c r="BF298" s="71"/>
      <c r="BG298" s="72"/>
      <c r="BH298" s="71">
        <v>0</v>
      </c>
      <c r="BI298" s="71">
        <v>0</v>
      </c>
      <c r="BJ298" s="71">
        <v>10.752000000000001</v>
      </c>
      <c r="BK298" s="71">
        <v>0</v>
      </c>
      <c r="BL298" s="71">
        <v>5.1639999999999997</v>
      </c>
      <c r="BM298" s="71">
        <v>0</v>
      </c>
      <c r="BN298" s="72"/>
      <c r="BO298" s="71">
        <v>0</v>
      </c>
      <c r="BP298" s="71">
        <v>0</v>
      </c>
      <c r="BQ298" s="71">
        <v>2</v>
      </c>
      <c r="BR298" s="71">
        <v>0</v>
      </c>
      <c r="BS298" s="71">
        <v>1</v>
      </c>
      <c r="BT298" s="71">
        <v>0</v>
      </c>
      <c r="BU298"/>
      <c r="BV298" s="70">
        <v>15.916</v>
      </c>
      <c r="BW298" s="70">
        <v>0</v>
      </c>
      <c r="BX298" s="70">
        <v>0</v>
      </c>
      <c r="BY298" s="70">
        <v>0</v>
      </c>
      <c r="BZ298" s="70">
        <v>0</v>
      </c>
      <c r="CA298" s="70">
        <v>0</v>
      </c>
      <c r="CB298" s="70">
        <v>0</v>
      </c>
      <c r="CC298" s="70">
        <v>0</v>
      </c>
      <c r="CD298" s="70">
        <v>0</v>
      </c>
    </row>
    <row r="299" spans="1:82">
      <c r="A299" s="70" t="s">
        <v>2238</v>
      </c>
      <c r="B299" s="70">
        <v>221</v>
      </c>
      <c r="C299" s="70">
        <v>18</v>
      </c>
      <c r="D299" s="70">
        <v>13</v>
      </c>
      <c r="E299" s="70">
        <v>2021</v>
      </c>
      <c r="F299" s="70" t="s">
        <v>160</v>
      </c>
      <c r="G299" s="70" t="s">
        <v>2220</v>
      </c>
      <c r="H299" s="70" t="s">
        <v>2221</v>
      </c>
      <c r="I299" s="148"/>
      <c r="J299" s="71">
        <v>31.576638470696849</v>
      </c>
      <c r="K299" s="71">
        <v>2.6356421121876781</v>
      </c>
      <c r="L299" s="71">
        <v>1.8163566696896298</v>
      </c>
      <c r="M299" s="71">
        <v>60.28121659649927</v>
      </c>
      <c r="N299" s="71">
        <v>74.510795260488266</v>
      </c>
      <c r="O299" s="71">
        <v>46.839892500355688</v>
      </c>
      <c r="P299" s="71">
        <v>23.827815575548108</v>
      </c>
      <c r="Q299" s="71">
        <v>3.84286424757705</v>
      </c>
      <c r="R299" s="71">
        <v>0</v>
      </c>
      <c r="S299" s="71">
        <v>3.5121990422831768</v>
      </c>
      <c r="T299" s="72"/>
      <c r="U299" s="71">
        <v>6530888</v>
      </c>
      <c r="V299" s="71">
        <v>1143</v>
      </c>
      <c r="W299" s="71">
        <v>42</v>
      </c>
      <c r="X299" s="71">
        <v>15725</v>
      </c>
      <c r="Y299" s="71">
        <v>29906</v>
      </c>
      <c r="Z299" s="71">
        <v>34463</v>
      </c>
      <c r="AA299" s="71">
        <v>5128</v>
      </c>
      <c r="AB299" s="71">
        <v>65817</v>
      </c>
      <c r="AC299" s="71">
        <v>0</v>
      </c>
      <c r="AD299" s="71">
        <v>3.5121990422831768</v>
      </c>
      <c r="AE299" s="72"/>
      <c r="AF299" s="71">
        <v>39905954.530422866</v>
      </c>
      <c r="AG299" s="71">
        <v>2032126.5884791932</v>
      </c>
      <c r="AH299" s="71">
        <v>410241.56533202791</v>
      </c>
      <c r="AI299" s="71">
        <v>101674408.93969318</v>
      </c>
      <c r="AJ299" s="71">
        <v>114145168.4645744</v>
      </c>
      <c r="AK299" s="71">
        <v>0</v>
      </c>
      <c r="AL299" s="71">
        <v>0</v>
      </c>
      <c r="AM299" s="71">
        <v>8639395.3038461655</v>
      </c>
      <c r="AN299" s="71">
        <v>0</v>
      </c>
      <c r="AO299" s="71">
        <v>0</v>
      </c>
      <c r="AP299" s="71">
        <v>266807295.39234781</v>
      </c>
      <c r="AQ299" s="72"/>
      <c r="AR299" s="71">
        <v>1489</v>
      </c>
      <c r="AS299" s="71">
        <v>162</v>
      </c>
      <c r="AT299" s="71">
        <v>0</v>
      </c>
      <c r="AU299" s="71">
        <v>0</v>
      </c>
      <c r="AV299" s="71">
        <v>0</v>
      </c>
      <c r="AW299" s="71">
        <v>0</v>
      </c>
      <c r="AX299" s="71"/>
      <c r="AY299" s="72"/>
      <c r="AZ299" s="71">
        <v>6013.8000000000029</v>
      </c>
      <c r="BA299" s="71">
        <v>5439.6</v>
      </c>
      <c r="BB299" s="71">
        <v>0</v>
      </c>
      <c r="BC299" s="71">
        <v>0</v>
      </c>
      <c r="BD299" s="71">
        <v>0</v>
      </c>
      <c r="BE299" s="71">
        <v>0</v>
      </c>
      <c r="BF299" s="71"/>
      <c r="BG299" s="72"/>
      <c r="BH299" s="71">
        <v>0</v>
      </c>
      <c r="BI299" s="71">
        <v>0</v>
      </c>
      <c r="BJ299" s="71">
        <v>42.344000000000001</v>
      </c>
      <c r="BK299" s="71">
        <v>0</v>
      </c>
      <c r="BL299" s="71">
        <v>5.1050000000000004</v>
      </c>
      <c r="BM299" s="71">
        <v>0</v>
      </c>
      <c r="BN299" s="72"/>
      <c r="BO299" s="71">
        <v>0</v>
      </c>
      <c r="BP299" s="71">
        <v>0</v>
      </c>
      <c r="BQ299" s="71">
        <v>3</v>
      </c>
      <c r="BR299" s="71">
        <v>0</v>
      </c>
      <c r="BS299" s="71">
        <v>1</v>
      </c>
      <c r="BT299" s="71">
        <v>0</v>
      </c>
      <c r="BU299"/>
      <c r="BV299" s="70">
        <v>47.448999999999998</v>
      </c>
      <c r="BW299" s="70">
        <v>0</v>
      </c>
      <c r="BX299" s="70">
        <v>0</v>
      </c>
      <c r="BY299" s="70">
        <v>0</v>
      </c>
      <c r="BZ299" s="70">
        <v>0</v>
      </c>
      <c r="CA299" s="70">
        <v>0</v>
      </c>
      <c r="CB299" s="70">
        <v>0</v>
      </c>
      <c r="CC299" s="70">
        <v>0</v>
      </c>
      <c r="CD299" s="70">
        <v>0</v>
      </c>
    </row>
    <row r="300" spans="1:82">
      <c r="A300" s="70" t="s">
        <v>2239</v>
      </c>
      <c r="B300" s="70">
        <v>221</v>
      </c>
      <c r="C300" s="70">
        <v>19</v>
      </c>
      <c r="D300" s="70">
        <v>13</v>
      </c>
      <c r="E300" s="70">
        <v>2022</v>
      </c>
      <c r="F300" s="70" t="s">
        <v>161</v>
      </c>
      <c r="G300" s="70" t="s">
        <v>2220</v>
      </c>
      <c r="H300" s="70" t="s">
        <v>2221</v>
      </c>
      <c r="I300" s="148"/>
      <c r="J300" s="71">
        <v>31.639102134027638</v>
      </c>
      <c r="K300" s="71">
        <v>2.5448330410913589</v>
      </c>
      <c r="L300" s="71">
        <v>1.4942546261825462</v>
      </c>
      <c r="M300" s="71">
        <v>58.061919936158532</v>
      </c>
      <c r="N300" s="71">
        <v>76.436925643990463</v>
      </c>
      <c r="O300" s="71">
        <v>49.429728709929542</v>
      </c>
      <c r="P300" s="71">
        <v>23.323569736891958</v>
      </c>
      <c r="Q300" s="71">
        <v>3.8707510146832975</v>
      </c>
      <c r="R300" s="71">
        <v>0</v>
      </c>
      <c r="S300" s="71">
        <v>2.793660810391549</v>
      </c>
      <c r="T300" s="72"/>
      <c r="U300" s="71">
        <v>7045231</v>
      </c>
      <c r="V300" s="71">
        <v>1143</v>
      </c>
      <c r="W300" s="71">
        <v>42</v>
      </c>
      <c r="X300" s="71">
        <v>15725</v>
      </c>
      <c r="Y300" s="71">
        <v>30308</v>
      </c>
      <c r="Z300" s="71">
        <v>34554</v>
      </c>
      <c r="AA300" s="71">
        <v>5096</v>
      </c>
      <c r="AB300" s="71">
        <v>65751</v>
      </c>
      <c r="AC300" s="71">
        <v>0</v>
      </c>
      <c r="AD300" s="71">
        <v>2.793660810391549</v>
      </c>
      <c r="AE300" s="72"/>
      <c r="AF300" s="71">
        <v>39161110.584762998</v>
      </c>
      <c r="AG300" s="71">
        <v>2037962.3132663439</v>
      </c>
      <c r="AH300" s="71">
        <v>406076.25855152361</v>
      </c>
      <c r="AI300" s="71">
        <v>96164308.974545076</v>
      </c>
      <c r="AJ300" s="71">
        <v>127159133.34112</v>
      </c>
      <c r="AK300" s="71">
        <v>0</v>
      </c>
      <c r="AL300" s="71">
        <v>0</v>
      </c>
      <c r="AM300" s="71">
        <v>8490248.7345622554</v>
      </c>
      <c r="AN300" s="71">
        <v>0</v>
      </c>
      <c r="AO300" s="71">
        <v>0</v>
      </c>
      <c r="AP300" s="71">
        <v>273418840.20680821</v>
      </c>
      <c r="AQ300" s="72"/>
      <c r="AR300" s="71">
        <v>1602</v>
      </c>
      <c r="AS300" s="71">
        <v>162</v>
      </c>
      <c r="AT300" s="71">
        <v>0</v>
      </c>
      <c r="AU300" s="71">
        <v>0</v>
      </c>
      <c r="AV300" s="71">
        <v>0</v>
      </c>
      <c r="AW300" s="71">
        <v>0</v>
      </c>
      <c r="AX300" s="71"/>
      <c r="AY300" s="72"/>
      <c r="AZ300" s="71">
        <v>6605.4000000000033</v>
      </c>
      <c r="BA300" s="71">
        <v>5439.6</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2240</v>
      </c>
      <c r="B301" s="70">
        <v>221</v>
      </c>
      <c r="C301" s="70">
        <v>20</v>
      </c>
      <c r="D301" s="70">
        <v>13</v>
      </c>
      <c r="E301" s="70">
        <v>2023</v>
      </c>
      <c r="F301" s="70" t="s">
        <v>1539</v>
      </c>
      <c r="G301" s="70" t="s">
        <v>2220</v>
      </c>
      <c r="H301" s="70" t="s">
        <v>2221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1733</v>
      </c>
      <c r="AS301" s="71">
        <v>162</v>
      </c>
      <c r="AT301" s="71">
        <v>0</v>
      </c>
      <c r="AU301" s="71">
        <v>0</v>
      </c>
      <c r="AV301" s="71">
        <v>0</v>
      </c>
      <c r="AW301" s="71">
        <v>0</v>
      </c>
      <c r="AX301" s="71"/>
      <c r="AY301" s="72"/>
      <c r="AZ301" s="71">
        <v>7342.3999999999942</v>
      </c>
      <c r="BA301" s="71">
        <v>5439.6</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2241</v>
      </c>
      <c r="B302" s="70">
        <v>221</v>
      </c>
      <c r="C302" s="70">
        <v>21</v>
      </c>
      <c r="D302" s="70">
        <v>13</v>
      </c>
      <c r="E302" s="70">
        <v>2024</v>
      </c>
      <c r="F302" s="70" t="s">
        <v>1554</v>
      </c>
      <c r="G302" s="70" t="s">
        <v>2220</v>
      </c>
      <c r="H302" s="70" t="s">
        <v>2221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2242</v>
      </c>
      <c r="B303" s="70">
        <v>103</v>
      </c>
      <c r="C303" s="70">
        <v>1</v>
      </c>
      <c r="D303" s="70">
        <v>7</v>
      </c>
      <c r="E303" s="70">
        <v>1990</v>
      </c>
      <c r="F303" s="70" t="s">
        <v>787</v>
      </c>
      <c r="G303" s="70" t="s">
        <v>2243</v>
      </c>
      <c r="H303" s="70" t="s">
        <v>2244</v>
      </c>
      <c r="I303" s="148"/>
      <c r="J303" s="71">
        <v>180.15293556497551</v>
      </c>
      <c r="K303" s="71">
        <v>11.6183625499943</v>
      </c>
      <c r="L303" s="71">
        <v>12.575274493137981</v>
      </c>
      <c r="M303" s="71">
        <v>54.146525904013131</v>
      </c>
      <c r="N303" s="71">
        <v>85.073268720120808</v>
      </c>
      <c r="O303" s="71">
        <v>61.223642272130952</v>
      </c>
      <c r="P303" s="71">
        <v>91.198469099839613</v>
      </c>
      <c r="Q303" s="71">
        <v>4.3506008099582001</v>
      </c>
      <c r="R303" s="71">
        <v>0</v>
      </c>
      <c r="S303" s="71">
        <v>3.922011156932232</v>
      </c>
      <c r="T303" s="72"/>
      <c r="U303" s="71">
        <v>26820657</v>
      </c>
      <c r="V303" s="71">
        <v>3388</v>
      </c>
      <c r="W303" s="71">
        <v>179</v>
      </c>
      <c r="X303" s="71">
        <v>18634</v>
      </c>
      <c r="Y303" s="71">
        <v>21144</v>
      </c>
      <c r="Z303" s="71">
        <v>25182</v>
      </c>
      <c r="AA303" s="71">
        <v>22144</v>
      </c>
      <c r="AB303" s="71">
        <v>70639</v>
      </c>
      <c r="AC303" s="71">
        <v>0</v>
      </c>
      <c r="AD303" s="71">
        <v>3.922011156932232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2245</v>
      </c>
      <c r="B304" s="70">
        <v>104</v>
      </c>
      <c r="C304" s="70">
        <v>2</v>
      </c>
      <c r="D304" s="70">
        <v>7</v>
      </c>
      <c r="E304" s="70">
        <v>2005</v>
      </c>
      <c r="F304" s="70" t="s">
        <v>789</v>
      </c>
      <c r="G304" s="70" t="s">
        <v>2243</v>
      </c>
      <c r="H304" s="70" t="s">
        <v>2244</v>
      </c>
      <c r="I304" s="148"/>
      <c r="J304" s="71">
        <v>134.9461080839173</v>
      </c>
      <c r="K304" s="71">
        <v>7.4191519081951993</v>
      </c>
      <c r="L304" s="71">
        <v>14.059377329036399</v>
      </c>
      <c r="M304" s="71">
        <v>93.834104916816173</v>
      </c>
      <c r="N304" s="71">
        <v>135.00501043768531</v>
      </c>
      <c r="O304" s="71">
        <v>93.353296050985662</v>
      </c>
      <c r="P304" s="71">
        <v>95.192600207087793</v>
      </c>
      <c r="Q304" s="71">
        <v>4.1962311384023998</v>
      </c>
      <c r="R304" s="71">
        <v>0</v>
      </c>
      <c r="S304" s="71">
        <v>2.8686509887195082</v>
      </c>
      <c r="T304" s="72"/>
      <c r="U304" s="71">
        <v>24315501</v>
      </c>
      <c r="V304" s="71">
        <v>2850</v>
      </c>
      <c r="W304" s="71">
        <v>188</v>
      </c>
      <c r="X304" s="71">
        <v>17221</v>
      </c>
      <c r="Y304" s="71">
        <v>25227</v>
      </c>
      <c r="Z304" s="71">
        <v>44433</v>
      </c>
      <c r="AA304" s="71">
        <v>18930</v>
      </c>
      <c r="AB304" s="71">
        <v>71226</v>
      </c>
      <c r="AC304" s="71">
        <v>0</v>
      </c>
      <c r="AD304" s="71">
        <v>2.8686509887195082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2246</v>
      </c>
      <c r="B305" s="70">
        <v>105</v>
      </c>
      <c r="C305" s="70">
        <v>3</v>
      </c>
      <c r="D305" s="70">
        <v>7</v>
      </c>
      <c r="E305" s="70">
        <v>2006</v>
      </c>
      <c r="F305" s="70" t="s">
        <v>790</v>
      </c>
      <c r="G305" s="70" t="s">
        <v>2243</v>
      </c>
      <c r="H305" s="70" t="s">
        <v>2244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2247</v>
      </c>
      <c r="B306" s="70">
        <v>106</v>
      </c>
      <c r="C306" s="70">
        <v>4</v>
      </c>
      <c r="D306" s="70">
        <v>7</v>
      </c>
      <c r="E306" s="70">
        <v>2007</v>
      </c>
      <c r="F306" s="70" t="s">
        <v>791</v>
      </c>
      <c r="G306" s="70" t="s">
        <v>2243</v>
      </c>
      <c r="H306" s="70" t="s">
        <v>2244</v>
      </c>
      <c r="I306" s="148"/>
      <c r="J306" s="71">
        <v>116.7160156491083</v>
      </c>
      <c r="K306" s="71">
        <v>6.5318311865604279</v>
      </c>
      <c r="L306" s="71">
        <v>11.237416646936831</v>
      </c>
      <c r="M306" s="71">
        <v>99.85109370802104</v>
      </c>
      <c r="N306" s="71">
        <v>121.2284296132069</v>
      </c>
      <c r="O306" s="71">
        <v>91.875103390995321</v>
      </c>
      <c r="P306" s="71">
        <v>96.155421557601983</v>
      </c>
      <c r="Q306" s="71">
        <v>4.4181369180885097</v>
      </c>
      <c r="R306" s="71">
        <v>0</v>
      </c>
      <c r="S306" s="71">
        <v>2.6957854867721331</v>
      </c>
      <c r="T306" s="72"/>
      <c r="U306" s="71">
        <v>21514953</v>
      </c>
      <c r="V306" s="71">
        <v>2441</v>
      </c>
      <c r="W306" s="71">
        <v>183</v>
      </c>
      <c r="X306" s="71">
        <v>21382</v>
      </c>
      <c r="Y306" s="71">
        <v>25805</v>
      </c>
      <c r="Z306" s="71">
        <v>45459</v>
      </c>
      <c r="AA306" s="71">
        <v>18830</v>
      </c>
      <c r="AB306" s="71">
        <v>71027</v>
      </c>
      <c r="AC306" s="71">
        <v>0</v>
      </c>
      <c r="AD306" s="71">
        <v>2.6957854867721331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2248</v>
      </c>
      <c r="B307" s="70">
        <v>107</v>
      </c>
      <c r="C307" s="70">
        <v>5</v>
      </c>
      <c r="D307" s="70">
        <v>7</v>
      </c>
      <c r="E307" s="70">
        <v>2008</v>
      </c>
      <c r="F307" s="70" t="s">
        <v>792</v>
      </c>
      <c r="G307" s="70" t="s">
        <v>2243</v>
      </c>
      <c r="H307" s="70" t="s">
        <v>2244</v>
      </c>
      <c r="I307" s="148"/>
      <c r="J307" s="71">
        <v>99.630121023465506</v>
      </c>
      <c r="K307" s="71">
        <v>4.8419527208115811</v>
      </c>
      <c r="L307" s="71">
        <v>10.209453695589721</v>
      </c>
      <c r="M307" s="71">
        <v>108.0193042788211</v>
      </c>
      <c r="N307" s="71">
        <v>110.3232249785836</v>
      </c>
      <c r="O307" s="71">
        <v>88.513772272447468</v>
      </c>
      <c r="P307" s="71">
        <v>94.143283911754565</v>
      </c>
      <c r="Q307" s="71">
        <v>4.3265712583046803</v>
      </c>
      <c r="R307" s="71">
        <v>0</v>
      </c>
      <c r="S307" s="71">
        <v>2.3973072138415059</v>
      </c>
      <c r="T307" s="72"/>
      <c r="U307" s="71">
        <v>21311528</v>
      </c>
      <c r="V307" s="71">
        <v>2441</v>
      </c>
      <c r="W307" s="71">
        <v>183</v>
      </c>
      <c r="X307" s="71">
        <v>21382</v>
      </c>
      <c r="Y307" s="71">
        <v>25839</v>
      </c>
      <c r="Z307" s="71">
        <v>45333</v>
      </c>
      <c r="AA307" s="71">
        <v>18457</v>
      </c>
      <c r="AB307" s="71">
        <v>70699</v>
      </c>
      <c r="AC307" s="71">
        <v>0</v>
      </c>
      <c r="AD307" s="71">
        <v>2.3973072138415059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2249</v>
      </c>
      <c r="B308" s="70">
        <v>108</v>
      </c>
      <c r="C308" s="70">
        <v>6</v>
      </c>
      <c r="D308" s="70">
        <v>7</v>
      </c>
      <c r="E308" s="70">
        <v>2009</v>
      </c>
      <c r="F308" s="70" t="s">
        <v>176</v>
      </c>
      <c r="G308" s="70" t="s">
        <v>2243</v>
      </c>
      <c r="H308" s="70" t="s">
        <v>2244</v>
      </c>
      <c r="I308" s="148"/>
      <c r="J308" s="71">
        <v>107.9890713175607</v>
      </c>
      <c r="K308" s="71">
        <v>5.0243122481846481</v>
      </c>
      <c r="L308" s="71">
        <v>32.999951878263353</v>
      </c>
      <c r="M308" s="71">
        <v>117.2313721276479</v>
      </c>
      <c r="N308" s="71">
        <v>111.13588621329841</v>
      </c>
      <c r="O308" s="71">
        <v>89.894766374525602</v>
      </c>
      <c r="P308" s="71">
        <v>89.67070974098371</v>
      </c>
      <c r="Q308" s="71">
        <v>4.0969051558680301</v>
      </c>
      <c r="R308" s="71">
        <v>0</v>
      </c>
      <c r="S308" s="71">
        <v>2.8596873832629388</v>
      </c>
      <c r="T308" s="72"/>
      <c r="U308" s="71">
        <v>17159700</v>
      </c>
      <c r="V308" s="71">
        <v>2427</v>
      </c>
      <c r="W308" s="71">
        <v>824</v>
      </c>
      <c r="X308" s="71">
        <v>23661</v>
      </c>
      <c r="Y308" s="71">
        <v>25829</v>
      </c>
      <c r="Z308" s="71">
        <v>45444</v>
      </c>
      <c r="AA308" s="71">
        <v>18048</v>
      </c>
      <c r="AB308" s="71">
        <v>70276</v>
      </c>
      <c r="AC308" s="71">
        <v>0</v>
      </c>
      <c r="AD308" s="71">
        <v>2.8596873832629388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25.597000000000001</v>
      </c>
      <c r="BK308" s="71">
        <v>0</v>
      </c>
      <c r="BL308" s="71">
        <v>3.198</v>
      </c>
      <c r="BM308" s="71">
        <v>0</v>
      </c>
      <c r="BN308" s="72"/>
      <c r="BO308" s="71">
        <v>0</v>
      </c>
      <c r="BP308" s="71">
        <v>0</v>
      </c>
      <c r="BQ308" s="71">
        <v>5</v>
      </c>
      <c r="BR308" s="71">
        <v>0</v>
      </c>
      <c r="BS308" s="71">
        <v>1</v>
      </c>
      <c r="BT308" s="71">
        <v>0</v>
      </c>
      <c r="BU308"/>
      <c r="BV308" s="70">
        <v>28.795000000000002</v>
      </c>
      <c r="BW308" s="70">
        <v>0</v>
      </c>
      <c r="BX308" s="70">
        <v>0</v>
      </c>
      <c r="BY308" s="70">
        <v>0</v>
      </c>
      <c r="BZ308" s="70">
        <v>0</v>
      </c>
      <c r="CA308" s="70">
        <v>0</v>
      </c>
      <c r="CB308" s="70">
        <v>0</v>
      </c>
      <c r="CC308" s="70">
        <v>0</v>
      </c>
      <c r="CD308" s="70">
        <v>0</v>
      </c>
    </row>
    <row r="309" spans="1:82">
      <c r="A309" s="70" t="s">
        <v>2250</v>
      </c>
      <c r="B309" s="70">
        <v>109</v>
      </c>
      <c r="C309" s="70">
        <v>7</v>
      </c>
      <c r="D309" s="70">
        <v>7</v>
      </c>
      <c r="E309" s="70">
        <v>2010</v>
      </c>
      <c r="F309" s="70" t="s">
        <v>177</v>
      </c>
      <c r="G309" s="70" t="s">
        <v>2243</v>
      </c>
      <c r="H309" s="70" t="s">
        <v>2244</v>
      </c>
      <c r="I309" s="148"/>
      <c r="J309" s="71">
        <v>108.3515993101977</v>
      </c>
      <c r="K309" s="71">
        <v>5.3824890326120052</v>
      </c>
      <c r="L309" s="71">
        <v>33.60531042761491</v>
      </c>
      <c r="M309" s="71">
        <v>121.1231382519817</v>
      </c>
      <c r="N309" s="71">
        <v>118.50247061162121</v>
      </c>
      <c r="O309" s="71">
        <v>89.758572698952506</v>
      </c>
      <c r="P309" s="71">
        <v>90.38780508806623</v>
      </c>
      <c r="Q309" s="71">
        <v>4.2516094750271902</v>
      </c>
      <c r="R309" s="71">
        <v>0</v>
      </c>
      <c r="S309" s="71">
        <v>2.7608383299798791</v>
      </c>
      <c r="T309" s="72"/>
      <c r="U309" s="71">
        <v>20105498</v>
      </c>
      <c r="V309" s="71">
        <v>2427</v>
      </c>
      <c r="W309" s="71">
        <v>824</v>
      </c>
      <c r="X309" s="71">
        <v>23661</v>
      </c>
      <c r="Y309" s="71">
        <v>25878</v>
      </c>
      <c r="Z309" s="71">
        <v>45586</v>
      </c>
      <c r="AA309" s="71">
        <v>17738</v>
      </c>
      <c r="AB309" s="71">
        <v>69883</v>
      </c>
      <c r="AC309" s="71">
        <v>0</v>
      </c>
      <c r="AD309" s="71">
        <v>2.7608383299798791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40.56</v>
      </c>
      <c r="BK309" s="71">
        <v>0</v>
      </c>
      <c r="BL309" s="71">
        <v>8.8369999999999997</v>
      </c>
      <c r="BM309" s="71">
        <v>0</v>
      </c>
      <c r="BN309" s="72"/>
      <c r="BO309" s="71">
        <v>0</v>
      </c>
      <c r="BP309" s="71">
        <v>0</v>
      </c>
      <c r="BQ309" s="71">
        <v>6</v>
      </c>
      <c r="BR309" s="71">
        <v>0</v>
      </c>
      <c r="BS309" s="71">
        <v>2</v>
      </c>
      <c r="BT309" s="71">
        <v>0</v>
      </c>
      <c r="BU309"/>
      <c r="BV309" s="70">
        <v>49.396999999999998</v>
      </c>
      <c r="BW309" s="70">
        <v>0</v>
      </c>
      <c r="BX309" s="70">
        <v>0</v>
      </c>
      <c r="BY309" s="70">
        <v>0</v>
      </c>
      <c r="BZ309" s="70">
        <v>0</v>
      </c>
      <c r="CA309" s="70">
        <v>0</v>
      </c>
      <c r="CB309" s="70">
        <v>0</v>
      </c>
      <c r="CC309" s="70">
        <v>0</v>
      </c>
      <c r="CD309" s="70">
        <v>0</v>
      </c>
    </row>
    <row r="310" spans="1:82">
      <c r="A310" s="70" t="s">
        <v>2251</v>
      </c>
      <c r="B310" s="70">
        <v>110</v>
      </c>
      <c r="C310" s="70">
        <v>8</v>
      </c>
      <c r="D310" s="70">
        <v>7</v>
      </c>
      <c r="E310" s="70">
        <v>2011</v>
      </c>
      <c r="F310" s="70" t="s">
        <v>178</v>
      </c>
      <c r="G310" s="70" t="s">
        <v>2243</v>
      </c>
      <c r="H310" s="70" t="s">
        <v>2244</v>
      </c>
      <c r="I310" s="148"/>
      <c r="J310" s="71">
        <v>98.043752453271651</v>
      </c>
      <c r="K310" s="71">
        <v>6.7557237476949581</v>
      </c>
      <c r="L310" s="71">
        <v>29.984721264420401</v>
      </c>
      <c r="M310" s="71">
        <v>133.2974722937349</v>
      </c>
      <c r="N310" s="71">
        <v>111.52663677546209</v>
      </c>
      <c r="O310" s="71">
        <v>88.626663265739595</v>
      </c>
      <c r="P310" s="71">
        <v>87.206670720178565</v>
      </c>
      <c r="Q310" s="71">
        <v>4.8659357245811501</v>
      </c>
      <c r="R310" s="71">
        <v>0</v>
      </c>
      <c r="S310" s="71">
        <v>2.63437589455161</v>
      </c>
      <c r="T310" s="72"/>
      <c r="U310" s="71">
        <v>17251361</v>
      </c>
      <c r="V310" s="71">
        <v>2427</v>
      </c>
      <c r="W310" s="71">
        <v>824</v>
      </c>
      <c r="X310" s="71">
        <v>23661</v>
      </c>
      <c r="Y310" s="71">
        <v>25935</v>
      </c>
      <c r="Z310" s="71">
        <v>45989</v>
      </c>
      <c r="AA310" s="71">
        <v>17623</v>
      </c>
      <c r="AB310" s="71">
        <v>69338</v>
      </c>
      <c r="AC310" s="71">
        <v>0</v>
      </c>
      <c r="AD310" s="71">
        <v>2.63437589455161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40.500999999999998</v>
      </c>
      <c r="BK310" s="71">
        <v>0</v>
      </c>
      <c r="BL310" s="71">
        <v>7.2419999999999991</v>
      </c>
      <c r="BM310" s="71">
        <v>0</v>
      </c>
      <c r="BN310" s="72"/>
      <c r="BO310" s="71">
        <v>0</v>
      </c>
      <c r="BP310" s="71">
        <v>0</v>
      </c>
      <c r="BQ310" s="71">
        <v>6</v>
      </c>
      <c r="BR310" s="71">
        <v>0</v>
      </c>
      <c r="BS310" s="71">
        <v>2</v>
      </c>
      <c r="BT310" s="71">
        <v>0</v>
      </c>
      <c r="BU310"/>
      <c r="BV310" s="70">
        <v>43.695999999999998</v>
      </c>
      <c r="BW310" s="70">
        <v>0</v>
      </c>
      <c r="BX310" s="70">
        <v>4.0469999999999997</v>
      </c>
      <c r="BY310" s="70">
        <v>0</v>
      </c>
      <c r="BZ310" s="70">
        <v>0</v>
      </c>
      <c r="CA310" s="70">
        <v>0</v>
      </c>
      <c r="CB310" s="70">
        <v>0</v>
      </c>
      <c r="CC310" s="70">
        <v>0</v>
      </c>
      <c r="CD310" s="70">
        <v>0</v>
      </c>
    </row>
    <row r="311" spans="1:82">
      <c r="A311" s="70" t="s">
        <v>2252</v>
      </c>
      <c r="B311" s="70">
        <v>111</v>
      </c>
      <c r="C311" s="70">
        <v>9</v>
      </c>
      <c r="D311" s="70">
        <v>7</v>
      </c>
      <c r="E311" s="70">
        <v>2012</v>
      </c>
      <c r="F311" s="70" t="s">
        <v>179</v>
      </c>
      <c r="G311" s="1064" t="s">
        <v>2243</v>
      </c>
      <c r="H311" s="70" t="s">
        <v>2244</v>
      </c>
      <c r="I311" s="148"/>
      <c r="J311" s="71">
        <v>74.458114592358328</v>
      </c>
      <c r="K311" s="71">
        <v>6.0978954010678619</v>
      </c>
      <c r="L311" s="71">
        <v>30.487347930557789</v>
      </c>
      <c r="M311" s="71">
        <v>120.00889477912879</v>
      </c>
      <c r="N311" s="71">
        <v>111.2692799674406</v>
      </c>
      <c r="O311" s="71">
        <v>88.827868881756075</v>
      </c>
      <c r="P311" s="71">
        <v>86.836902958027849</v>
      </c>
      <c r="Q311" s="71">
        <v>5.38136233004355</v>
      </c>
      <c r="R311" s="71">
        <v>0</v>
      </c>
      <c r="S311" s="71">
        <v>2.2904531790935421</v>
      </c>
      <c r="T311" s="72"/>
      <c r="U311" s="71">
        <v>13443041</v>
      </c>
      <c r="V311" s="71">
        <v>2427</v>
      </c>
      <c r="W311" s="71">
        <v>824</v>
      </c>
      <c r="X311" s="71">
        <v>23661</v>
      </c>
      <c r="Y311" s="71">
        <v>26714</v>
      </c>
      <c r="Z311" s="71">
        <v>46459</v>
      </c>
      <c r="AA311" s="71">
        <v>17449</v>
      </c>
      <c r="AB311" s="71">
        <v>70579</v>
      </c>
      <c r="AC311" s="71">
        <v>0</v>
      </c>
      <c r="AD311" s="71">
        <v>2.2904531790935421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34.948</v>
      </c>
      <c r="BK311" s="71">
        <v>0</v>
      </c>
      <c r="BL311" s="71">
        <v>11.269</v>
      </c>
      <c r="BM311" s="71">
        <v>0</v>
      </c>
      <c r="BN311" s="72"/>
      <c r="BO311" s="71">
        <v>0</v>
      </c>
      <c r="BP311" s="71">
        <v>0</v>
      </c>
      <c r="BQ311" s="71">
        <v>5</v>
      </c>
      <c r="BR311" s="71">
        <v>0</v>
      </c>
      <c r="BS311" s="71">
        <v>2</v>
      </c>
      <c r="BT311" s="71">
        <v>0</v>
      </c>
      <c r="BU311"/>
      <c r="BV311" s="70">
        <v>40.918999999999997</v>
      </c>
      <c r="BW311" s="70">
        <v>0</v>
      </c>
      <c r="BX311" s="70">
        <v>5.298</v>
      </c>
      <c r="BY311" s="70">
        <v>0</v>
      </c>
      <c r="BZ311" s="70">
        <v>0</v>
      </c>
      <c r="CA311" s="70">
        <v>0</v>
      </c>
      <c r="CB311" s="70">
        <v>0</v>
      </c>
      <c r="CC311" s="70">
        <v>0</v>
      </c>
      <c r="CD311" s="70">
        <v>0</v>
      </c>
    </row>
    <row r="312" spans="1:82">
      <c r="A312" s="70" t="s">
        <v>2253</v>
      </c>
      <c r="B312" s="70">
        <v>112</v>
      </c>
      <c r="C312" s="70">
        <v>10</v>
      </c>
      <c r="D312" s="70">
        <v>7</v>
      </c>
      <c r="E312" s="70">
        <v>2013</v>
      </c>
      <c r="F312" s="70" t="s">
        <v>180</v>
      </c>
      <c r="G312" s="1064" t="s">
        <v>2243</v>
      </c>
      <c r="H312" s="70" t="s">
        <v>2244</v>
      </c>
      <c r="I312" s="148"/>
      <c r="J312" s="71">
        <v>74.103320290753814</v>
      </c>
      <c r="K312" s="71">
        <v>5.0160381560111906</v>
      </c>
      <c r="L312" s="71">
        <v>30.99149647113784</v>
      </c>
      <c r="M312" s="71">
        <v>115.6908160166619</v>
      </c>
      <c r="N312" s="71">
        <v>118.9982750333007</v>
      </c>
      <c r="O312" s="71">
        <v>86.147824458101312</v>
      </c>
      <c r="P312" s="71">
        <v>86.52969382028833</v>
      </c>
      <c r="Q312" s="71">
        <v>5.4348001284599796</v>
      </c>
      <c r="R312" s="71">
        <v>0</v>
      </c>
      <c r="S312" s="71">
        <v>2.2679382462355262</v>
      </c>
      <c r="T312" s="72"/>
      <c r="U312" s="71">
        <v>13285860</v>
      </c>
      <c r="V312" s="71">
        <v>2427</v>
      </c>
      <c r="W312" s="71">
        <v>824</v>
      </c>
      <c r="X312" s="71">
        <v>23661</v>
      </c>
      <c r="Y312" s="71">
        <v>26694</v>
      </c>
      <c r="Z312" s="71">
        <v>47069</v>
      </c>
      <c r="AA312" s="71">
        <v>17322</v>
      </c>
      <c r="AB312" s="71">
        <v>70258</v>
      </c>
      <c r="AC312" s="71">
        <v>0</v>
      </c>
      <c r="AD312" s="71">
        <v>2.2679382462355262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38.112000000000002</v>
      </c>
      <c r="BK312" s="71">
        <v>0</v>
      </c>
      <c r="BL312" s="71">
        <v>17.626999999999999</v>
      </c>
      <c r="BM312" s="71">
        <v>0</v>
      </c>
      <c r="BN312" s="72"/>
      <c r="BO312" s="71">
        <v>0</v>
      </c>
      <c r="BP312" s="71">
        <v>0</v>
      </c>
      <c r="BQ312" s="71">
        <v>6</v>
      </c>
      <c r="BR312" s="71">
        <v>0</v>
      </c>
      <c r="BS312" s="71">
        <v>2</v>
      </c>
      <c r="BT312" s="71">
        <v>0</v>
      </c>
      <c r="BU312"/>
      <c r="BV312" s="70">
        <v>44.04</v>
      </c>
      <c r="BW312" s="70">
        <v>0</v>
      </c>
      <c r="BX312" s="70">
        <v>11.699</v>
      </c>
      <c r="BY312" s="70">
        <v>0</v>
      </c>
      <c r="BZ312" s="70">
        <v>0</v>
      </c>
      <c r="CA312" s="70">
        <v>0</v>
      </c>
      <c r="CB312" s="70">
        <v>0</v>
      </c>
      <c r="CC312" s="70">
        <v>0</v>
      </c>
      <c r="CD312" s="70">
        <v>0</v>
      </c>
    </row>
    <row r="313" spans="1:82">
      <c r="A313" s="70" t="s">
        <v>2254</v>
      </c>
      <c r="B313" s="70">
        <v>113</v>
      </c>
      <c r="C313" s="70">
        <v>11</v>
      </c>
      <c r="D313" s="70">
        <v>7</v>
      </c>
      <c r="E313" s="70">
        <v>2014</v>
      </c>
      <c r="F313" s="70" t="s">
        <v>181</v>
      </c>
      <c r="G313" s="70" t="s">
        <v>2243</v>
      </c>
      <c r="H313" s="70" t="s">
        <v>2244</v>
      </c>
      <c r="I313" s="148"/>
      <c r="J313" s="71">
        <v>70.193968064948123</v>
      </c>
      <c r="K313" s="71">
        <v>4.8079249290062096</v>
      </c>
      <c r="L313" s="71">
        <v>21.587459145909779</v>
      </c>
      <c r="M313" s="71">
        <v>123.4776061613492</v>
      </c>
      <c r="N313" s="71">
        <v>118.82637147884741</v>
      </c>
      <c r="O313" s="71">
        <v>82.404465058034873</v>
      </c>
      <c r="P313" s="71">
        <v>86.261411897787497</v>
      </c>
      <c r="Q313" s="71">
        <v>5.1846800433679601</v>
      </c>
      <c r="R313" s="71">
        <v>0</v>
      </c>
      <c r="S313" s="71">
        <v>2.073983285662631</v>
      </c>
      <c r="T313" s="72"/>
      <c r="U313" s="71">
        <v>13776263</v>
      </c>
      <c r="V313" s="71">
        <v>1981</v>
      </c>
      <c r="W313" s="71">
        <v>797</v>
      </c>
      <c r="X313" s="71">
        <v>25367</v>
      </c>
      <c r="Y313" s="71">
        <v>26887</v>
      </c>
      <c r="Z313" s="71">
        <v>47420</v>
      </c>
      <c r="AA313" s="71">
        <v>17179</v>
      </c>
      <c r="AB313" s="71">
        <v>69858</v>
      </c>
      <c r="AC313" s="71">
        <v>0</v>
      </c>
      <c r="AD313" s="71">
        <v>2.073983285662631</v>
      </c>
      <c r="AE313" s="72"/>
      <c r="AF313" s="71"/>
      <c r="AG313" s="71"/>
      <c r="AH313" s="71"/>
      <c r="AI313" s="71"/>
      <c r="AJ313" s="71"/>
      <c r="AK313" s="71"/>
      <c r="AL313" s="71"/>
      <c r="AM313" s="71"/>
      <c r="AN313" s="71"/>
      <c r="AO313" s="71"/>
      <c r="AP313" s="71"/>
      <c r="AQ313" s="72"/>
      <c r="AR313" s="71">
        <v>2075</v>
      </c>
      <c r="AS313" s="71">
        <v>516</v>
      </c>
      <c r="AT313" s="71">
        <v>0</v>
      </c>
      <c r="AU313" s="71">
        <v>4</v>
      </c>
      <c r="AV313" s="71">
        <v>0</v>
      </c>
      <c r="AW313" s="71">
        <v>0</v>
      </c>
      <c r="AX313" s="71"/>
      <c r="AY313" s="72"/>
      <c r="AZ313" s="71">
        <v>9373.2999999999993</v>
      </c>
      <c r="BA313" s="71">
        <v>18425.7</v>
      </c>
      <c r="BB313" s="71">
        <v>0</v>
      </c>
      <c r="BC313" s="71">
        <v>33540</v>
      </c>
      <c r="BD313" s="71">
        <v>0</v>
      </c>
      <c r="BE313" s="71">
        <v>0</v>
      </c>
      <c r="BF313" s="71"/>
      <c r="BG313" s="72"/>
      <c r="BH313" s="71">
        <v>0</v>
      </c>
      <c r="BI313" s="71">
        <v>0</v>
      </c>
      <c r="BJ313" s="71">
        <v>34.957999999999998</v>
      </c>
      <c r="BK313" s="71">
        <v>0</v>
      </c>
      <c r="BL313" s="71">
        <v>5.9269999999999996</v>
      </c>
      <c r="BM313" s="71">
        <v>0</v>
      </c>
      <c r="BN313" s="72"/>
      <c r="BO313" s="71">
        <v>0</v>
      </c>
      <c r="BP313" s="71">
        <v>0</v>
      </c>
      <c r="BQ313" s="71">
        <v>5</v>
      </c>
      <c r="BR313" s="71">
        <v>0</v>
      </c>
      <c r="BS313" s="71">
        <v>1</v>
      </c>
      <c r="BT313" s="71">
        <v>0</v>
      </c>
      <c r="BU313"/>
      <c r="BV313" s="70">
        <v>40.884999999999998</v>
      </c>
      <c r="BW313" s="70">
        <v>0</v>
      </c>
      <c r="BX313" s="70">
        <v>0</v>
      </c>
      <c r="BY313" s="70">
        <v>0</v>
      </c>
      <c r="BZ313" s="70">
        <v>0</v>
      </c>
      <c r="CA313" s="70">
        <v>0</v>
      </c>
      <c r="CB313" s="70">
        <v>0</v>
      </c>
      <c r="CC313" s="70">
        <v>0</v>
      </c>
      <c r="CD313" s="70">
        <v>0</v>
      </c>
    </row>
    <row r="314" spans="1:82">
      <c r="A314" s="70" t="s">
        <v>2255</v>
      </c>
      <c r="B314" s="70">
        <v>114</v>
      </c>
      <c r="C314" s="70">
        <v>12</v>
      </c>
      <c r="D314" s="70">
        <v>7</v>
      </c>
      <c r="E314" s="70">
        <v>2015</v>
      </c>
      <c r="F314" s="70" t="s">
        <v>182</v>
      </c>
      <c r="G314" s="70" t="s">
        <v>2243</v>
      </c>
      <c r="H314" s="70" t="s">
        <v>2244</v>
      </c>
      <c r="I314" s="148"/>
      <c r="J314" s="71">
        <v>72.021771167967188</v>
      </c>
      <c r="K314" s="71">
        <v>4.474248209443874</v>
      </c>
      <c r="L314" s="71">
        <v>23.289599250234101</v>
      </c>
      <c r="M314" s="71">
        <v>131.6331833259583</v>
      </c>
      <c r="N314" s="71">
        <v>102.65945813481559</v>
      </c>
      <c r="O314" s="71">
        <v>82.069923460865567</v>
      </c>
      <c r="P314" s="71">
        <v>85.60089550468561</v>
      </c>
      <c r="Q314" s="71">
        <v>5.0479317255920098</v>
      </c>
      <c r="R314" s="71">
        <v>0</v>
      </c>
      <c r="S314" s="71">
        <v>2.8265202965402438</v>
      </c>
      <c r="T314" s="72"/>
      <c r="U314" s="71">
        <v>15257884</v>
      </c>
      <c r="V314" s="71">
        <v>1981</v>
      </c>
      <c r="W314" s="71">
        <v>797</v>
      </c>
      <c r="X314" s="71">
        <v>25367</v>
      </c>
      <c r="Y314" s="71">
        <v>27102</v>
      </c>
      <c r="Z314" s="71">
        <v>47682</v>
      </c>
      <c r="AA314" s="71">
        <v>17034</v>
      </c>
      <c r="AB314" s="71">
        <v>69479</v>
      </c>
      <c r="AC314" s="71">
        <v>0</v>
      </c>
      <c r="AD314" s="71">
        <v>2.8265202965402438</v>
      </c>
      <c r="AE314" s="72"/>
      <c r="AF314" s="71">
        <v>103629831.10049251</v>
      </c>
      <c r="AG314" s="71">
        <v>3439888.6560897739</v>
      </c>
      <c r="AH314" s="71">
        <v>4897655.9180192417</v>
      </c>
      <c r="AI314" s="71">
        <v>164733985.87540099</v>
      </c>
      <c r="AJ314" s="71">
        <v>133232565.16306759</v>
      </c>
      <c r="AK314" s="71">
        <v>0</v>
      </c>
      <c r="AL314" s="71">
        <v>0</v>
      </c>
      <c r="AM314" s="71">
        <v>9521805.4965567719</v>
      </c>
      <c r="AN314" s="71">
        <v>0</v>
      </c>
      <c r="AO314" s="71">
        <v>0</v>
      </c>
      <c r="AP314" s="71">
        <v>419455732.20962685</v>
      </c>
      <c r="AQ314" s="72"/>
      <c r="AR314" s="71">
        <v>2193</v>
      </c>
      <c r="AS314" s="71">
        <v>761</v>
      </c>
      <c r="AT314" s="71">
        <v>0</v>
      </c>
      <c r="AU314" s="71">
        <v>4</v>
      </c>
      <c r="AV314" s="71">
        <v>0</v>
      </c>
      <c r="AW314" s="71">
        <v>0</v>
      </c>
      <c r="AX314" s="71"/>
      <c r="AY314" s="72"/>
      <c r="AZ314" s="71">
        <v>9997.0999999999985</v>
      </c>
      <c r="BA314" s="71">
        <v>26986</v>
      </c>
      <c r="BB314" s="71">
        <v>0</v>
      </c>
      <c r="BC314" s="71">
        <v>11452.2</v>
      </c>
      <c r="BD314" s="71">
        <v>0</v>
      </c>
      <c r="BE314" s="71">
        <v>0</v>
      </c>
      <c r="BF314" s="71"/>
      <c r="BG314" s="72"/>
      <c r="BH314" s="71">
        <v>0</v>
      </c>
      <c r="BI314" s="71">
        <v>0</v>
      </c>
      <c r="BJ314" s="71">
        <v>33.829000000000001</v>
      </c>
      <c r="BK314" s="71">
        <v>0</v>
      </c>
      <c r="BL314" s="71">
        <v>17.853000000000002</v>
      </c>
      <c r="BM314" s="71">
        <v>0</v>
      </c>
      <c r="BN314" s="72"/>
      <c r="BO314" s="71">
        <v>0</v>
      </c>
      <c r="BP314" s="71">
        <v>0</v>
      </c>
      <c r="BQ314" s="71">
        <v>5</v>
      </c>
      <c r="BR314" s="71">
        <v>0</v>
      </c>
      <c r="BS314" s="71">
        <v>2</v>
      </c>
      <c r="BT314" s="71">
        <v>0</v>
      </c>
      <c r="BU314"/>
      <c r="BV314" s="70">
        <v>39.630000000000003</v>
      </c>
      <c r="BW314" s="70">
        <v>0</v>
      </c>
      <c r="BX314" s="70">
        <v>12.052</v>
      </c>
      <c r="BY314" s="70">
        <v>0</v>
      </c>
      <c r="BZ314" s="70">
        <v>0</v>
      </c>
      <c r="CA314" s="70">
        <v>0</v>
      </c>
      <c r="CB314" s="70">
        <v>0</v>
      </c>
      <c r="CC314" s="70">
        <v>0</v>
      </c>
      <c r="CD314" s="70">
        <v>0</v>
      </c>
    </row>
    <row r="315" spans="1:82">
      <c r="A315" s="70" t="s">
        <v>2256</v>
      </c>
      <c r="B315" s="70">
        <v>115</v>
      </c>
      <c r="C315" s="70">
        <v>13</v>
      </c>
      <c r="D315" s="70">
        <v>7</v>
      </c>
      <c r="E315" s="70">
        <v>2016</v>
      </c>
      <c r="F315" s="70" t="s">
        <v>155</v>
      </c>
      <c r="G315" s="70" t="s">
        <v>2243</v>
      </c>
      <c r="H315" s="70" t="s">
        <v>2244</v>
      </c>
      <c r="I315" s="148"/>
      <c r="J315" s="71">
        <v>78.571496878124563</v>
      </c>
      <c r="K315" s="71">
        <v>4.5011347688971659</v>
      </c>
      <c r="L315" s="71">
        <v>22.381947233618149</v>
      </c>
      <c r="M315" s="71">
        <v>106.41047007615285</v>
      </c>
      <c r="N315" s="71">
        <v>109.70719405689628</v>
      </c>
      <c r="O315" s="71">
        <v>81.100513559930519</v>
      </c>
      <c r="P315" s="71">
        <v>82.583696713230026</v>
      </c>
      <c r="Q315" s="71">
        <v>4.8777772113833464</v>
      </c>
      <c r="R315" s="71">
        <v>0</v>
      </c>
      <c r="S315" s="71">
        <v>2.78921581942098</v>
      </c>
      <c r="T315" s="72"/>
      <c r="U315" s="71">
        <v>16518813</v>
      </c>
      <c r="V315" s="71">
        <v>1981</v>
      </c>
      <c r="W315" s="71">
        <v>797</v>
      </c>
      <c r="X315" s="71">
        <v>25367</v>
      </c>
      <c r="Y315" s="71">
        <v>27204</v>
      </c>
      <c r="Z315" s="71">
        <v>47698</v>
      </c>
      <c r="AA315" s="71">
        <v>16997</v>
      </c>
      <c r="AB315" s="71">
        <v>69059</v>
      </c>
      <c r="AC315" s="71">
        <v>0</v>
      </c>
      <c r="AD315" s="71">
        <v>2.78921581942098</v>
      </c>
      <c r="AE315" s="72"/>
      <c r="AF315" s="71">
        <v>115414725.4126837</v>
      </c>
      <c r="AG315" s="71">
        <v>3326210.9167138948</v>
      </c>
      <c r="AH315" s="71">
        <v>3655260.4661446861</v>
      </c>
      <c r="AI315" s="71">
        <v>160259018.66603279</v>
      </c>
      <c r="AJ315" s="71">
        <v>133566870.9308214</v>
      </c>
      <c r="AK315" s="71">
        <v>0</v>
      </c>
      <c r="AL315" s="71">
        <v>0</v>
      </c>
      <c r="AM315" s="71">
        <v>9471599.0491097588</v>
      </c>
      <c r="AN315" s="71">
        <v>0</v>
      </c>
      <c r="AO315" s="71">
        <v>0</v>
      </c>
      <c r="AP315" s="71">
        <v>425693685.44150621</v>
      </c>
      <c r="AQ315" s="72"/>
      <c r="AR315" s="71">
        <v>2364</v>
      </c>
      <c r="AS315" s="71">
        <v>882</v>
      </c>
      <c r="AT315" s="71">
        <v>0</v>
      </c>
      <c r="AU315" s="71">
        <v>4</v>
      </c>
      <c r="AV315" s="71">
        <v>0</v>
      </c>
      <c r="AW315" s="71">
        <v>0</v>
      </c>
      <c r="AX315" s="71"/>
      <c r="AY315" s="72"/>
      <c r="AZ315" s="71">
        <v>10940.9</v>
      </c>
      <c r="BA315" s="71">
        <v>31676.5</v>
      </c>
      <c r="BB315" s="71">
        <v>0</v>
      </c>
      <c r="BC315" s="71">
        <v>11552.2</v>
      </c>
      <c r="BD315" s="71">
        <v>0</v>
      </c>
      <c r="BE315" s="71">
        <v>0</v>
      </c>
      <c r="BF315" s="71"/>
      <c r="BG315" s="72"/>
      <c r="BH315" s="71">
        <v>0</v>
      </c>
      <c r="BI315" s="71">
        <v>0</v>
      </c>
      <c r="BJ315" s="71">
        <v>31.774999999999999</v>
      </c>
      <c r="BK315" s="71">
        <v>0</v>
      </c>
      <c r="BL315" s="71">
        <v>15.823</v>
      </c>
      <c r="BM315" s="71">
        <v>0</v>
      </c>
      <c r="BN315" s="72"/>
      <c r="BO315" s="71">
        <v>0</v>
      </c>
      <c r="BP315" s="71">
        <v>0</v>
      </c>
      <c r="BQ315" s="71">
        <v>5</v>
      </c>
      <c r="BR315" s="71">
        <v>0</v>
      </c>
      <c r="BS315" s="71">
        <v>2</v>
      </c>
      <c r="BT315" s="71">
        <v>0</v>
      </c>
      <c r="BU315"/>
      <c r="BV315" s="70">
        <v>37.716000000000001</v>
      </c>
      <c r="BW315" s="70">
        <v>0</v>
      </c>
      <c r="BX315" s="70">
        <v>9.8819999999999997</v>
      </c>
      <c r="BY315" s="70">
        <v>0</v>
      </c>
      <c r="BZ315" s="70">
        <v>0</v>
      </c>
      <c r="CA315" s="70">
        <v>0</v>
      </c>
      <c r="CB315" s="70">
        <v>0</v>
      </c>
      <c r="CC315" s="70">
        <v>0</v>
      </c>
      <c r="CD315" s="70">
        <v>0</v>
      </c>
    </row>
    <row r="316" spans="1:82">
      <c r="A316" s="70" t="s">
        <v>2257</v>
      </c>
      <c r="B316" s="70">
        <v>116</v>
      </c>
      <c r="C316" s="70">
        <v>14</v>
      </c>
      <c r="D316" s="70">
        <v>7</v>
      </c>
      <c r="E316" s="70">
        <v>2017</v>
      </c>
      <c r="F316" s="70" t="s">
        <v>156</v>
      </c>
      <c r="G316" s="70" t="s">
        <v>2243</v>
      </c>
      <c r="H316" s="70" t="s">
        <v>2244</v>
      </c>
      <c r="I316" s="148"/>
      <c r="J316" s="71">
        <v>80.692715166778328</v>
      </c>
      <c r="K316" s="71">
        <v>4.4389200767856449</v>
      </c>
      <c r="L316" s="71">
        <v>22.010067463751529</v>
      </c>
      <c r="M316" s="71">
        <v>101.08969901729056</v>
      </c>
      <c r="N316" s="71">
        <v>113.65970307882218</v>
      </c>
      <c r="O316" s="71">
        <v>80.08824016087641</v>
      </c>
      <c r="P316" s="71">
        <v>81.872268681165892</v>
      </c>
      <c r="Q316" s="71">
        <v>4.6891199213761201</v>
      </c>
      <c r="R316" s="71">
        <v>0</v>
      </c>
      <c r="S316" s="71">
        <v>2.1513581824312218</v>
      </c>
      <c r="T316" s="72"/>
      <c r="U316" s="71">
        <v>18010223</v>
      </c>
      <c r="V316" s="71">
        <v>1981</v>
      </c>
      <c r="W316" s="71">
        <v>797</v>
      </c>
      <c r="X316" s="71">
        <v>25367</v>
      </c>
      <c r="Y316" s="71">
        <v>27356</v>
      </c>
      <c r="Z316" s="71">
        <v>47884</v>
      </c>
      <c r="AA316" s="71">
        <v>16958</v>
      </c>
      <c r="AB316" s="71">
        <v>68652</v>
      </c>
      <c r="AC316" s="71">
        <v>0</v>
      </c>
      <c r="AD316" s="71">
        <v>2.1513581824312218</v>
      </c>
      <c r="AE316" s="72"/>
      <c r="AF316" s="71">
        <v>120146177.40621869</v>
      </c>
      <c r="AG316" s="71">
        <v>3317293.375530751</v>
      </c>
      <c r="AH316" s="71">
        <v>4714162.8769680439</v>
      </c>
      <c r="AI316" s="71">
        <v>158734267.57294849</v>
      </c>
      <c r="AJ316" s="71">
        <v>133927210.55728561</v>
      </c>
      <c r="AK316" s="71">
        <v>0</v>
      </c>
      <c r="AL316" s="71">
        <v>0</v>
      </c>
      <c r="AM316" s="71">
        <v>9430511.1951075569</v>
      </c>
      <c r="AN316" s="71">
        <v>0</v>
      </c>
      <c r="AO316" s="71">
        <v>0</v>
      </c>
      <c r="AP316" s="71">
        <v>430269622.98405915</v>
      </c>
      <c r="AQ316" s="72"/>
      <c r="AR316" s="71">
        <v>2482</v>
      </c>
      <c r="AS316" s="71">
        <v>959</v>
      </c>
      <c r="AT316" s="71">
        <v>0</v>
      </c>
      <c r="AU316" s="71">
        <v>6</v>
      </c>
      <c r="AV316" s="71">
        <v>0</v>
      </c>
      <c r="AW316" s="71">
        <v>0</v>
      </c>
      <c r="AX316" s="71"/>
      <c r="AY316" s="72"/>
      <c r="AZ316" s="71">
        <v>11592.9</v>
      </c>
      <c r="BA316" s="71">
        <v>36753.700000000012</v>
      </c>
      <c r="BB316" s="71">
        <v>0</v>
      </c>
      <c r="BC316" s="71">
        <v>11949</v>
      </c>
      <c r="BD316" s="71">
        <v>0</v>
      </c>
      <c r="BE316" s="71">
        <v>0</v>
      </c>
      <c r="BF316" s="71"/>
      <c r="BG316" s="72"/>
      <c r="BH316" s="71">
        <v>0</v>
      </c>
      <c r="BI316" s="71">
        <v>0</v>
      </c>
      <c r="BJ316" s="71">
        <v>31.913</v>
      </c>
      <c r="BK316" s="71">
        <v>0</v>
      </c>
      <c r="BL316" s="71">
        <v>18.555</v>
      </c>
      <c r="BM316" s="71">
        <v>0</v>
      </c>
      <c r="BN316" s="72"/>
      <c r="BO316" s="71">
        <v>0</v>
      </c>
      <c r="BP316" s="71">
        <v>0</v>
      </c>
      <c r="BQ316" s="71">
        <v>5</v>
      </c>
      <c r="BR316" s="71">
        <v>0</v>
      </c>
      <c r="BS316" s="71">
        <v>2</v>
      </c>
      <c r="BT316" s="71">
        <v>0</v>
      </c>
      <c r="BU316"/>
      <c r="BV316" s="70">
        <v>38.145000000000003</v>
      </c>
      <c r="BW316" s="70">
        <v>0</v>
      </c>
      <c r="BX316" s="70">
        <v>11.865</v>
      </c>
      <c r="BY316" s="70">
        <v>4.9000000000000002E-2</v>
      </c>
      <c r="BZ316" s="70">
        <v>0.40899999999999997</v>
      </c>
      <c r="CA316" s="70">
        <v>0</v>
      </c>
      <c r="CB316" s="70">
        <v>0</v>
      </c>
      <c r="CC316" s="70">
        <v>0</v>
      </c>
      <c r="CD316" s="70">
        <v>0</v>
      </c>
    </row>
    <row r="317" spans="1:82">
      <c r="A317" s="70" t="s">
        <v>2258</v>
      </c>
      <c r="B317" s="70">
        <v>117</v>
      </c>
      <c r="C317" s="70">
        <v>15</v>
      </c>
      <c r="D317" s="70">
        <v>7</v>
      </c>
      <c r="E317" s="70">
        <v>2018</v>
      </c>
      <c r="F317" s="70" t="s">
        <v>183</v>
      </c>
      <c r="G317" s="70" t="s">
        <v>2243</v>
      </c>
      <c r="H317" s="70" t="s">
        <v>2244</v>
      </c>
      <c r="I317" s="148"/>
      <c r="J317" s="71">
        <v>79.717284503177069</v>
      </c>
      <c r="K317" s="71">
        <v>4.1652898475190758</v>
      </c>
      <c r="L317" s="71">
        <v>19.732012939115798</v>
      </c>
      <c r="M317" s="71">
        <v>98.382277000275508</v>
      </c>
      <c r="N317" s="71">
        <v>111.07096646852401</v>
      </c>
      <c r="O317" s="71">
        <v>78.906858242692707</v>
      </c>
      <c r="P317" s="71">
        <v>80.244712207137496</v>
      </c>
      <c r="Q317" s="71">
        <v>4.3295447282013999</v>
      </c>
      <c r="R317" s="71">
        <v>0</v>
      </c>
      <c r="S317" s="71">
        <v>2.9688533552476879</v>
      </c>
      <c r="T317" s="72"/>
      <c r="U317" s="71">
        <v>19128511</v>
      </c>
      <c r="V317" s="71">
        <v>1981</v>
      </c>
      <c r="W317" s="71">
        <v>797</v>
      </c>
      <c r="X317" s="71">
        <v>25367</v>
      </c>
      <c r="Y317" s="71">
        <v>27582</v>
      </c>
      <c r="Z317" s="71">
        <v>48081</v>
      </c>
      <c r="AA317" s="71">
        <v>16788</v>
      </c>
      <c r="AB317" s="71">
        <v>68310</v>
      </c>
      <c r="AC317" s="71">
        <v>0</v>
      </c>
      <c r="AD317" s="71">
        <v>2.9688533552476879</v>
      </c>
      <c r="AE317" s="72"/>
      <c r="AF317" s="71">
        <v>122013729.81340881</v>
      </c>
      <c r="AG317" s="71">
        <v>2946731.7336270129</v>
      </c>
      <c r="AH317" s="71">
        <v>4454539.5297853649</v>
      </c>
      <c r="AI317" s="71">
        <v>151619821.68003899</v>
      </c>
      <c r="AJ317" s="71">
        <v>129593626.9361942</v>
      </c>
      <c r="AK317" s="71">
        <v>0</v>
      </c>
      <c r="AL317" s="71">
        <v>0</v>
      </c>
      <c r="AM317" s="71">
        <v>9402947.3727127351</v>
      </c>
      <c r="AN317" s="71">
        <v>0</v>
      </c>
      <c r="AO317" s="71">
        <v>0</v>
      </c>
      <c r="AP317" s="71">
        <v>420031397.06576705</v>
      </c>
      <c r="AQ317" s="72"/>
      <c r="AR317" s="71">
        <v>2623</v>
      </c>
      <c r="AS317" s="71">
        <v>1076</v>
      </c>
      <c r="AT317" s="71">
        <v>0</v>
      </c>
      <c r="AU317" s="71">
        <v>6</v>
      </c>
      <c r="AV317" s="71">
        <v>0</v>
      </c>
      <c r="AW317" s="71">
        <v>0</v>
      </c>
      <c r="AX317" s="71"/>
      <c r="AY317" s="72"/>
      <c r="AZ317" s="71">
        <v>12340.099999999999</v>
      </c>
      <c r="BA317" s="71">
        <v>41167.5</v>
      </c>
      <c r="BB317" s="71">
        <v>0</v>
      </c>
      <c r="BC317" s="71">
        <v>11949</v>
      </c>
      <c r="BD317" s="71">
        <v>0</v>
      </c>
      <c r="BE317" s="71">
        <v>0</v>
      </c>
      <c r="BF317" s="71"/>
      <c r="BG317" s="72"/>
      <c r="BH317" s="71">
        <v>0</v>
      </c>
      <c r="BI317" s="71">
        <v>0</v>
      </c>
      <c r="BJ317" s="71">
        <v>32.360999999999997</v>
      </c>
      <c r="BK317" s="71">
        <v>0</v>
      </c>
      <c r="BL317" s="71">
        <v>15.554</v>
      </c>
      <c r="BM317" s="71">
        <v>0</v>
      </c>
      <c r="BN317" s="72"/>
      <c r="BO317" s="71">
        <v>0</v>
      </c>
      <c r="BP317" s="71">
        <v>0</v>
      </c>
      <c r="BQ317" s="71">
        <v>5</v>
      </c>
      <c r="BR317" s="71">
        <v>0</v>
      </c>
      <c r="BS317" s="71">
        <v>2</v>
      </c>
      <c r="BT317" s="71">
        <v>0</v>
      </c>
      <c r="BU317"/>
      <c r="BV317" s="70">
        <v>38.466999999999999</v>
      </c>
      <c r="BW317" s="70">
        <v>0</v>
      </c>
      <c r="BX317" s="70">
        <v>9.4480000000000004</v>
      </c>
      <c r="BY317" s="70">
        <v>0</v>
      </c>
      <c r="BZ317" s="70">
        <v>0</v>
      </c>
      <c r="CA317" s="70">
        <v>0</v>
      </c>
      <c r="CB317" s="70">
        <v>0</v>
      </c>
      <c r="CC317" s="70">
        <v>0</v>
      </c>
      <c r="CD317" s="70">
        <v>0</v>
      </c>
    </row>
    <row r="318" spans="1:82">
      <c r="A318" s="70" t="s">
        <v>2259</v>
      </c>
      <c r="B318" s="70">
        <v>118</v>
      </c>
      <c r="C318" s="70">
        <v>16</v>
      </c>
      <c r="D318" s="70">
        <v>7</v>
      </c>
      <c r="E318" s="70">
        <v>2019</v>
      </c>
      <c r="F318" s="70" t="s">
        <v>158</v>
      </c>
      <c r="G318" s="70" t="s">
        <v>2243</v>
      </c>
      <c r="H318" s="70" t="s">
        <v>2244</v>
      </c>
      <c r="I318" s="148"/>
      <c r="J318" s="71">
        <v>76.394622919074138</v>
      </c>
      <c r="K318" s="71">
        <v>3.7809116595444303</v>
      </c>
      <c r="L318" s="71">
        <v>19.839418901328447</v>
      </c>
      <c r="M318" s="71">
        <v>94.211489709545177</v>
      </c>
      <c r="N318" s="71">
        <v>99.067003316517685</v>
      </c>
      <c r="O318" s="71">
        <v>76.662719635920595</v>
      </c>
      <c r="P318" s="71">
        <v>80.016722851393652</v>
      </c>
      <c r="Q318" s="71">
        <v>4.1792629083961197</v>
      </c>
      <c r="R318" s="71">
        <v>0</v>
      </c>
      <c r="S318" s="71">
        <v>4.9024322103466087</v>
      </c>
      <c r="T318" s="72"/>
      <c r="U318" s="71">
        <v>18581692</v>
      </c>
      <c r="V318" s="71">
        <v>1981</v>
      </c>
      <c r="W318" s="71">
        <v>797</v>
      </c>
      <c r="X318" s="71">
        <v>25367</v>
      </c>
      <c r="Y318" s="71">
        <v>27717</v>
      </c>
      <c r="Z318" s="71">
        <v>47996</v>
      </c>
      <c r="AA318" s="71">
        <v>16615</v>
      </c>
      <c r="AB318" s="71">
        <v>67724</v>
      </c>
      <c r="AC318" s="71">
        <v>0</v>
      </c>
      <c r="AD318" s="71">
        <v>4.9024322103466087</v>
      </c>
      <c r="AE318" s="72"/>
      <c r="AF318" s="71">
        <v>124089927.2963618</v>
      </c>
      <c r="AG318" s="71">
        <v>2853216.888032692</v>
      </c>
      <c r="AH318" s="71">
        <v>4705117.720772869</v>
      </c>
      <c r="AI318" s="71">
        <v>155372354.88094851</v>
      </c>
      <c r="AJ318" s="71">
        <v>126520101.7657038</v>
      </c>
      <c r="AK318" s="71">
        <v>0</v>
      </c>
      <c r="AL318" s="71">
        <v>0</v>
      </c>
      <c r="AM318" s="71">
        <v>9223498.9740009587</v>
      </c>
      <c r="AN318" s="71">
        <v>0</v>
      </c>
      <c r="AO318" s="71">
        <v>0</v>
      </c>
      <c r="AP318" s="71">
        <v>422764217.52582061</v>
      </c>
      <c r="AQ318" s="72"/>
      <c r="AR318" s="71">
        <v>2753</v>
      </c>
      <c r="AS318" s="71">
        <v>1161</v>
      </c>
      <c r="AT318" s="71">
        <v>0</v>
      </c>
      <c r="AU318" s="71">
        <v>6</v>
      </c>
      <c r="AV318" s="71">
        <v>0</v>
      </c>
      <c r="AW318" s="71">
        <v>1</v>
      </c>
      <c r="AX318" s="71"/>
      <c r="AY318" s="72"/>
      <c r="AZ318" s="71">
        <v>13020.399999999991</v>
      </c>
      <c r="BA318" s="71">
        <v>52181.000000000029</v>
      </c>
      <c r="BB318" s="71">
        <v>0</v>
      </c>
      <c r="BC318" s="71">
        <v>11949</v>
      </c>
      <c r="BD318" s="71">
        <v>0</v>
      </c>
      <c r="BE318" s="71">
        <v>995</v>
      </c>
      <c r="BF318" s="71"/>
      <c r="BG318" s="72"/>
      <c r="BH318" s="71">
        <v>0</v>
      </c>
      <c r="BI318" s="71">
        <v>0</v>
      </c>
      <c r="BJ318" s="71">
        <v>37.774999999999999</v>
      </c>
      <c r="BK318" s="71">
        <v>0</v>
      </c>
      <c r="BL318" s="71">
        <v>13.303999999999998</v>
      </c>
      <c r="BM318" s="71">
        <v>0</v>
      </c>
      <c r="BN318" s="72"/>
      <c r="BO318" s="71">
        <v>0</v>
      </c>
      <c r="BP318" s="71">
        <v>0</v>
      </c>
      <c r="BQ318" s="71">
        <v>7</v>
      </c>
      <c r="BR318" s="71">
        <v>0</v>
      </c>
      <c r="BS318" s="71">
        <v>2</v>
      </c>
      <c r="BT318" s="71">
        <v>0</v>
      </c>
      <c r="BU318"/>
      <c r="BV318" s="70">
        <v>43.609000000000002</v>
      </c>
      <c r="BW318" s="70">
        <v>0</v>
      </c>
      <c r="BX318" s="70">
        <v>7.47</v>
      </c>
      <c r="BY318" s="70">
        <v>0</v>
      </c>
      <c r="BZ318" s="70">
        <v>0</v>
      </c>
      <c r="CA318" s="70">
        <v>0</v>
      </c>
      <c r="CB318" s="70">
        <v>0</v>
      </c>
      <c r="CC318" s="70">
        <v>0</v>
      </c>
      <c r="CD318" s="70">
        <v>0</v>
      </c>
    </row>
    <row r="319" spans="1:82">
      <c r="A319" s="70" t="s">
        <v>2260</v>
      </c>
      <c r="B319" s="70">
        <v>119</v>
      </c>
      <c r="C319" s="70">
        <v>17</v>
      </c>
      <c r="D319" s="70">
        <v>7</v>
      </c>
      <c r="E319" s="70">
        <v>2020</v>
      </c>
      <c r="F319" s="70" t="s">
        <v>159</v>
      </c>
      <c r="G319" s="70" t="s">
        <v>2243</v>
      </c>
      <c r="H319" s="70" t="s">
        <v>2244</v>
      </c>
      <c r="I319" s="148"/>
      <c r="J319" s="71">
        <v>71.460989281543362</v>
      </c>
      <c r="K319" s="71">
        <v>3.8480493509139535</v>
      </c>
      <c r="L319" s="71">
        <v>27.622307270807767</v>
      </c>
      <c r="M319" s="71">
        <v>76.180396663010413</v>
      </c>
      <c r="N319" s="71">
        <v>97.446503830556082</v>
      </c>
      <c r="O319" s="71">
        <v>67.220559813640804</v>
      </c>
      <c r="P319" s="71">
        <v>75.204866784067448</v>
      </c>
      <c r="Q319" s="71">
        <v>3.95532116849314</v>
      </c>
      <c r="R319" s="71">
        <v>0</v>
      </c>
      <c r="S319" s="71">
        <v>5.0742666991422389</v>
      </c>
      <c r="T319" s="72"/>
      <c r="U319" s="71">
        <v>17684246</v>
      </c>
      <c r="V319" s="71">
        <v>1764</v>
      </c>
      <c r="W319" s="71">
        <v>1242</v>
      </c>
      <c r="X319" s="71">
        <v>22791</v>
      </c>
      <c r="Y319" s="71">
        <v>27810</v>
      </c>
      <c r="Z319" s="71">
        <v>48034</v>
      </c>
      <c r="AA319" s="71">
        <v>16598</v>
      </c>
      <c r="AB319" s="71">
        <v>67084</v>
      </c>
      <c r="AC319" s="71">
        <v>0</v>
      </c>
      <c r="AD319" s="71">
        <v>5.0742666991422389</v>
      </c>
      <c r="AE319" s="72"/>
      <c r="AF319" s="71">
        <v>119219861.92892361</v>
      </c>
      <c r="AG319" s="71">
        <v>2774749.2718856861</v>
      </c>
      <c r="AH319" s="71">
        <v>7107553.9187369244</v>
      </c>
      <c r="AI319" s="71">
        <v>131692536.15495217</v>
      </c>
      <c r="AJ319" s="71">
        <v>127029696.28023469</v>
      </c>
      <c r="AK319" s="71"/>
      <c r="AL319" s="71"/>
      <c r="AM319" s="71">
        <v>8755207.3187851477</v>
      </c>
      <c r="AN319" s="71"/>
      <c r="AO319" s="71"/>
      <c r="AP319" s="71">
        <v>396579604.87351823</v>
      </c>
      <c r="AQ319" s="72"/>
      <c r="AR319" s="71">
        <v>2882</v>
      </c>
      <c r="AS319" s="71">
        <v>1208</v>
      </c>
      <c r="AT319" s="71">
        <v>0</v>
      </c>
      <c r="AU319" s="71">
        <v>7</v>
      </c>
      <c r="AV319" s="71">
        <v>0</v>
      </c>
      <c r="AW319" s="71">
        <v>1</v>
      </c>
      <c r="AX319" s="71"/>
      <c r="AY319" s="72"/>
      <c r="AZ319" s="71">
        <v>13827.799999999979</v>
      </c>
      <c r="BA319" s="71">
        <v>54353.699999999917</v>
      </c>
      <c r="BB319" s="71">
        <v>0</v>
      </c>
      <c r="BC319" s="71">
        <v>35049</v>
      </c>
      <c r="BD319" s="71">
        <v>0</v>
      </c>
      <c r="BE319" s="71">
        <v>995</v>
      </c>
      <c r="BF319" s="71"/>
      <c r="BG319" s="72"/>
      <c r="BH319" s="71">
        <v>0</v>
      </c>
      <c r="BI319" s="71">
        <v>0</v>
      </c>
      <c r="BJ319" s="71">
        <v>38.874000000000002</v>
      </c>
      <c r="BK319" s="71">
        <v>0</v>
      </c>
      <c r="BL319" s="71">
        <v>12.431000000000001</v>
      </c>
      <c r="BM319" s="71">
        <v>0</v>
      </c>
      <c r="BN319" s="72"/>
      <c r="BO319" s="71">
        <v>0</v>
      </c>
      <c r="BP319" s="71">
        <v>0</v>
      </c>
      <c r="BQ319" s="71">
        <v>8</v>
      </c>
      <c r="BR319" s="71">
        <v>0</v>
      </c>
      <c r="BS319" s="71">
        <v>2</v>
      </c>
      <c r="BT319" s="71">
        <v>0</v>
      </c>
      <c r="BU319"/>
      <c r="BV319" s="70">
        <v>44.423000000000002</v>
      </c>
      <c r="BW319" s="70">
        <v>0</v>
      </c>
      <c r="BX319" s="70">
        <v>6.8819999999999997</v>
      </c>
      <c r="BY319" s="70">
        <v>0</v>
      </c>
      <c r="BZ319" s="70">
        <v>0</v>
      </c>
      <c r="CA319" s="70">
        <v>0</v>
      </c>
      <c r="CB319" s="70">
        <v>0</v>
      </c>
      <c r="CC319" s="70">
        <v>0</v>
      </c>
      <c r="CD319" s="70">
        <v>0</v>
      </c>
    </row>
    <row r="320" spans="1:82">
      <c r="A320" s="70" t="s">
        <v>2261</v>
      </c>
      <c r="B320" s="70">
        <v>119</v>
      </c>
      <c r="C320" s="70">
        <v>18</v>
      </c>
      <c r="D320" s="70">
        <v>7</v>
      </c>
      <c r="E320" s="70">
        <v>2021</v>
      </c>
      <c r="F320" s="70" t="s">
        <v>160</v>
      </c>
      <c r="G320" s="70" t="s">
        <v>2243</v>
      </c>
      <c r="H320" s="70" t="s">
        <v>2244</v>
      </c>
      <c r="I320" s="148"/>
      <c r="J320" s="71">
        <v>71.543594372431144</v>
      </c>
      <c r="K320" s="71">
        <v>4.1263163128078864</v>
      </c>
      <c r="L320" s="71">
        <v>36.23828530774729</v>
      </c>
      <c r="M320" s="71">
        <v>86.171481494395451</v>
      </c>
      <c r="N320" s="71">
        <v>107.13848571483626</v>
      </c>
      <c r="O320" s="71">
        <v>65.049592170139675</v>
      </c>
      <c r="P320" s="71">
        <v>77.361408252203674</v>
      </c>
      <c r="Q320" s="71">
        <v>3.8843774809366201</v>
      </c>
      <c r="R320" s="71">
        <v>0</v>
      </c>
      <c r="S320" s="71">
        <v>4.9453397171370437</v>
      </c>
      <c r="T320" s="72"/>
      <c r="U320" s="71">
        <v>18726292</v>
      </c>
      <c r="V320" s="71">
        <v>1764</v>
      </c>
      <c r="W320" s="71">
        <v>1242</v>
      </c>
      <c r="X320" s="71">
        <v>22791</v>
      </c>
      <c r="Y320" s="71">
        <v>28007</v>
      </c>
      <c r="Z320" s="71">
        <v>47861</v>
      </c>
      <c r="AA320" s="71">
        <v>16649</v>
      </c>
      <c r="AB320" s="71">
        <v>66528</v>
      </c>
      <c r="AC320" s="71">
        <v>0</v>
      </c>
      <c r="AD320" s="71">
        <v>4.9453397171370437</v>
      </c>
      <c r="AE320" s="72"/>
      <c r="AF320" s="71">
        <v>112999168.01616269</v>
      </c>
      <c r="AG320" s="71">
        <v>2857417.6486010998</v>
      </c>
      <c r="AH320" s="71">
        <v>8513868.0058587119</v>
      </c>
      <c r="AI320" s="71">
        <v>140936938.62057576</v>
      </c>
      <c r="AJ320" s="71">
        <v>135689199.92733839</v>
      </c>
      <c r="AK320" s="71">
        <v>0</v>
      </c>
      <c r="AL320" s="71">
        <v>0</v>
      </c>
      <c r="AM320" s="71">
        <v>8732723.9280775134</v>
      </c>
      <c r="AN320" s="71">
        <v>0</v>
      </c>
      <c r="AO320" s="71">
        <v>0</v>
      </c>
      <c r="AP320" s="71">
        <v>409729316.14661413</v>
      </c>
      <c r="AQ320" s="72"/>
      <c r="AR320" s="71">
        <v>3004</v>
      </c>
      <c r="AS320" s="71">
        <v>1229</v>
      </c>
      <c r="AT320" s="71">
        <v>0</v>
      </c>
      <c r="AU320" s="71">
        <v>7</v>
      </c>
      <c r="AV320" s="71">
        <v>0</v>
      </c>
      <c r="AW320" s="71">
        <v>1</v>
      </c>
      <c r="AX320" s="71"/>
      <c r="AY320" s="72"/>
      <c r="AZ320" s="71">
        <v>14641.599999999969</v>
      </c>
      <c r="BA320" s="71">
        <v>55583.099999999919</v>
      </c>
      <c r="BB320" s="71">
        <v>0</v>
      </c>
      <c r="BC320" s="71">
        <v>35049</v>
      </c>
      <c r="BD320" s="71">
        <v>0</v>
      </c>
      <c r="BE320" s="71">
        <v>995</v>
      </c>
      <c r="BF320" s="71"/>
      <c r="BG320" s="72"/>
      <c r="BH320" s="71">
        <v>0</v>
      </c>
      <c r="BI320" s="71">
        <v>0</v>
      </c>
      <c r="BJ320" s="71">
        <v>41.856000000000002</v>
      </c>
      <c r="BK320" s="71">
        <v>0</v>
      </c>
      <c r="BL320" s="71">
        <v>12.009</v>
      </c>
      <c r="BM320" s="71">
        <v>0</v>
      </c>
      <c r="BN320" s="72"/>
      <c r="BO320" s="71">
        <v>0</v>
      </c>
      <c r="BP320" s="71">
        <v>0</v>
      </c>
      <c r="BQ320" s="71">
        <v>9</v>
      </c>
      <c r="BR320" s="71">
        <v>0</v>
      </c>
      <c r="BS320" s="71">
        <v>2</v>
      </c>
      <c r="BT320" s="71">
        <v>0</v>
      </c>
      <c r="BU320"/>
      <c r="BV320" s="70">
        <v>47.365000000000002</v>
      </c>
      <c r="BW320" s="70">
        <v>0</v>
      </c>
      <c r="BX320" s="70">
        <v>6.5</v>
      </c>
      <c r="BY320" s="70">
        <v>0</v>
      </c>
      <c r="BZ320" s="70">
        <v>0</v>
      </c>
      <c r="CA320" s="70">
        <v>0</v>
      </c>
      <c r="CB320" s="70">
        <v>0</v>
      </c>
      <c r="CC320" s="70">
        <v>0</v>
      </c>
      <c r="CD320" s="70">
        <v>0</v>
      </c>
    </row>
    <row r="321" spans="1:82">
      <c r="A321" s="70" t="s">
        <v>2262</v>
      </c>
      <c r="B321" s="70">
        <v>119</v>
      </c>
      <c r="C321" s="70">
        <v>19</v>
      </c>
      <c r="D321" s="70">
        <v>7</v>
      </c>
      <c r="E321" s="70">
        <v>2022</v>
      </c>
      <c r="F321" s="70" t="s">
        <v>161</v>
      </c>
      <c r="G321" s="70" t="s">
        <v>2243</v>
      </c>
      <c r="H321" s="70" t="s">
        <v>2244</v>
      </c>
      <c r="I321" s="148"/>
      <c r="J321" s="71">
        <v>71.357828381309119</v>
      </c>
      <c r="K321" s="71">
        <v>3.7175153449010128</v>
      </c>
      <c r="L321" s="71">
        <v>23.220339150100877</v>
      </c>
      <c r="M321" s="71">
        <v>85.099113049769457</v>
      </c>
      <c r="N321" s="71">
        <v>105.7771272757065</v>
      </c>
      <c r="O321" s="71">
        <v>68.575630459472194</v>
      </c>
      <c r="P321" s="71">
        <v>76.451512732543804</v>
      </c>
      <c r="Q321" s="71">
        <v>3.8863515229476753</v>
      </c>
      <c r="R321" s="71">
        <v>0</v>
      </c>
      <c r="S321" s="71">
        <v>5.2866932949124683</v>
      </c>
      <c r="T321" s="72"/>
      <c r="U321" s="71">
        <v>20726164</v>
      </c>
      <c r="V321" s="71">
        <v>1764</v>
      </c>
      <c r="W321" s="71">
        <v>1242</v>
      </c>
      <c r="X321" s="71">
        <v>22791</v>
      </c>
      <c r="Y321" s="71">
        <v>28276</v>
      </c>
      <c r="Z321" s="71">
        <v>47938</v>
      </c>
      <c r="AA321" s="71">
        <v>16704</v>
      </c>
      <c r="AB321" s="71">
        <v>66016</v>
      </c>
      <c r="AC321" s="71">
        <v>0</v>
      </c>
      <c r="AD321" s="71">
        <v>5.2866932949124683</v>
      </c>
      <c r="AE321" s="72"/>
      <c r="AF321" s="71">
        <v>111082678.48821978</v>
      </c>
      <c r="AG321" s="71">
        <v>2775091.8706982522</v>
      </c>
      <c r="AH321" s="71">
        <v>6646850.69656335</v>
      </c>
      <c r="AI321" s="71">
        <v>139965826.01185173</v>
      </c>
      <c r="AJ321" s="71">
        <v>135827776.38932732</v>
      </c>
      <c r="AK321" s="71">
        <v>0</v>
      </c>
      <c r="AL321" s="71">
        <v>0</v>
      </c>
      <c r="AM321" s="71">
        <v>8524467.4675801415</v>
      </c>
      <c r="AN321" s="71">
        <v>0</v>
      </c>
      <c r="AO321" s="71">
        <v>0</v>
      </c>
      <c r="AP321" s="71">
        <v>404822690.92424053</v>
      </c>
      <c r="AQ321" s="72"/>
      <c r="AR321" s="71">
        <v>3151</v>
      </c>
      <c r="AS321" s="71">
        <v>1240</v>
      </c>
      <c r="AT321" s="71">
        <v>0</v>
      </c>
      <c r="AU321" s="71">
        <v>8</v>
      </c>
      <c r="AV321" s="71">
        <v>0</v>
      </c>
      <c r="AW321" s="71">
        <v>1</v>
      </c>
      <c r="AX321" s="71"/>
      <c r="AY321" s="72"/>
      <c r="AZ321" s="71">
        <v>15607.099999999942</v>
      </c>
      <c r="BA321" s="71">
        <v>57231.99999999992</v>
      </c>
      <c r="BB321" s="71">
        <v>0</v>
      </c>
      <c r="BC321" s="71">
        <v>38249</v>
      </c>
      <c r="BD321" s="71">
        <v>0</v>
      </c>
      <c r="BE321" s="71">
        <v>995</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2263</v>
      </c>
      <c r="B322" s="70">
        <v>119</v>
      </c>
      <c r="C322" s="70">
        <v>20</v>
      </c>
      <c r="D322" s="70">
        <v>7</v>
      </c>
      <c r="E322" s="70">
        <v>2023</v>
      </c>
      <c r="F322" s="70" t="s">
        <v>1539</v>
      </c>
      <c r="G322" s="70" t="s">
        <v>2243</v>
      </c>
      <c r="H322" s="70" t="s">
        <v>2244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3259</v>
      </c>
      <c r="AS322" s="71">
        <v>1243</v>
      </c>
      <c r="AT322" s="71">
        <v>0</v>
      </c>
      <c r="AU322" s="71">
        <v>8</v>
      </c>
      <c r="AV322" s="71">
        <v>0</v>
      </c>
      <c r="AW322" s="71">
        <v>1</v>
      </c>
      <c r="AX322" s="71"/>
      <c r="AY322" s="72"/>
      <c r="AZ322" s="71">
        <v>16332.699999999919</v>
      </c>
      <c r="BA322" s="71">
        <v>57299.299999999916</v>
      </c>
      <c r="BB322" s="71">
        <v>0</v>
      </c>
      <c r="BC322" s="71">
        <v>38249</v>
      </c>
      <c r="BD322" s="71">
        <v>0</v>
      </c>
      <c r="BE322" s="71">
        <v>1541.912</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2264</v>
      </c>
      <c r="B323" s="70">
        <v>119</v>
      </c>
      <c r="C323" s="70">
        <v>21</v>
      </c>
      <c r="D323" s="70">
        <v>7</v>
      </c>
      <c r="E323" s="70">
        <v>2024</v>
      </c>
      <c r="F323" s="70" t="s">
        <v>1554</v>
      </c>
      <c r="G323" s="70" t="s">
        <v>2243</v>
      </c>
      <c r="H323" s="70" t="s">
        <v>2244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2265</v>
      </c>
      <c r="B324" s="70">
        <v>222</v>
      </c>
      <c r="C324" s="70">
        <v>1</v>
      </c>
      <c r="D324" s="70">
        <v>14</v>
      </c>
      <c r="E324" s="70">
        <v>1990</v>
      </c>
      <c r="F324" s="70" t="s">
        <v>787</v>
      </c>
      <c r="G324" s="70" t="s">
        <v>2266</v>
      </c>
      <c r="H324" s="70" t="s">
        <v>2267</v>
      </c>
      <c r="I324" s="148"/>
      <c r="J324" s="71">
        <v>134.13980638726869</v>
      </c>
      <c r="K324" s="71">
        <v>4.0400049728382177</v>
      </c>
      <c r="L324" s="71">
        <v>14.493086843267021</v>
      </c>
      <c r="M324" s="71">
        <v>18.15227400600233</v>
      </c>
      <c r="N324" s="71">
        <v>33.429152638862739</v>
      </c>
      <c r="O324" s="71">
        <v>31.596475854523622</v>
      </c>
      <c r="P324" s="71">
        <v>32.992726515481174</v>
      </c>
      <c r="Q324" s="71">
        <v>2.58760942863834</v>
      </c>
      <c r="R324" s="71">
        <v>0</v>
      </c>
      <c r="S324" s="71">
        <v>2.393397126965549</v>
      </c>
      <c r="T324" s="72"/>
      <c r="U324" s="71">
        <v>10817842</v>
      </c>
      <c r="V324" s="71">
        <v>1188</v>
      </c>
      <c r="W324" s="71">
        <v>189</v>
      </c>
      <c r="X324" s="71">
        <v>7121</v>
      </c>
      <c r="Y324" s="71">
        <v>12078</v>
      </c>
      <c r="Z324" s="71">
        <v>12996</v>
      </c>
      <c r="AA324" s="71">
        <v>8011</v>
      </c>
      <c r="AB324" s="71">
        <v>42014</v>
      </c>
      <c r="AC324" s="71">
        <v>0</v>
      </c>
      <c r="AD324" s="71">
        <v>2.393397126965549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2268</v>
      </c>
      <c r="B325" s="70">
        <v>223</v>
      </c>
      <c r="C325" s="70">
        <v>2</v>
      </c>
      <c r="D325" s="70">
        <v>14</v>
      </c>
      <c r="E325" s="70">
        <v>2005</v>
      </c>
      <c r="F325" s="70" t="s">
        <v>789</v>
      </c>
      <c r="G325" s="70" t="s">
        <v>2266</v>
      </c>
      <c r="H325" s="70" t="s">
        <v>2267</v>
      </c>
      <c r="I325" s="148"/>
      <c r="J325" s="71">
        <v>283.36674241146028</v>
      </c>
      <c r="K325" s="71">
        <v>3.7332168931586822</v>
      </c>
      <c r="L325" s="71">
        <v>11.90541916965508</v>
      </c>
      <c r="M325" s="71">
        <v>34.887602029086693</v>
      </c>
      <c r="N325" s="71">
        <v>57.019845070458153</v>
      </c>
      <c r="O325" s="71">
        <v>59.163883077797053</v>
      </c>
      <c r="P325" s="71">
        <v>36.080660670145527</v>
      </c>
      <c r="Q325" s="71">
        <v>3.1009550721619998</v>
      </c>
      <c r="R325" s="71">
        <v>0</v>
      </c>
      <c r="S325" s="71">
        <v>6.5503584400148442</v>
      </c>
      <c r="T325" s="72"/>
      <c r="U325" s="71">
        <v>26119425</v>
      </c>
      <c r="V325" s="71">
        <v>1502</v>
      </c>
      <c r="W325" s="71">
        <v>157</v>
      </c>
      <c r="X325" s="71">
        <v>7730</v>
      </c>
      <c r="Y325" s="71">
        <v>18801</v>
      </c>
      <c r="Z325" s="71">
        <v>28160</v>
      </c>
      <c r="AA325" s="71">
        <v>7175</v>
      </c>
      <c r="AB325" s="71">
        <v>52635</v>
      </c>
      <c r="AC325" s="71">
        <v>0</v>
      </c>
      <c r="AD325" s="71">
        <v>6.5503584400148442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2269</v>
      </c>
      <c r="B326" s="70">
        <v>224</v>
      </c>
      <c r="C326" s="70">
        <v>3</v>
      </c>
      <c r="D326" s="70">
        <v>14</v>
      </c>
      <c r="E326" s="70">
        <v>2006</v>
      </c>
      <c r="F326" s="70" t="s">
        <v>790</v>
      </c>
      <c r="G326" s="70" t="s">
        <v>2266</v>
      </c>
      <c r="H326" s="70" t="s">
        <v>2267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2270</v>
      </c>
      <c r="B327" s="70">
        <v>225</v>
      </c>
      <c r="C327" s="70">
        <v>4</v>
      </c>
      <c r="D327" s="70">
        <v>14</v>
      </c>
      <c r="E327" s="70">
        <v>2007</v>
      </c>
      <c r="F327" s="70" t="s">
        <v>791</v>
      </c>
      <c r="G327" s="70" t="s">
        <v>2266</v>
      </c>
      <c r="H327" s="70" t="s">
        <v>2267</v>
      </c>
      <c r="I327" s="148"/>
      <c r="J327" s="71">
        <v>281.38881749157508</v>
      </c>
      <c r="K327" s="71">
        <v>3.0594405055584208</v>
      </c>
      <c r="L327" s="71">
        <v>9.2366011532409988</v>
      </c>
      <c r="M327" s="71">
        <v>44.53983656800979</v>
      </c>
      <c r="N327" s="71">
        <v>60.159203362425266</v>
      </c>
      <c r="O327" s="71">
        <v>59.647372937777888</v>
      </c>
      <c r="P327" s="71">
        <v>36.256160013753266</v>
      </c>
      <c r="Q327" s="71">
        <v>3.3691349753534299</v>
      </c>
      <c r="R327" s="71">
        <v>0</v>
      </c>
      <c r="S327" s="71">
        <v>4.7679815832365833</v>
      </c>
      <c r="T327" s="72"/>
      <c r="U327" s="71">
        <v>29505637</v>
      </c>
      <c r="V327" s="71">
        <v>1255</v>
      </c>
      <c r="W327" s="71">
        <v>119</v>
      </c>
      <c r="X327" s="71">
        <v>11370</v>
      </c>
      <c r="Y327" s="71">
        <v>19753</v>
      </c>
      <c r="Z327" s="71">
        <v>29513</v>
      </c>
      <c r="AA327" s="71">
        <v>7100</v>
      </c>
      <c r="AB327" s="71">
        <v>54163</v>
      </c>
      <c r="AC327" s="71">
        <v>0</v>
      </c>
      <c r="AD327" s="71">
        <v>4.7679815832365833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2271</v>
      </c>
      <c r="B328" s="70">
        <v>226</v>
      </c>
      <c r="C328" s="70">
        <v>5</v>
      </c>
      <c r="D328" s="70">
        <v>14</v>
      </c>
      <c r="E328" s="70">
        <v>2008</v>
      </c>
      <c r="F328" s="70" t="s">
        <v>792</v>
      </c>
      <c r="G328" s="70" t="s">
        <v>2266</v>
      </c>
      <c r="H328" s="70" t="s">
        <v>2267</v>
      </c>
      <c r="I328" s="148"/>
      <c r="J328" s="71">
        <v>183.325543750836</v>
      </c>
      <c r="K328" s="71">
        <v>2.2659383993631539</v>
      </c>
      <c r="L328" s="71">
        <v>8.277086807718165</v>
      </c>
      <c r="M328" s="71">
        <v>46.392517779927168</v>
      </c>
      <c r="N328" s="71">
        <v>54.334352286859193</v>
      </c>
      <c r="O328" s="71">
        <v>58.415614207025413</v>
      </c>
      <c r="P328" s="71">
        <v>36.148531889397233</v>
      </c>
      <c r="Q328" s="71">
        <v>3.3371983176264202</v>
      </c>
      <c r="R328" s="71">
        <v>0</v>
      </c>
      <c r="S328" s="71">
        <v>3.0397060571623071</v>
      </c>
      <c r="T328" s="72"/>
      <c r="U328" s="71">
        <v>19822722</v>
      </c>
      <c r="V328" s="71">
        <v>1255</v>
      </c>
      <c r="W328" s="71">
        <v>119</v>
      </c>
      <c r="X328" s="71">
        <v>11370</v>
      </c>
      <c r="Y328" s="71">
        <v>20012</v>
      </c>
      <c r="Z328" s="71">
        <v>29918</v>
      </c>
      <c r="AA328" s="71">
        <v>7087</v>
      </c>
      <c r="AB328" s="71">
        <v>54532</v>
      </c>
      <c r="AC328" s="71">
        <v>0</v>
      </c>
      <c r="AD328" s="71">
        <v>3.0397060571623071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2272</v>
      </c>
      <c r="B329" s="70">
        <v>227</v>
      </c>
      <c r="C329" s="70">
        <v>6</v>
      </c>
      <c r="D329" s="70">
        <v>14</v>
      </c>
      <c r="E329" s="70">
        <v>2009</v>
      </c>
      <c r="F329" s="70" t="s">
        <v>176</v>
      </c>
      <c r="G329" s="1064" t="s">
        <v>2266</v>
      </c>
      <c r="H329" s="70" t="s">
        <v>2267</v>
      </c>
      <c r="I329" s="148"/>
      <c r="J329" s="71">
        <v>155.8920855548723</v>
      </c>
      <c r="K329" s="71">
        <v>2.6444848890586159</v>
      </c>
      <c r="L329" s="71">
        <v>13.060323160151061</v>
      </c>
      <c r="M329" s="71">
        <v>45.965396200890567</v>
      </c>
      <c r="N329" s="71">
        <v>53.051934288169122</v>
      </c>
      <c r="O329" s="71">
        <v>60.244369112229947</v>
      </c>
      <c r="P329" s="71">
        <v>34.530775304733858</v>
      </c>
      <c r="Q329" s="71">
        <v>3.2030900575447201</v>
      </c>
      <c r="R329" s="71">
        <v>0</v>
      </c>
      <c r="S329" s="71">
        <v>3.847413245531579</v>
      </c>
      <c r="T329" s="72"/>
      <c r="U329" s="71">
        <v>15233712</v>
      </c>
      <c r="V329" s="71">
        <v>1396</v>
      </c>
      <c r="W329" s="71">
        <v>270</v>
      </c>
      <c r="X329" s="71">
        <v>12019</v>
      </c>
      <c r="Y329" s="71">
        <v>20296</v>
      </c>
      <c r="Z329" s="71">
        <v>30455</v>
      </c>
      <c r="AA329" s="71">
        <v>6950</v>
      </c>
      <c r="AB329" s="71">
        <v>54944</v>
      </c>
      <c r="AC329" s="71">
        <v>0</v>
      </c>
      <c r="AD329" s="71">
        <v>3.847413245531579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205.244</v>
      </c>
      <c r="BK329" s="71">
        <v>3.41</v>
      </c>
      <c r="BL329" s="71">
        <v>3.51</v>
      </c>
      <c r="BM329" s="71">
        <v>0</v>
      </c>
      <c r="BN329" s="72"/>
      <c r="BO329" s="71">
        <v>0</v>
      </c>
      <c r="BP329" s="71">
        <v>0</v>
      </c>
      <c r="BQ329" s="71">
        <v>7</v>
      </c>
      <c r="BR329" s="71">
        <v>1</v>
      </c>
      <c r="BS329" s="71">
        <v>1</v>
      </c>
      <c r="BT329" s="71">
        <v>0</v>
      </c>
      <c r="BU329"/>
      <c r="BV329" s="70">
        <v>138.38399999999999</v>
      </c>
      <c r="BW329" s="70">
        <v>0</v>
      </c>
      <c r="BX329" s="70">
        <v>0</v>
      </c>
      <c r="BY329" s="70">
        <v>0</v>
      </c>
      <c r="BZ329" s="70">
        <v>0</v>
      </c>
      <c r="CA329" s="70">
        <v>0</v>
      </c>
      <c r="CB329" s="70">
        <v>57.82</v>
      </c>
      <c r="CC329" s="70">
        <v>15.96</v>
      </c>
      <c r="CD329" s="70">
        <v>0</v>
      </c>
    </row>
    <row r="330" spans="1:82">
      <c r="A330" s="70" t="s">
        <v>2273</v>
      </c>
      <c r="B330" s="70">
        <v>228</v>
      </c>
      <c r="C330" s="70">
        <v>7</v>
      </c>
      <c r="D330" s="70">
        <v>14</v>
      </c>
      <c r="E330" s="70">
        <v>2010</v>
      </c>
      <c r="F330" s="70" t="s">
        <v>177</v>
      </c>
      <c r="G330" s="1064" t="s">
        <v>2266</v>
      </c>
      <c r="H330" s="70" t="s">
        <v>2267</v>
      </c>
      <c r="I330" s="148"/>
      <c r="J330" s="71">
        <v>227.0937992962547</v>
      </c>
      <c r="K330" s="71">
        <v>2.8491779068749992</v>
      </c>
      <c r="L330" s="71">
        <v>12.576651721977059</v>
      </c>
      <c r="M330" s="71">
        <v>48.554731734285333</v>
      </c>
      <c r="N330" s="71">
        <v>65.492837606747386</v>
      </c>
      <c r="O330" s="71">
        <v>61.030946329503188</v>
      </c>
      <c r="P330" s="71">
        <v>34.890365398465981</v>
      </c>
      <c r="Q330" s="71">
        <v>3.3965178050715901</v>
      </c>
      <c r="R330" s="71">
        <v>0</v>
      </c>
      <c r="S330" s="71">
        <v>4.6975661703452234</v>
      </c>
      <c r="T330" s="72"/>
      <c r="U330" s="71">
        <v>22044973</v>
      </c>
      <c r="V330" s="71">
        <v>1396</v>
      </c>
      <c r="W330" s="71">
        <v>270</v>
      </c>
      <c r="X330" s="71">
        <v>12019</v>
      </c>
      <c r="Y330" s="71">
        <v>20695</v>
      </c>
      <c r="Z330" s="71">
        <v>30996</v>
      </c>
      <c r="AA330" s="71">
        <v>6847</v>
      </c>
      <c r="AB330" s="71">
        <v>55828</v>
      </c>
      <c r="AC330" s="71">
        <v>0</v>
      </c>
      <c r="AD330" s="71">
        <v>4.6975661703452234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208.59299999999999</v>
      </c>
      <c r="BK330" s="71">
        <v>3.7069999999999999</v>
      </c>
      <c r="BL330" s="71">
        <v>3.6619999999999999</v>
      </c>
      <c r="BM330" s="71">
        <v>0</v>
      </c>
      <c r="BN330" s="72"/>
      <c r="BO330" s="71">
        <v>0</v>
      </c>
      <c r="BP330" s="71">
        <v>0</v>
      </c>
      <c r="BQ330" s="71">
        <v>8</v>
      </c>
      <c r="BR330" s="71">
        <v>1</v>
      </c>
      <c r="BS330" s="71">
        <v>1</v>
      </c>
      <c r="BT330" s="71">
        <v>0</v>
      </c>
      <c r="BU330"/>
      <c r="BV330" s="70">
        <v>146.50899999999999</v>
      </c>
      <c r="BW330" s="70">
        <v>0</v>
      </c>
      <c r="BX330" s="70">
        <v>0</v>
      </c>
      <c r="BY330" s="70">
        <v>0</v>
      </c>
      <c r="BZ330" s="70">
        <v>0</v>
      </c>
      <c r="CA330" s="70">
        <v>3.472</v>
      </c>
      <c r="CB330" s="70">
        <v>45.719000000000001</v>
      </c>
      <c r="CC330" s="70">
        <v>20.262</v>
      </c>
      <c r="CD330" s="70">
        <v>0</v>
      </c>
    </row>
    <row r="331" spans="1:82">
      <c r="A331" s="70" t="s">
        <v>2274</v>
      </c>
      <c r="B331" s="70">
        <v>229</v>
      </c>
      <c r="C331" s="70">
        <v>8</v>
      </c>
      <c r="D331" s="70">
        <v>14</v>
      </c>
      <c r="E331" s="70">
        <v>2011</v>
      </c>
      <c r="F331" s="70" t="s">
        <v>178</v>
      </c>
      <c r="G331" s="70" t="s">
        <v>2266</v>
      </c>
      <c r="H331" s="70" t="s">
        <v>2267</v>
      </c>
      <c r="I331" s="148"/>
      <c r="J331" s="71">
        <v>276.41276355576002</v>
      </c>
      <c r="K331" s="71">
        <v>3.764333475477974</v>
      </c>
      <c r="L331" s="71">
        <v>11.1384358238929</v>
      </c>
      <c r="M331" s="71">
        <v>55.760133774234284</v>
      </c>
      <c r="N331" s="71">
        <v>82.085419921179792</v>
      </c>
      <c r="O331" s="71">
        <v>61.153534658542569</v>
      </c>
      <c r="P331" s="71">
        <v>33.654461077451877</v>
      </c>
      <c r="Q331" s="71">
        <v>3.9746872936748598</v>
      </c>
      <c r="R331" s="71">
        <v>0</v>
      </c>
      <c r="S331" s="71">
        <v>3.236478327809039</v>
      </c>
      <c r="T331" s="72"/>
      <c r="U331" s="71">
        <v>23145912</v>
      </c>
      <c r="V331" s="71">
        <v>1396</v>
      </c>
      <c r="W331" s="71">
        <v>270</v>
      </c>
      <c r="X331" s="71">
        <v>12019</v>
      </c>
      <c r="Y331" s="71">
        <v>21104</v>
      </c>
      <c r="Z331" s="71">
        <v>31733</v>
      </c>
      <c r="AA331" s="71">
        <v>6801</v>
      </c>
      <c r="AB331" s="71">
        <v>56638</v>
      </c>
      <c r="AC331" s="71">
        <v>0</v>
      </c>
      <c r="AD331" s="71">
        <v>3.236478327809039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217.357</v>
      </c>
      <c r="BK331" s="71">
        <v>0</v>
      </c>
      <c r="BL331" s="71">
        <v>8.3650000000000002</v>
      </c>
      <c r="BM331" s="71">
        <v>0</v>
      </c>
      <c r="BN331" s="72"/>
      <c r="BO331" s="71">
        <v>0</v>
      </c>
      <c r="BP331" s="71">
        <v>0</v>
      </c>
      <c r="BQ331" s="71">
        <v>8</v>
      </c>
      <c r="BR331" s="71">
        <v>0</v>
      </c>
      <c r="BS331" s="71">
        <v>2</v>
      </c>
      <c r="BT331" s="71">
        <v>0</v>
      </c>
      <c r="BU331"/>
      <c r="BV331" s="70">
        <v>155.84800000000001</v>
      </c>
      <c r="BW331" s="70">
        <v>0</v>
      </c>
      <c r="BX331" s="70">
        <v>0</v>
      </c>
      <c r="BY331" s="70">
        <v>0</v>
      </c>
      <c r="BZ331" s="70">
        <v>0</v>
      </c>
      <c r="CA331" s="70">
        <v>3.9830000000000001</v>
      </c>
      <c r="CB331" s="70">
        <v>45.82</v>
      </c>
      <c r="CC331" s="70">
        <v>20.071000000000002</v>
      </c>
      <c r="CD331" s="70">
        <v>0</v>
      </c>
    </row>
    <row r="332" spans="1:82">
      <c r="A332" s="70" t="s">
        <v>2275</v>
      </c>
      <c r="B332" s="70">
        <v>230</v>
      </c>
      <c r="C332" s="70">
        <v>9</v>
      </c>
      <c r="D332" s="70">
        <v>14</v>
      </c>
      <c r="E332" s="70">
        <v>2012</v>
      </c>
      <c r="F332" s="70" t="s">
        <v>179</v>
      </c>
      <c r="G332" s="70" t="s">
        <v>2266</v>
      </c>
      <c r="H332" s="70" t="s">
        <v>2267</v>
      </c>
      <c r="I332" s="148"/>
      <c r="J332" s="71">
        <v>295.18202746114338</v>
      </c>
      <c r="K332" s="71">
        <v>3.6393808339652809</v>
      </c>
      <c r="L332" s="71">
        <v>11.02961076563038</v>
      </c>
      <c r="M332" s="71">
        <v>62.862416254038777</v>
      </c>
      <c r="N332" s="71">
        <v>89.396676429715882</v>
      </c>
      <c r="O332" s="71">
        <v>62.337627521487228</v>
      </c>
      <c r="P332" s="71">
        <v>33.706593141997971</v>
      </c>
      <c r="Q332" s="71">
        <v>4.3842179024899002</v>
      </c>
      <c r="R332" s="71">
        <v>0</v>
      </c>
      <c r="S332" s="71">
        <v>3.3077826282009748</v>
      </c>
      <c r="T332" s="72"/>
      <c r="U332" s="71">
        <v>22130456</v>
      </c>
      <c r="V332" s="71">
        <v>1396</v>
      </c>
      <c r="W332" s="71">
        <v>270</v>
      </c>
      <c r="X332" s="71">
        <v>12019</v>
      </c>
      <c r="Y332" s="71">
        <v>21472</v>
      </c>
      <c r="Z332" s="71">
        <v>32604</v>
      </c>
      <c r="AA332" s="71">
        <v>6773</v>
      </c>
      <c r="AB332" s="71">
        <v>57501</v>
      </c>
      <c r="AC332" s="71">
        <v>0</v>
      </c>
      <c r="AD332" s="71">
        <v>3.3077826282009748</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218.53</v>
      </c>
      <c r="BK332" s="71">
        <v>0</v>
      </c>
      <c r="BL332" s="71">
        <v>9.32</v>
      </c>
      <c r="BM332" s="71">
        <v>0</v>
      </c>
      <c r="BN332" s="72"/>
      <c r="BO332" s="71">
        <v>0</v>
      </c>
      <c r="BP332" s="71">
        <v>0</v>
      </c>
      <c r="BQ332" s="71">
        <v>8</v>
      </c>
      <c r="BR332" s="71">
        <v>0</v>
      </c>
      <c r="BS332" s="71">
        <v>2</v>
      </c>
      <c r="BT332" s="71">
        <v>0</v>
      </c>
      <c r="BU332"/>
      <c r="BV332" s="70">
        <v>187.58</v>
      </c>
      <c r="BW332" s="70">
        <v>0</v>
      </c>
      <c r="BX332" s="70">
        <v>0</v>
      </c>
      <c r="BY332" s="70">
        <v>0</v>
      </c>
      <c r="BZ332" s="70">
        <v>0</v>
      </c>
      <c r="CA332" s="70">
        <v>0</v>
      </c>
      <c r="CB332" s="70">
        <v>28.585999999999999</v>
      </c>
      <c r="CC332" s="70">
        <v>11.683999999999999</v>
      </c>
      <c r="CD332" s="70">
        <v>0</v>
      </c>
    </row>
    <row r="333" spans="1:82">
      <c r="A333" s="70" t="s">
        <v>2276</v>
      </c>
      <c r="B333" s="70">
        <v>231</v>
      </c>
      <c r="C333" s="70">
        <v>10</v>
      </c>
      <c r="D333" s="70">
        <v>14</v>
      </c>
      <c r="E333" s="70">
        <v>2013</v>
      </c>
      <c r="F333" s="70" t="s">
        <v>180</v>
      </c>
      <c r="G333" s="70" t="s">
        <v>2266</v>
      </c>
      <c r="H333" s="70" t="s">
        <v>2267</v>
      </c>
      <c r="I333" s="148"/>
      <c r="J333" s="71">
        <v>317.68982146836208</v>
      </c>
      <c r="K333" s="71">
        <v>3.138699624713789</v>
      </c>
      <c r="L333" s="71">
        <v>10.384752959133129</v>
      </c>
      <c r="M333" s="71">
        <v>61.660705792045697</v>
      </c>
      <c r="N333" s="71">
        <v>99.590743899092672</v>
      </c>
      <c r="O333" s="71">
        <v>61.016723783895593</v>
      </c>
      <c r="P333" s="71">
        <v>34.023423658352606</v>
      </c>
      <c r="Q333" s="71">
        <v>4.4975682352034001</v>
      </c>
      <c r="R333" s="71">
        <v>0</v>
      </c>
      <c r="S333" s="71">
        <v>4.8867552154115801</v>
      </c>
      <c r="T333" s="72"/>
      <c r="U333" s="71">
        <v>22405395</v>
      </c>
      <c r="V333" s="71">
        <v>1396</v>
      </c>
      <c r="W333" s="71">
        <v>270</v>
      </c>
      <c r="X333" s="71">
        <v>12019</v>
      </c>
      <c r="Y333" s="71">
        <v>21834</v>
      </c>
      <c r="Z333" s="71">
        <v>33338</v>
      </c>
      <c r="AA333" s="71">
        <v>6811</v>
      </c>
      <c r="AB333" s="71">
        <v>58142</v>
      </c>
      <c r="AC333" s="71">
        <v>0</v>
      </c>
      <c r="AD333" s="71">
        <v>4.8867552154115801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250.899</v>
      </c>
      <c r="BK333" s="71">
        <v>0</v>
      </c>
      <c r="BL333" s="71">
        <v>10.192</v>
      </c>
      <c r="BM333" s="71">
        <v>0</v>
      </c>
      <c r="BN333" s="72"/>
      <c r="BO333" s="71">
        <v>0</v>
      </c>
      <c r="BP333" s="71">
        <v>0</v>
      </c>
      <c r="BQ333" s="71">
        <v>8</v>
      </c>
      <c r="BR333" s="71">
        <v>0</v>
      </c>
      <c r="BS333" s="71">
        <v>2</v>
      </c>
      <c r="BT333" s="71">
        <v>0</v>
      </c>
      <c r="BU333"/>
      <c r="BV333" s="70">
        <v>222.559</v>
      </c>
      <c r="BW333" s="70">
        <v>0</v>
      </c>
      <c r="BX333" s="70">
        <v>0</v>
      </c>
      <c r="BY333" s="70">
        <v>0</v>
      </c>
      <c r="BZ333" s="70">
        <v>0</v>
      </c>
      <c r="CA333" s="70">
        <v>0</v>
      </c>
      <c r="CB333" s="70">
        <v>28.486999999999998</v>
      </c>
      <c r="CC333" s="70">
        <v>10.045</v>
      </c>
      <c r="CD333" s="70">
        <v>0</v>
      </c>
    </row>
    <row r="334" spans="1:82">
      <c r="A334" s="70" t="s">
        <v>2277</v>
      </c>
      <c r="B334" s="70">
        <v>232</v>
      </c>
      <c r="C334" s="70">
        <v>11</v>
      </c>
      <c r="D334" s="70">
        <v>14</v>
      </c>
      <c r="E334" s="70">
        <v>2014</v>
      </c>
      <c r="F334" s="70" t="s">
        <v>181</v>
      </c>
      <c r="G334" s="70" t="s">
        <v>2266</v>
      </c>
      <c r="H334" s="70" t="s">
        <v>2267</v>
      </c>
      <c r="I334" s="148"/>
      <c r="J334" s="71">
        <v>309.51837956801933</v>
      </c>
      <c r="K334" s="71">
        <v>2.8682355555310219</v>
      </c>
      <c r="L334" s="71">
        <v>10.34653406099147</v>
      </c>
      <c r="M334" s="71">
        <v>65.383239431342631</v>
      </c>
      <c r="N334" s="71">
        <v>79.972308289145516</v>
      </c>
      <c r="O334" s="71">
        <v>58.94126203792549</v>
      </c>
      <c r="P334" s="71">
        <v>34.014483042995089</v>
      </c>
      <c r="Q334" s="71">
        <v>4.3694017606172801</v>
      </c>
      <c r="R334" s="71">
        <v>0</v>
      </c>
      <c r="S334" s="71">
        <v>4.9838857916215433</v>
      </c>
      <c r="T334" s="72"/>
      <c r="U334" s="71">
        <v>23842605</v>
      </c>
      <c r="V334" s="71">
        <v>1151</v>
      </c>
      <c r="W334" s="71">
        <v>236</v>
      </c>
      <c r="X334" s="71">
        <v>12664</v>
      </c>
      <c r="Y334" s="71">
        <v>22276</v>
      </c>
      <c r="Z334" s="71">
        <v>33918</v>
      </c>
      <c r="AA334" s="71">
        <v>6774</v>
      </c>
      <c r="AB334" s="71">
        <v>58873</v>
      </c>
      <c r="AC334" s="71">
        <v>0</v>
      </c>
      <c r="AD334" s="71">
        <v>4.9838857916215433</v>
      </c>
      <c r="AE334" s="72"/>
      <c r="AF334" s="71"/>
      <c r="AG334" s="71"/>
      <c r="AH334" s="71"/>
      <c r="AI334" s="71"/>
      <c r="AJ334" s="71"/>
      <c r="AK334" s="71"/>
      <c r="AL334" s="71"/>
      <c r="AM334" s="71"/>
      <c r="AN334" s="71"/>
      <c r="AO334" s="71"/>
      <c r="AP334" s="71"/>
      <c r="AQ334" s="72"/>
      <c r="AR334" s="71">
        <v>2627</v>
      </c>
      <c r="AS334" s="71">
        <v>317</v>
      </c>
      <c r="AT334" s="71">
        <v>0</v>
      </c>
      <c r="AU334" s="71">
        <v>0</v>
      </c>
      <c r="AV334" s="71">
        <v>0</v>
      </c>
      <c r="AW334" s="71">
        <v>0</v>
      </c>
      <c r="AX334" s="71"/>
      <c r="AY334" s="72"/>
      <c r="AZ334" s="71">
        <v>11077.406000000001</v>
      </c>
      <c r="BA334" s="71">
        <v>18003.63</v>
      </c>
      <c r="BB334" s="71">
        <v>0</v>
      </c>
      <c r="BC334" s="71">
        <v>0</v>
      </c>
      <c r="BD334" s="71">
        <v>0</v>
      </c>
      <c r="BE334" s="71">
        <v>0</v>
      </c>
      <c r="BF334" s="71"/>
      <c r="BG334" s="72"/>
      <c r="BH334" s="71">
        <v>0</v>
      </c>
      <c r="BI334" s="71">
        <v>0</v>
      </c>
      <c r="BJ334" s="71">
        <v>260.536</v>
      </c>
      <c r="BK334" s="71">
        <v>0</v>
      </c>
      <c r="BL334" s="71">
        <v>8.5039999999999996</v>
      </c>
      <c r="BM334" s="71">
        <v>0</v>
      </c>
      <c r="BN334" s="72"/>
      <c r="BO334" s="71">
        <v>0</v>
      </c>
      <c r="BP334" s="71">
        <v>0</v>
      </c>
      <c r="BQ334" s="71">
        <v>8</v>
      </c>
      <c r="BR334" s="71">
        <v>0</v>
      </c>
      <c r="BS334" s="71">
        <v>2</v>
      </c>
      <c r="BT334" s="71">
        <v>0</v>
      </c>
      <c r="BU334"/>
      <c r="BV334" s="70">
        <v>222.56800000000001</v>
      </c>
      <c r="BW334" s="70">
        <v>0</v>
      </c>
      <c r="BX334" s="70">
        <v>0</v>
      </c>
      <c r="BY334" s="70">
        <v>0</v>
      </c>
      <c r="BZ334" s="70">
        <v>0</v>
      </c>
      <c r="CA334" s="70">
        <v>0</v>
      </c>
      <c r="CB334" s="70">
        <v>36.104999999999997</v>
      </c>
      <c r="CC334" s="70">
        <v>10.367000000000001</v>
      </c>
      <c r="CD334" s="70">
        <v>0</v>
      </c>
    </row>
    <row r="335" spans="1:82">
      <c r="A335" s="70" t="s">
        <v>2278</v>
      </c>
      <c r="B335" s="70">
        <v>233</v>
      </c>
      <c r="C335" s="70">
        <v>12</v>
      </c>
      <c r="D335" s="70">
        <v>14</v>
      </c>
      <c r="E335" s="70">
        <v>2015</v>
      </c>
      <c r="F335" s="70" t="s">
        <v>182</v>
      </c>
      <c r="G335" s="70" t="s">
        <v>2266</v>
      </c>
      <c r="H335" s="70" t="s">
        <v>2267</v>
      </c>
      <c r="I335" s="148"/>
      <c r="J335" s="71">
        <v>322.86939923102409</v>
      </c>
      <c r="K335" s="71">
        <v>2.7035002474376402</v>
      </c>
      <c r="L335" s="71">
        <v>10.210834110624081</v>
      </c>
      <c r="M335" s="71">
        <v>58.435036728074223</v>
      </c>
      <c r="N335" s="71">
        <v>73.512077842244423</v>
      </c>
      <c r="O335" s="71">
        <v>59.659990919016025</v>
      </c>
      <c r="P335" s="71">
        <v>34.111710619103327</v>
      </c>
      <c r="Q335" s="71">
        <v>4.3375929400436704</v>
      </c>
      <c r="R335" s="71">
        <v>0</v>
      </c>
      <c r="S335" s="71">
        <v>4.3015060043012241</v>
      </c>
      <c r="T335" s="72"/>
      <c r="U335" s="71">
        <v>31104405</v>
      </c>
      <c r="V335" s="71">
        <v>1151</v>
      </c>
      <c r="W335" s="71">
        <v>236</v>
      </c>
      <c r="X335" s="71">
        <v>12664</v>
      </c>
      <c r="Y335" s="71">
        <v>22746</v>
      </c>
      <c r="Z335" s="71">
        <v>34662</v>
      </c>
      <c r="AA335" s="71">
        <v>6788</v>
      </c>
      <c r="AB335" s="71">
        <v>59702</v>
      </c>
      <c r="AC335" s="71">
        <v>0</v>
      </c>
      <c r="AD335" s="71">
        <v>4.3015060043012241</v>
      </c>
      <c r="AE335" s="72"/>
      <c r="AF335" s="71">
        <v>324879627.39193392</v>
      </c>
      <c r="AG335" s="71">
        <v>2043415.579482913</v>
      </c>
      <c r="AH335" s="71">
        <v>2126531.9899036838</v>
      </c>
      <c r="AI335" s="71">
        <v>77590613.115420625</v>
      </c>
      <c r="AJ335" s="71">
        <v>122263724.9303022</v>
      </c>
      <c r="AK335" s="71">
        <v>0</v>
      </c>
      <c r="AL335" s="71">
        <v>0</v>
      </c>
      <c r="AM335" s="71">
        <v>8181908.6595292455</v>
      </c>
      <c r="AN335" s="71">
        <v>0</v>
      </c>
      <c r="AO335" s="71">
        <v>0</v>
      </c>
      <c r="AP335" s="71">
        <v>537085821.66657257</v>
      </c>
      <c r="AQ335" s="72"/>
      <c r="AR335" s="71">
        <v>2881</v>
      </c>
      <c r="AS335" s="71">
        <v>388</v>
      </c>
      <c r="AT335" s="71">
        <v>0</v>
      </c>
      <c r="AU335" s="71">
        <v>0</v>
      </c>
      <c r="AV335" s="71">
        <v>0</v>
      </c>
      <c r="AW335" s="71">
        <v>0</v>
      </c>
      <c r="AX335" s="71"/>
      <c r="AY335" s="72"/>
      <c r="AZ335" s="71">
        <v>12422.116</v>
      </c>
      <c r="BA335" s="71">
        <v>22201.23</v>
      </c>
      <c r="BB335" s="71">
        <v>0</v>
      </c>
      <c r="BC335" s="71">
        <v>0</v>
      </c>
      <c r="BD335" s="71">
        <v>0</v>
      </c>
      <c r="BE335" s="71">
        <v>0</v>
      </c>
      <c r="BF335" s="71"/>
      <c r="BG335" s="72"/>
      <c r="BH335" s="71">
        <v>0</v>
      </c>
      <c r="BI335" s="71">
        <v>0</v>
      </c>
      <c r="BJ335" s="71">
        <v>233.626</v>
      </c>
      <c r="BK335" s="71">
        <v>0</v>
      </c>
      <c r="BL335" s="71">
        <v>7.9850000000000003</v>
      </c>
      <c r="BM335" s="71">
        <v>0</v>
      </c>
      <c r="BN335" s="72"/>
      <c r="BO335" s="71">
        <v>0</v>
      </c>
      <c r="BP335" s="71">
        <v>0</v>
      </c>
      <c r="BQ335" s="71">
        <v>8</v>
      </c>
      <c r="BR335" s="71">
        <v>0</v>
      </c>
      <c r="BS335" s="71">
        <v>2</v>
      </c>
      <c r="BT335" s="71">
        <v>0</v>
      </c>
      <c r="BU335"/>
      <c r="BV335" s="70">
        <v>208.886</v>
      </c>
      <c r="BW335" s="70">
        <v>0</v>
      </c>
      <c r="BX335" s="70">
        <v>0</v>
      </c>
      <c r="BY335" s="70">
        <v>0</v>
      </c>
      <c r="BZ335" s="70">
        <v>0</v>
      </c>
      <c r="CA335" s="70">
        <v>0</v>
      </c>
      <c r="CB335" s="70">
        <v>26.684999999999999</v>
      </c>
      <c r="CC335" s="70">
        <v>6.04</v>
      </c>
      <c r="CD335" s="70">
        <v>0</v>
      </c>
    </row>
    <row r="336" spans="1:82">
      <c r="A336" s="70" t="s">
        <v>2279</v>
      </c>
      <c r="B336" s="70">
        <v>234</v>
      </c>
      <c r="C336" s="70">
        <v>13</v>
      </c>
      <c r="D336" s="70">
        <v>14</v>
      </c>
      <c r="E336" s="70">
        <v>2016</v>
      </c>
      <c r="F336" s="70" t="s">
        <v>155</v>
      </c>
      <c r="G336" s="70" t="s">
        <v>2266</v>
      </c>
      <c r="H336" s="70" t="s">
        <v>2267</v>
      </c>
      <c r="I336" s="148"/>
      <c r="J336" s="71">
        <v>320.87000543311245</v>
      </c>
      <c r="K336" s="71">
        <v>2.5976897972809567</v>
      </c>
      <c r="L336" s="71">
        <v>9.9756835268185942</v>
      </c>
      <c r="M336" s="71">
        <v>46.859390163281205</v>
      </c>
      <c r="N336" s="71">
        <v>74.366366029912811</v>
      </c>
      <c r="O336" s="71">
        <v>60.598396227848617</v>
      </c>
      <c r="P336" s="71">
        <v>34.317153020270851</v>
      </c>
      <c r="Q336" s="71">
        <v>4.2874347226021303</v>
      </c>
      <c r="R336" s="71">
        <v>0</v>
      </c>
      <c r="S336" s="71">
        <v>4.3241408025792918</v>
      </c>
      <c r="T336" s="72"/>
      <c r="U336" s="71">
        <v>32867815</v>
      </c>
      <c r="V336" s="71">
        <v>1151</v>
      </c>
      <c r="W336" s="71">
        <v>236</v>
      </c>
      <c r="X336" s="71">
        <v>12664</v>
      </c>
      <c r="Y336" s="71">
        <v>23322</v>
      </c>
      <c r="Z336" s="71">
        <v>35640</v>
      </c>
      <c r="AA336" s="71">
        <v>7063</v>
      </c>
      <c r="AB336" s="71">
        <v>60701</v>
      </c>
      <c r="AC336" s="71">
        <v>0</v>
      </c>
      <c r="AD336" s="71">
        <v>4.3241408025792918</v>
      </c>
      <c r="AE336" s="72"/>
      <c r="AF336" s="71">
        <v>348771499.80436528</v>
      </c>
      <c r="AG336" s="71">
        <v>1941161.2068013321</v>
      </c>
      <c r="AH336" s="71">
        <v>1775630.395326966</v>
      </c>
      <c r="AI336" s="71">
        <v>73879615.66531904</v>
      </c>
      <c r="AJ336" s="71">
        <v>126369979.4876624</v>
      </c>
      <c r="AK336" s="71">
        <v>0</v>
      </c>
      <c r="AL336" s="71">
        <v>0</v>
      </c>
      <c r="AM336" s="71">
        <v>8325280.3237812817</v>
      </c>
      <c r="AN336" s="71">
        <v>0</v>
      </c>
      <c r="AO336" s="71">
        <v>0</v>
      </c>
      <c r="AP336" s="71">
        <v>561063166.88325632</v>
      </c>
      <c r="AQ336" s="72"/>
      <c r="AR336" s="71">
        <v>3052</v>
      </c>
      <c r="AS336" s="71">
        <v>408</v>
      </c>
      <c r="AT336" s="71">
        <v>0</v>
      </c>
      <c r="AU336" s="71">
        <v>0</v>
      </c>
      <c r="AV336" s="71">
        <v>0</v>
      </c>
      <c r="AW336" s="71">
        <v>0</v>
      </c>
      <c r="AX336" s="71"/>
      <c r="AY336" s="72"/>
      <c r="AZ336" s="71">
        <v>13290.237999999999</v>
      </c>
      <c r="BA336" s="71">
        <v>23306.83</v>
      </c>
      <c r="BB336" s="71">
        <v>0</v>
      </c>
      <c r="BC336" s="71">
        <v>0</v>
      </c>
      <c r="BD336" s="71">
        <v>0</v>
      </c>
      <c r="BE336" s="71">
        <v>0</v>
      </c>
      <c r="BF336" s="71"/>
      <c r="BG336" s="72"/>
      <c r="BH336" s="71">
        <v>0</v>
      </c>
      <c r="BI336" s="71">
        <v>0</v>
      </c>
      <c r="BJ336" s="71">
        <v>199.41399999999999</v>
      </c>
      <c r="BK336" s="71">
        <v>0</v>
      </c>
      <c r="BL336" s="71">
        <v>8.1349999999999998</v>
      </c>
      <c r="BM336" s="71">
        <v>0</v>
      </c>
      <c r="BN336" s="72"/>
      <c r="BO336" s="71">
        <v>0</v>
      </c>
      <c r="BP336" s="71">
        <v>0</v>
      </c>
      <c r="BQ336" s="71">
        <v>8</v>
      </c>
      <c r="BR336" s="71">
        <v>0</v>
      </c>
      <c r="BS336" s="71">
        <v>2</v>
      </c>
      <c r="BT336" s="71">
        <v>0</v>
      </c>
      <c r="BU336"/>
      <c r="BV336" s="70">
        <v>178.619</v>
      </c>
      <c r="BW336" s="70">
        <v>0</v>
      </c>
      <c r="BX336" s="70">
        <v>0</v>
      </c>
      <c r="BY336" s="70">
        <v>0</v>
      </c>
      <c r="BZ336" s="70">
        <v>0</v>
      </c>
      <c r="CA336" s="70">
        <v>0</v>
      </c>
      <c r="CB336" s="70">
        <v>23.849</v>
      </c>
      <c r="CC336" s="70">
        <v>5.0810000000000004</v>
      </c>
      <c r="CD336" s="70">
        <v>0</v>
      </c>
    </row>
    <row r="337" spans="1:82">
      <c r="A337" s="70" t="s">
        <v>2280</v>
      </c>
      <c r="B337" s="70">
        <v>235</v>
      </c>
      <c r="C337" s="70">
        <v>14</v>
      </c>
      <c r="D337" s="70">
        <v>14</v>
      </c>
      <c r="E337" s="70">
        <v>2017</v>
      </c>
      <c r="F337" s="70" t="s">
        <v>156</v>
      </c>
      <c r="G337" s="70" t="s">
        <v>2266</v>
      </c>
      <c r="H337" s="70" t="s">
        <v>2267</v>
      </c>
      <c r="I337" s="148"/>
      <c r="J337" s="71">
        <v>340.855175519228</v>
      </c>
      <c r="K337" s="71">
        <v>2.5004444676601127</v>
      </c>
      <c r="L337" s="71">
        <v>9.2108895097938319</v>
      </c>
      <c r="M337" s="71">
        <v>42.6457109596045</v>
      </c>
      <c r="N337" s="71">
        <v>71.60825460812498</v>
      </c>
      <c r="O337" s="71">
        <v>60.803773344091994</v>
      </c>
      <c r="P337" s="71">
        <v>34.447378054022792</v>
      </c>
      <c r="Q337" s="71">
        <v>4.2043753533809198</v>
      </c>
      <c r="R337" s="71">
        <v>0</v>
      </c>
      <c r="S337" s="71">
        <v>4.4096174082355031</v>
      </c>
      <c r="T337" s="72"/>
      <c r="U337" s="71">
        <v>37842903</v>
      </c>
      <c r="V337" s="71">
        <v>1151</v>
      </c>
      <c r="W337" s="71">
        <v>236</v>
      </c>
      <c r="X337" s="71">
        <v>12664</v>
      </c>
      <c r="Y337" s="71">
        <v>23842</v>
      </c>
      <c r="Z337" s="71">
        <v>36354</v>
      </c>
      <c r="AA337" s="71">
        <v>7135</v>
      </c>
      <c r="AB337" s="71">
        <v>61555</v>
      </c>
      <c r="AC337" s="71">
        <v>0</v>
      </c>
      <c r="AD337" s="71">
        <v>4.4096174082355031</v>
      </c>
      <c r="AE337" s="72"/>
      <c r="AF337" s="71">
        <v>418672647.33831447</v>
      </c>
      <c r="AG337" s="71">
        <v>1906434.382008387</v>
      </c>
      <c r="AH337" s="71">
        <v>2144304.2740779491</v>
      </c>
      <c r="AI337" s="71">
        <v>71173372.332995161</v>
      </c>
      <c r="AJ337" s="71">
        <v>133805104.3611044</v>
      </c>
      <c r="AK337" s="71">
        <v>0</v>
      </c>
      <c r="AL337" s="71">
        <v>0</v>
      </c>
      <c r="AM337" s="71">
        <v>8455618.4323085397</v>
      </c>
      <c r="AN337" s="71">
        <v>0</v>
      </c>
      <c r="AO337" s="71">
        <v>0</v>
      </c>
      <c r="AP337" s="71">
        <v>636157481.12080896</v>
      </c>
      <c r="AQ337" s="72"/>
      <c r="AR337" s="71">
        <v>3225</v>
      </c>
      <c r="AS337" s="71">
        <v>443</v>
      </c>
      <c r="AT337" s="71">
        <v>0</v>
      </c>
      <c r="AU337" s="71">
        <v>0</v>
      </c>
      <c r="AV337" s="71">
        <v>0</v>
      </c>
      <c r="AW337" s="71">
        <v>0</v>
      </c>
      <c r="AX337" s="71"/>
      <c r="AY337" s="72"/>
      <c r="AZ337" s="71">
        <v>14232.708000000001</v>
      </c>
      <c r="BA337" s="71">
        <v>24342.12999999999</v>
      </c>
      <c r="BB337" s="71">
        <v>0</v>
      </c>
      <c r="BC337" s="71">
        <v>0</v>
      </c>
      <c r="BD337" s="71">
        <v>0</v>
      </c>
      <c r="BE337" s="71">
        <v>0</v>
      </c>
      <c r="BF337" s="71"/>
      <c r="BG337" s="72"/>
      <c r="BH337" s="71">
        <v>0</v>
      </c>
      <c r="BI337" s="71">
        <v>0</v>
      </c>
      <c r="BJ337" s="71">
        <v>195.82599999999999</v>
      </c>
      <c r="BK337" s="71">
        <v>0</v>
      </c>
      <c r="BL337" s="71">
        <v>7.234</v>
      </c>
      <c r="BM337" s="71">
        <v>0</v>
      </c>
      <c r="BN337" s="72"/>
      <c r="BO337" s="71">
        <v>0</v>
      </c>
      <c r="BP337" s="71">
        <v>0</v>
      </c>
      <c r="BQ337" s="71">
        <v>8</v>
      </c>
      <c r="BR337" s="71">
        <v>0</v>
      </c>
      <c r="BS337" s="71">
        <v>2</v>
      </c>
      <c r="BT337" s="71">
        <v>0</v>
      </c>
      <c r="BU337"/>
      <c r="BV337" s="70">
        <v>174.30600000000001</v>
      </c>
      <c r="BW337" s="70">
        <v>0</v>
      </c>
      <c r="BX337" s="70">
        <v>0</v>
      </c>
      <c r="BY337" s="70">
        <v>0</v>
      </c>
      <c r="BZ337" s="70">
        <v>0</v>
      </c>
      <c r="CA337" s="70">
        <v>0</v>
      </c>
      <c r="CB337" s="70">
        <v>24.745000000000001</v>
      </c>
      <c r="CC337" s="70">
        <v>4.0090000000000003</v>
      </c>
      <c r="CD337" s="70">
        <v>0</v>
      </c>
    </row>
    <row r="338" spans="1:82">
      <c r="A338" s="70" t="s">
        <v>2281</v>
      </c>
      <c r="B338" s="70">
        <v>236</v>
      </c>
      <c r="C338" s="70">
        <v>15</v>
      </c>
      <c r="D338" s="70">
        <v>14</v>
      </c>
      <c r="E338" s="70">
        <v>2018</v>
      </c>
      <c r="F338" s="70" t="s">
        <v>183</v>
      </c>
      <c r="G338" s="70" t="s">
        <v>2266</v>
      </c>
      <c r="H338" s="70" t="s">
        <v>2267</v>
      </c>
      <c r="I338" s="148"/>
      <c r="J338" s="71">
        <v>330.95778839613217</v>
      </c>
      <c r="K338" s="71">
        <v>2.1896011944864076</v>
      </c>
      <c r="L338" s="71">
        <v>8.0749844485551456</v>
      </c>
      <c r="M338" s="71">
        <v>38.662637611916821</v>
      </c>
      <c r="N338" s="71">
        <v>54.954628522086615</v>
      </c>
      <c r="O338" s="71">
        <v>61.00712440077907</v>
      </c>
      <c r="P338" s="71">
        <v>34.247877231602345</v>
      </c>
      <c r="Q338" s="71">
        <v>3.9432385487490902</v>
      </c>
      <c r="R338" s="71">
        <v>0</v>
      </c>
      <c r="S338" s="71">
        <v>5.4667696656630307</v>
      </c>
      <c r="T338" s="72"/>
      <c r="U338" s="71">
        <v>40594432</v>
      </c>
      <c r="V338" s="71">
        <v>1151</v>
      </c>
      <c r="W338" s="71">
        <v>236</v>
      </c>
      <c r="X338" s="71">
        <v>12664</v>
      </c>
      <c r="Y338" s="71">
        <v>24384</v>
      </c>
      <c r="Z338" s="71">
        <v>37174</v>
      </c>
      <c r="AA338" s="71">
        <v>7165</v>
      </c>
      <c r="AB338" s="71">
        <v>62215</v>
      </c>
      <c r="AC338" s="71">
        <v>0</v>
      </c>
      <c r="AD338" s="71">
        <v>5.4667696656630307</v>
      </c>
      <c r="AE338" s="72"/>
      <c r="AF338" s="71">
        <v>478181305.26102269</v>
      </c>
      <c r="AG338" s="71">
        <v>1697679.576568437</v>
      </c>
      <c r="AH338" s="71">
        <v>1951195.718755102</v>
      </c>
      <c r="AI338" s="71">
        <v>69883219.018950328</v>
      </c>
      <c r="AJ338" s="71">
        <v>119770440.82666481</v>
      </c>
      <c r="AK338" s="71">
        <v>0</v>
      </c>
      <c r="AL338" s="71">
        <v>0</v>
      </c>
      <c r="AM338" s="71">
        <v>8563963.8529252335</v>
      </c>
      <c r="AN338" s="71">
        <v>0</v>
      </c>
      <c r="AO338" s="71">
        <v>0</v>
      </c>
      <c r="AP338" s="71">
        <v>680047804.25488651</v>
      </c>
      <c r="AQ338" s="72"/>
      <c r="AR338" s="71">
        <v>3424</v>
      </c>
      <c r="AS338" s="71">
        <v>476</v>
      </c>
      <c r="AT338" s="71">
        <v>0</v>
      </c>
      <c r="AU338" s="71">
        <v>0</v>
      </c>
      <c r="AV338" s="71">
        <v>0</v>
      </c>
      <c r="AW338" s="71">
        <v>0</v>
      </c>
      <c r="AX338" s="71"/>
      <c r="AY338" s="72"/>
      <c r="AZ338" s="71">
        <v>15295.967999999997</v>
      </c>
      <c r="BA338" s="71">
        <v>25601.93</v>
      </c>
      <c r="BB338" s="71">
        <v>0</v>
      </c>
      <c r="BC338" s="71">
        <v>0</v>
      </c>
      <c r="BD338" s="71">
        <v>0</v>
      </c>
      <c r="BE338" s="71">
        <v>0</v>
      </c>
      <c r="BF338" s="71"/>
      <c r="BG338" s="72"/>
      <c r="BH338" s="71">
        <v>0</v>
      </c>
      <c r="BI338" s="71">
        <v>0</v>
      </c>
      <c r="BJ338" s="71">
        <v>180.65700000000001</v>
      </c>
      <c r="BK338" s="71">
        <v>0</v>
      </c>
      <c r="BL338" s="71">
        <v>7.35</v>
      </c>
      <c r="BM338" s="71">
        <v>0</v>
      </c>
      <c r="BN338" s="72"/>
      <c r="BO338" s="71">
        <v>0</v>
      </c>
      <c r="BP338" s="71">
        <v>0</v>
      </c>
      <c r="BQ338" s="71">
        <v>9</v>
      </c>
      <c r="BR338" s="71">
        <v>0</v>
      </c>
      <c r="BS338" s="71">
        <v>2</v>
      </c>
      <c r="BT338" s="71">
        <v>0</v>
      </c>
      <c r="BU338"/>
      <c r="BV338" s="70">
        <v>167.804</v>
      </c>
      <c r="BW338" s="70">
        <v>0</v>
      </c>
      <c r="BX338" s="70">
        <v>0</v>
      </c>
      <c r="BY338" s="70">
        <v>0</v>
      </c>
      <c r="BZ338" s="70">
        <v>0</v>
      </c>
      <c r="CA338" s="70">
        <v>0</v>
      </c>
      <c r="CB338" s="70">
        <v>20.202999999999999</v>
      </c>
      <c r="CC338" s="70">
        <v>0</v>
      </c>
      <c r="CD338" s="70">
        <v>0</v>
      </c>
    </row>
    <row r="339" spans="1:82">
      <c r="A339" s="70" t="s">
        <v>2282</v>
      </c>
      <c r="B339" s="70">
        <v>237</v>
      </c>
      <c r="C339" s="70">
        <v>16</v>
      </c>
      <c r="D339" s="70">
        <v>14</v>
      </c>
      <c r="E339" s="70">
        <v>2019</v>
      </c>
      <c r="F339" s="70" t="s">
        <v>158</v>
      </c>
      <c r="G339" s="70" t="s">
        <v>2266</v>
      </c>
      <c r="H339" s="70" t="s">
        <v>2267</v>
      </c>
      <c r="I339" s="148"/>
      <c r="J339" s="71">
        <v>358.84959026585341</v>
      </c>
      <c r="K339" s="71">
        <v>2.0594111706102929</v>
      </c>
      <c r="L339" s="71">
        <v>8.2301482658433613</v>
      </c>
      <c r="M339" s="71">
        <v>43.201658339124386</v>
      </c>
      <c r="N339" s="71">
        <v>52.813934266680896</v>
      </c>
      <c r="O339" s="71">
        <v>60.023925768777808</v>
      </c>
      <c r="P339" s="71">
        <v>34.164227018223691</v>
      </c>
      <c r="Q339" s="71">
        <v>3.8655281522345502</v>
      </c>
      <c r="R339" s="71">
        <v>0</v>
      </c>
      <c r="S339" s="71">
        <v>4.7090639383828039</v>
      </c>
      <c r="T339" s="72"/>
      <c r="U339" s="71">
        <v>43202576</v>
      </c>
      <c r="V339" s="71">
        <v>1151</v>
      </c>
      <c r="W339" s="71">
        <v>236</v>
      </c>
      <c r="X339" s="71">
        <v>12664</v>
      </c>
      <c r="Y339" s="71">
        <v>24699</v>
      </c>
      <c r="Z339" s="71">
        <v>37579</v>
      </c>
      <c r="AA339" s="71">
        <v>7094</v>
      </c>
      <c r="AB339" s="71">
        <v>62640</v>
      </c>
      <c r="AC339" s="71">
        <v>0</v>
      </c>
      <c r="AD339" s="71">
        <v>4.7090639383828039</v>
      </c>
      <c r="AE339" s="72"/>
      <c r="AF339" s="71">
        <v>506286420.78516328</v>
      </c>
      <c r="AG339" s="71">
        <v>1644966.7972725041</v>
      </c>
      <c r="AH339" s="71">
        <v>2169464.2546906248</v>
      </c>
      <c r="AI339" s="71">
        <v>70441701.662678018</v>
      </c>
      <c r="AJ339" s="71">
        <v>113012653.6299739</v>
      </c>
      <c r="AK339" s="71">
        <v>0</v>
      </c>
      <c r="AL339" s="71">
        <v>0</v>
      </c>
      <c r="AM339" s="71">
        <v>8531096.4463324677</v>
      </c>
      <c r="AN339" s="71">
        <v>0</v>
      </c>
      <c r="AO339" s="71">
        <v>0</v>
      </c>
      <c r="AP339" s="71">
        <v>702086303.57611084</v>
      </c>
      <c r="AQ339" s="72"/>
      <c r="AR339" s="71">
        <v>3640</v>
      </c>
      <c r="AS339" s="71">
        <v>518</v>
      </c>
      <c r="AT339" s="71">
        <v>0</v>
      </c>
      <c r="AU339" s="71">
        <v>0</v>
      </c>
      <c r="AV339" s="71">
        <v>0</v>
      </c>
      <c r="AW339" s="71">
        <v>0</v>
      </c>
      <c r="AX339" s="71"/>
      <c r="AY339" s="72"/>
      <c r="AZ339" s="71">
        <v>16458.127999999972</v>
      </c>
      <c r="BA339" s="71">
        <v>27727.12999999999</v>
      </c>
      <c r="BB339" s="71">
        <v>0</v>
      </c>
      <c r="BC339" s="71">
        <v>0</v>
      </c>
      <c r="BD339" s="71">
        <v>0</v>
      </c>
      <c r="BE339" s="71">
        <v>0</v>
      </c>
      <c r="BF339" s="71"/>
      <c r="BG339" s="72"/>
      <c r="BH339" s="71">
        <v>0</v>
      </c>
      <c r="BI339" s="71">
        <v>0</v>
      </c>
      <c r="BJ339" s="71">
        <v>131.75800000000001</v>
      </c>
      <c r="BK339" s="71">
        <v>0</v>
      </c>
      <c r="BL339" s="71">
        <v>4.9169999999999998</v>
      </c>
      <c r="BM339" s="71">
        <v>0</v>
      </c>
      <c r="BN339" s="72"/>
      <c r="BO339" s="71">
        <v>0</v>
      </c>
      <c r="BP339" s="71">
        <v>0</v>
      </c>
      <c r="BQ339" s="71">
        <v>9</v>
      </c>
      <c r="BR339" s="71">
        <v>0</v>
      </c>
      <c r="BS339" s="71">
        <v>2</v>
      </c>
      <c r="BT339" s="71">
        <v>0</v>
      </c>
      <c r="BU339"/>
      <c r="BV339" s="70">
        <v>122.352</v>
      </c>
      <c r="BW339" s="70">
        <v>0</v>
      </c>
      <c r="BX339" s="70">
        <v>0</v>
      </c>
      <c r="BY339" s="70">
        <v>0</v>
      </c>
      <c r="BZ339" s="70">
        <v>0</v>
      </c>
      <c r="CA339" s="70">
        <v>0</v>
      </c>
      <c r="CB339" s="70">
        <v>14.323</v>
      </c>
      <c r="CC339" s="70">
        <v>0</v>
      </c>
      <c r="CD339" s="70">
        <v>0</v>
      </c>
    </row>
    <row r="340" spans="1:82">
      <c r="A340" s="70" t="s">
        <v>2283</v>
      </c>
      <c r="B340" s="70">
        <v>238</v>
      </c>
      <c r="C340" s="70">
        <v>17</v>
      </c>
      <c r="D340" s="70">
        <v>14</v>
      </c>
      <c r="E340" s="70">
        <v>2020</v>
      </c>
      <c r="F340" s="70" t="s">
        <v>159</v>
      </c>
      <c r="G340" s="70" t="s">
        <v>2266</v>
      </c>
      <c r="H340" s="70" t="s">
        <v>2267</v>
      </c>
      <c r="I340" s="148"/>
      <c r="J340" s="71">
        <v>336.00967929692251</v>
      </c>
      <c r="K340" s="71">
        <v>2.2970908719137437</v>
      </c>
      <c r="L340" s="71">
        <v>12.321214737596613</v>
      </c>
      <c r="M340" s="71">
        <v>47.262497723687304</v>
      </c>
      <c r="N340" s="71">
        <v>56.334685628482674</v>
      </c>
      <c r="O340" s="71">
        <v>53.310155422010091</v>
      </c>
      <c r="P340" s="71">
        <v>32.586661158634357</v>
      </c>
      <c r="Q340" s="71">
        <v>3.7164712780041098</v>
      </c>
      <c r="R340" s="71">
        <v>0</v>
      </c>
      <c r="S340" s="71">
        <v>5.2279007668474966</v>
      </c>
      <c r="T340" s="72"/>
      <c r="U340" s="71">
        <v>40474765</v>
      </c>
      <c r="V340" s="71">
        <v>1178</v>
      </c>
      <c r="W340" s="71">
        <v>397</v>
      </c>
      <c r="X340" s="71">
        <v>14643</v>
      </c>
      <c r="Y340" s="71">
        <v>25087</v>
      </c>
      <c r="Z340" s="71">
        <v>38094</v>
      </c>
      <c r="AA340" s="71">
        <v>7192</v>
      </c>
      <c r="AB340" s="71">
        <v>63033</v>
      </c>
      <c r="AC340" s="71">
        <v>0</v>
      </c>
      <c r="AD340" s="71">
        <v>5.2279007668474966</v>
      </c>
      <c r="AE340" s="72"/>
      <c r="AF340" s="71">
        <v>466870617.86299211</v>
      </c>
      <c r="AG340" s="71">
        <v>1689232.6286977699</v>
      </c>
      <c r="AH340" s="71">
        <v>3778984.8273512889</v>
      </c>
      <c r="AI340" s="71">
        <v>75120102.455950275</v>
      </c>
      <c r="AJ340" s="71">
        <v>124748494.7584651</v>
      </c>
      <c r="AK340" s="71"/>
      <c r="AL340" s="71"/>
      <c r="AM340" s="71">
        <v>8226506.8112364244</v>
      </c>
      <c r="AN340" s="71"/>
      <c r="AO340" s="71"/>
      <c r="AP340" s="71">
        <v>680433939.34469295</v>
      </c>
      <c r="AQ340" s="72"/>
      <c r="AR340" s="71">
        <v>3888</v>
      </c>
      <c r="AS340" s="71">
        <v>523</v>
      </c>
      <c r="AT340" s="71">
        <v>0</v>
      </c>
      <c r="AU340" s="71">
        <v>0</v>
      </c>
      <c r="AV340" s="71">
        <v>0</v>
      </c>
      <c r="AW340" s="71">
        <v>0</v>
      </c>
      <c r="AX340" s="71"/>
      <c r="AY340" s="72"/>
      <c r="AZ340" s="71">
        <v>17832.157999999949</v>
      </c>
      <c r="BA340" s="71">
        <v>28348.130000000008</v>
      </c>
      <c r="BB340" s="71">
        <v>0</v>
      </c>
      <c r="BC340" s="71">
        <v>0</v>
      </c>
      <c r="BD340" s="71">
        <v>0</v>
      </c>
      <c r="BE340" s="71">
        <v>0</v>
      </c>
      <c r="BF340" s="71"/>
      <c r="BG340" s="72"/>
      <c r="BH340" s="71">
        <v>0</v>
      </c>
      <c r="BI340" s="71">
        <v>0</v>
      </c>
      <c r="BJ340" s="71">
        <v>143.648</v>
      </c>
      <c r="BK340" s="71">
        <v>0</v>
      </c>
      <c r="BL340" s="71">
        <v>3.6419999999999999</v>
      </c>
      <c r="BM340" s="71">
        <v>0</v>
      </c>
      <c r="BN340" s="72"/>
      <c r="BO340" s="71">
        <v>0</v>
      </c>
      <c r="BP340" s="71">
        <v>0</v>
      </c>
      <c r="BQ340" s="71">
        <v>9</v>
      </c>
      <c r="BR340" s="71">
        <v>0</v>
      </c>
      <c r="BS340" s="71">
        <v>2</v>
      </c>
      <c r="BT340" s="71">
        <v>0</v>
      </c>
      <c r="BU340"/>
      <c r="BV340" s="70">
        <v>131.392</v>
      </c>
      <c r="BW340" s="70">
        <v>0</v>
      </c>
      <c r="BX340" s="70">
        <v>0</v>
      </c>
      <c r="BY340" s="70">
        <v>0</v>
      </c>
      <c r="BZ340" s="70">
        <v>0</v>
      </c>
      <c r="CA340" s="70">
        <v>0</v>
      </c>
      <c r="CB340" s="70">
        <v>15.898</v>
      </c>
      <c r="CC340" s="70">
        <v>0</v>
      </c>
      <c r="CD340" s="70">
        <v>0</v>
      </c>
    </row>
    <row r="341" spans="1:82">
      <c r="A341" s="70" t="s">
        <v>2284</v>
      </c>
      <c r="B341" s="70">
        <v>238</v>
      </c>
      <c r="C341" s="70">
        <v>18</v>
      </c>
      <c r="D341" s="70">
        <v>14</v>
      </c>
      <c r="E341" s="70">
        <v>2021</v>
      </c>
      <c r="F341" s="70" t="s">
        <v>160</v>
      </c>
      <c r="G341" s="70" t="s">
        <v>2266</v>
      </c>
      <c r="H341" s="70" t="s">
        <v>2267</v>
      </c>
      <c r="I341" s="148"/>
      <c r="J341" s="71">
        <v>351.41206744839417</v>
      </c>
      <c r="K341" s="71">
        <v>2.3515778585390135</v>
      </c>
      <c r="L341" s="71">
        <v>11.008023356775283</v>
      </c>
      <c r="M341" s="71">
        <v>43.683552828444931</v>
      </c>
      <c r="N341" s="71">
        <v>46.660157512430857</v>
      </c>
      <c r="O341" s="71">
        <v>52.518361318116362</v>
      </c>
      <c r="P341" s="71">
        <v>34.078237018539355</v>
      </c>
      <c r="Q341" s="71">
        <v>3.7193171283240698</v>
      </c>
      <c r="R341" s="71">
        <v>0</v>
      </c>
      <c r="S341" s="71">
        <v>5.4450134533707359</v>
      </c>
      <c r="T341" s="72"/>
      <c r="U341" s="71">
        <v>54091855</v>
      </c>
      <c r="V341" s="71">
        <v>1178</v>
      </c>
      <c r="W341" s="71">
        <v>397</v>
      </c>
      <c r="X341" s="71">
        <v>14643</v>
      </c>
      <c r="Y341" s="71">
        <v>25503</v>
      </c>
      <c r="Z341" s="71">
        <v>38641</v>
      </c>
      <c r="AA341" s="71">
        <v>7334</v>
      </c>
      <c r="AB341" s="71">
        <v>63701</v>
      </c>
      <c r="AC341" s="71">
        <v>0</v>
      </c>
      <c r="AD341" s="71">
        <v>5.4450134533707359</v>
      </c>
      <c r="AE341" s="72"/>
      <c r="AF341" s="71">
        <v>543898191.04046178</v>
      </c>
      <c r="AG341" s="71">
        <v>1808199.3099961572</v>
      </c>
      <c r="AH341" s="71">
        <v>3496167.574926611</v>
      </c>
      <c r="AI341" s="71">
        <v>83279837.713949382</v>
      </c>
      <c r="AJ341" s="71">
        <v>118158188.5855817</v>
      </c>
      <c r="AK341" s="71">
        <v>0</v>
      </c>
      <c r="AL341" s="71">
        <v>0</v>
      </c>
      <c r="AM341" s="71">
        <v>8361640.9172448535</v>
      </c>
      <c r="AN341" s="71">
        <v>0</v>
      </c>
      <c r="AO341" s="71">
        <v>0</v>
      </c>
      <c r="AP341" s="71">
        <v>759002225.14216053</v>
      </c>
      <c r="AQ341" s="72"/>
      <c r="AR341" s="71">
        <v>4154</v>
      </c>
      <c r="AS341" s="71">
        <v>526</v>
      </c>
      <c r="AT341" s="71">
        <v>0</v>
      </c>
      <c r="AU341" s="71">
        <v>0</v>
      </c>
      <c r="AV341" s="71">
        <v>0</v>
      </c>
      <c r="AW341" s="71">
        <v>1</v>
      </c>
      <c r="AX341" s="71"/>
      <c r="AY341" s="72"/>
      <c r="AZ341" s="71">
        <v>19293.587999999931</v>
      </c>
      <c r="BA341" s="71">
        <v>28453.73000000001</v>
      </c>
      <c r="BB341" s="71">
        <v>0</v>
      </c>
      <c r="BC341" s="71">
        <v>0</v>
      </c>
      <c r="BD341" s="71">
        <v>0</v>
      </c>
      <c r="BE341" s="71">
        <v>1725.36</v>
      </c>
      <c r="BF341" s="71"/>
      <c r="BG341" s="72"/>
      <c r="BH341" s="71">
        <v>0</v>
      </c>
      <c r="BI341" s="71">
        <v>0</v>
      </c>
      <c r="BJ341" s="71">
        <v>155.74100000000001</v>
      </c>
      <c r="BK341" s="71">
        <v>0</v>
      </c>
      <c r="BL341" s="71">
        <v>5.0990000000000002</v>
      </c>
      <c r="BM341" s="71">
        <v>0</v>
      </c>
      <c r="BN341" s="72"/>
      <c r="BO341" s="71">
        <v>0</v>
      </c>
      <c r="BP341" s="71">
        <v>0</v>
      </c>
      <c r="BQ341" s="71">
        <v>9</v>
      </c>
      <c r="BR341" s="71">
        <v>0</v>
      </c>
      <c r="BS341" s="71">
        <v>2</v>
      </c>
      <c r="BT341" s="71">
        <v>0</v>
      </c>
      <c r="BU341"/>
      <c r="BV341" s="70">
        <v>145.15600000000001</v>
      </c>
      <c r="BW341" s="70">
        <v>0</v>
      </c>
      <c r="BX341" s="70">
        <v>0</v>
      </c>
      <c r="BY341" s="70">
        <v>0</v>
      </c>
      <c r="BZ341" s="70">
        <v>0</v>
      </c>
      <c r="CA341" s="70">
        <v>0</v>
      </c>
      <c r="CB341" s="70">
        <v>15.683999999999999</v>
      </c>
      <c r="CC341" s="70">
        <v>0</v>
      </c>
      <c r="CD341" s="70">
        <v>0</v>
      </c>
    </row>
    <row r="342" spans="1:82">
      <c r="A342" s="70" t="s">
        <v>2285</v>
      </c>
      <c r="B342" s="70">
        <v>238</v>
      </c>
      <c r="C342" s="70">
        <v>19</v>
      </c>
      <c r="D342" s="70">
        <v>14</v>
      </c>
      <c r="E342" s="70">
        <v>2022</v>
      </c>
      <c r="F342" s="70" t="s">
        <v>161</v>
      </c>
      <c r="G342" s="70" t="s">
        <v>2266</v>
      </c>
      <c r="H342" s="70" t="s">
        <v>2267</v>
      </c>
      <c r="I342" s="148"/>
      <c r="J342" s="71">
        <v>463.37970555689452</v>
      </c>
      <c r="K342" s="71">
        <v>2.40536227463094</v>
      </c>
      <c r="L342" s="71">
        <v>9.8412264716972029</v>
      </c>
      <c r="M342" s="71">
        <v>47.340880696225561</v>
      </c>
      <c r="N342" s="71">
        <v>64.997357481875639</v>
      </c>
      <c r="O342" s="71">
        <v>56.324771031566989</v>
      </c>
      <c r="P342" s="71">
        <v>34.175254165104441</v>
      </c>
      <c r="Q342" s="71">
        <v>3.7955742258017509</v>
      </c>
      <c r="R342" s="71">
        <v>0</v>
      </c>
      <c r="S342" s="71">
        <v>7.766152968615879</v>
      </c>
      <c r="T342" s="72"/>
      <c r="U342" s="71">
        <v>69631994</v>
      </c>
      <c r="V342" s="71">
        <v>1178</v>
      </c>
      <c r="W342" s="71">
        <v>397</v>
      </c>
      <c r="X342" s="71">
        <v>14643</v>
      </c>
      <c r="Y342" s="71">
        <v>26074</v>
      </c>
      <c r="Z342" s="71">
        <v>39374</v>
      </c>
      <c r="AA342" s="71">
        <v>7467</v>
      </c>
      <c r="AB342" s="71">
        <v>64474</v>
      </c>
      <c r="AC342" s="71">
        <v>0</v>
      </c>
      <c r="AD342" s="71">
        <v>7.766152968615879</v>
      </c>
      <c r="AE342" s="72"/>
      <c r="AF342" s="71">
        <v>592168459.53817582</v>
      </c>
      <c r="AG342" s="71">
        <v>1843226.7068277525</v>
      </c>
      <c r="AH342" s="71">
        <v>3503153.08366196</v>
      </c>
      <c r="AI342" s="71">
        <v>78142326.86493966</v>
      </c>
      <c r="AJ342" s="71">
        <v>127603329.62649623</v>
      </c>
      <c r="AK342" s="71">
        <v>0</v>
      </c>
      <c r="AL342" s="71">
        <v>0</v>
      </c>
      <c r="AM342" s="71">
        <v>8325353.1796043683</v>
      </c>
      <c r="AN342" s="71">
        <v>0</v>
      </c>
      <c r="AO342" s="71">
        <v>0</v>
      </c>
      <c r="AP342" s="71">
        <v>811585848.99970579</v>
      </c>
      <c r="AQ342" s="72"/>
      <c r="AR342" s="71">
        <v>4466</v>
      </c>
      <c r="AS342" s="71">
        <v>526</v>
      </c>
      <c r="AT342" s="71">
        <v>0</v>
      </c>
      <c r="AU342" s="71">
        <v>0</v>
      </c>
      <c r="AV342" s="71">
        <v>0</v>
      </c>
      <c r="AW342" s="71">
        <v>1</v>
      </c>
      <c r="AX342" s="71"/>
      <c r="AY342" s="72"/>
      <c r="AZ342" s="71">
        <v>21144.107999999917</v>
      </c>
      <c r="BA342" s="71">
        <v>28486.430000000008</v>
      </c>
      <c r="BB342" s="71">
        <v>0</v>
      </c>
      <c r="BC342" s="71">
        <v>0</v>
      </c>
      <c r="BD342" s="71">
        <v>0</v>
      </c>
      <c r="BE342" s="71">
        <v>1725.36</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2286</v>
      </c>
      <c r="B343" s="70">
        <v>238</v>
      </c>
      <c r="C343" s="70">
        <v>20</v>
      </c>
      <c r="D343" s="70">
        <v>14</v>
      </c>
      <c r="E343" s="70">
        <v>2023</v>
      </c>
      <c r="F343" s="70" t="s">
        <v>1539</v>
      </c>
      <c r="G343" s="70" t="s">
        <v>2266</v>
      </c>
      <c r="H343" s="70" t="s">
        <v>2267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4809</v>
      </c>
      <c r="AS343" s="71">
        <v>529</v>
      </c>
      <c r="AT343" s="71">
        <v>0</v>
      </c>
      <c r="AU343" s="71">
        <v>0</v>
      </c>
      <c r="AV343" s="71">
        <v>0</v>
      </c>
      <c r="AW343" s="71">
        <v>1</v>
      </c>
      <c r="AX343" s="71"/>
      <c r="AY343" s="72"/>
      <c r="AZ343" s="71">
        <v>23108.187999999878</v>
      </c>
      <c r="BA343" s="71">
        <v>28538.73000000001</v>
      </c>
      <c r="BB343" s="71">
        <v>0</v>
      </c>
      <c r="BC343" s="71">
        <v>0</v>
      </c>
      <c r="BD343" s="71">
        <v>0</v>
      </c>
      <c r="BE343" s="71">
        <v>1725.36</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2287</v>
      </c>
      <c r="B344" s="70">
        <v>238</v>
      </c>
      <c r="C344" s="70">
        <v>21</v>
      </c>
      <c r="D344" s="70">
        <v>14</v>
      </c>
      <c r="E344" s="70">
        <v>2024</v>
      </c>
      <c r="F344" s="70" t="s">
        <v>1554</v>
      </c>
      <c r="G344" s="70" t="s">
        <v>2266</v>
      </c>
      <c r="H344" s="70" t="s">
        <v>2267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2288</v>
      </c>
      <c r="B345" s="70">
        <v>86</v>
      </c>
      <c r="C345" s="70">
        <v>1</v>
      </c>
      <c r="D345" s="70">
        <v>6</v>
      </c>
      <c r="E345" s="70">
        <v>1990</v>
      </c>
      <c r="F345" s="70" t="s">
        <v>787</v>
      </c>
      <c r="G345" s="70" t="s">
        <v>2289</v>
      </c>
      <c r="H345" s="70" t="s">
        <v>2290</v>
      </c>
      <c r="I345" s="148"/>
      <c r="J345" s="71">
        <v>122.39257222345159</v>
      </c>
      <c r="K345" s="71">
        <v>9.7300494377584705</v>
      </c>
      <c r="L345" s="71">
        <v>6.3631271494823034</v>
      </c>
      <c r="M345" s="71">
        <v>76.052145258626695</v>
      </c>
      <c r="N345" s="71">
        <v>68.132318868635608</v>
      </c>
      <c r="O345" s="71">
        <v>35.928956615739459</v>
      </c>
      <c r="P345" s="71">
        <v>41.151332335874159</v>
      </c>
      <c r="Q345" s="71">
        <v>3.1505348862894702</v>
      </c>
      <c r="R345" s="71">
        <v>8.5193514205817245</v>
      </c>
      <c r="S345" s="71">
        <v>3.2220963028408098</v>
      </c>
      <c r="T345" s="72"/>
      <c r="U345" s="71">
        <v>5782569</v>
      </c>
      <c r="V345" s="71">
        <v>2272</v>
      </c>
      <c r="W345" s="71">
        <v>67</v>
      </c>
      <c r="X345" s="71">
        <v>16489</v>
      </c>
      <c r="Y345" s="71">
        <v>15663</v>
      </c>
      <c r="Z345" s="71">
        <v>14778</v>
      </c>
      <c r="AA345" s="71">
        <v>9992</v>
      </c>
      <c r="AB345" s="71">
        <v>51154</v>
      </c>
      <c r="AC345" s="71">
        <v>1475567</v>
      </c>
      <c r="AD345" s="71">
        <v>3.2220963028408098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2291</v>
      </c>
      <c r="B346" s="70">
        <v>87</v>
      </c>
      <c r="C346" s="70">
        <v>2</v>
      </c>
      <c r="D346" s="70">
        <v>6</v>
      </c>
      <c r="E346" s="70">
        <v>2005</v>
      </c>
      <c r="F346" s="70" t="s">
        <v>789</v>
      </c>
      <c r="G346" s="70" t="s">
        <v>2289</v>
      </c>
      <c r="H346" s="70" t="s">
        <v>2290</v>
      </c>
      <c r="I346" s="148"/>
      <c r="J346" s="71">
        <v>96.640264955805534</v>
      </c>
      <c r="K346" s="71">
        <v>8.5633490248378639</v>
      </c>
      <c r="L346" s="71">
        <v>33.488883543177643</v>
      </c>
      <c r="M346" s="71">
        <v>171.48009920644131</v>
      </c>
      <c r="N346" s="71">
        <v>114.37172814267829</v>
      </c>
      <c r="O346" s="71">
        <v>63.229299049229482</v>
      </c>
      <c r="P346" s="71">
        <v>59.32817206778774</v>
      </c>
      <c r="Q346" s="71">
        <v>3.4597432623294999</v>
      </c>
      <c r="R346" s="71">
        <v>2.4204275775871271</v>
      </c>
      <c r="S346" s="71">
        <v>1.6990194759999999</v>
      </c>
      <c r="T346" s="72"/>
      <c r="U346" s="71">
        <v>3942400</v>
      </c>
      <c r="V346" s="71">
        <v>2271</v>
      </c>
      <c r="W346" s="71">
        <v>364</v>
      </c>
      <c r="X346" s="71">
        <v>15984</v>
      </c>
      <c r="Y346" s="71">
        <v>23068</v>
      </c>
      <c r="Z346" s="71">
        <v>30095</v>
      </c>
      <c r="AA346" s="71">
        <v>11798</v>
      </c>
      <c r="AB346" s="71">
        <v>58725</v>
      </c>
      <c r="AC346" s="71">
        <v>428002.5</v>
      </c>
      <c r="AD346" s="71">
        <v>1.6990194759999999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2292</v>
      </c>
      <c r="B347" s="70">
        <v>88</v>
      </c>
      <c r="C347" s="70">
        <v>3</v>
      </c>
      <c r="D347" s="70">
        <v>6</v>
      </c>
      <c r="E347" s="70">
        <v>2006</v>
      </c>
      <c r="F347" s="70" t="s">
        <v>790</v>
      </c>
      <c r="G347" s="70" t="s">
        <v>2289</v>
      </c>
      <c r="H347" s="70" t="s">
        <v>2290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2293</v>
      </c>
      <c r="B348" s="70">
        <v>89</v>
      </c>
      <c r="C348" s="70">
        <v>4</v>
      </c>
      <c r="D348" s="70">
        <v>6</v>
      </c>
      <c r="E348" s="70">
        <v>2007</v>
      </c>
      <c r="F348" s="70" t="s">
        <v>791</v>
      </c>
      <c r="G348" s="70" t="s">
        <v>2289</v>
      </c>
      <c r="H348" s="70" t="s">
        <v>2290</v>
      </c>
      <c r="I348" s="148"/>
      <c r="J348" s="71">
        <v>88.626139403636685</v>
      </c>
      <c r="K348" s="71">
        <v>7.3395604660139444</v>
      </c>
      <c r="L348" s="71">
        <v>27.11543395394586</v>
      </c>
      <c r="M348" s="71">
        <v>164.4605106245136</v>
      </c>
      <c r="N348" s="71">
        <v>107.8092984365951</v>
      </c>
      <c r="O348" s="71">
        <v>60.83575281401594</v>
      </c>
      <c r="P348" s="71">
        <v>59.883942039617551</v>
      </c>
      <c r="Q348" s="71">
        <v>3.70907778945727</v>
      </c>
      <c r="R348" s="71">
        <v>2.5493314970581551</v>
      </c>
      <c r="S348" s="71">
        <v>2.7325747513</v>
      </c>
      <c r="T348" s="72"/>
      <c r="U348" s="71">
        <v>3974328</v>
      </c>
      <c r="V348" s="71">
        <v>1973</v>
      </c>
      <c r="W348" s="71">
        <v>360</v>
      </c>
      <c r="X348" s="71">
        <v>21288</v>
      </c>
      <c r="Y348" s="71">
        <v>24488</v>
      </c>
      <c r="Z348" s="71">
        <v>30101</v>
      </c>
      <c r="AA348" s="71">
        <v>11727</v>
      </c>
      <c r="AB348" s="71">
        <v>59628</v>
      </c>
      <c r="AC348" s="71">
        <v>463731</v>
      </c>
      <c r="AD348" s="71">
        <v>2.7325747513</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2294</v>
      </c>
      <c r="B349" s="70">
        <v>90</v>
      </c>
      <c r="C349" s="70">
        <v>5</v>
      </c>
      <c r="D349" s="70">
        <v>6</v>
      </c>
      <c r="E349" s="70">
        <v>2008</v>
      </c>
      <c r="F349" s="70" t="s">
        <v>792</v>
      </c>
      <c r="G349" s="1064" t="s">
        <v>2289</v>
      </c>
      <c r="H349" s="70" t="s">
        <v>2290</v>
      </c>
      <c r="I349" s="148"/>
      <c r="J349" s="71">
        <v>73.010671124457389</v>
      </c>
      <c r="K349" s="71">
        <v>5.6819643000389464</v>
      </c>
      <c r="L349" s="71">
        <v>24.633827908994341</v>
      </c>
      <c r="M349" s="71">
        <v>183.82896314300129</v>
      </c>
      <c r="N349" s="71">
        <v>116.11805632024959</v>
      </c>
      <c r="O349" s="71">
        <v>59.436784279566169</v>
      </c>
      <c r="P349" s="71">
        <v>58.326296339107842</v>
      </c>
      <c r="Q349" s="71">
        <v>3.6560350233191099</v>
      </c>
      <c r="R349" s="71">
        <v>2.2582666575819061</v>
      </c>
      <c r="S349" s="71">
        <v>4.3335587824000008</v>
      </c>
      <c r="T349" s="72"/>
      <c r="U349" s="71">
        <v>3790891</v>
      </c>
      <c r="V349" s="71">
        <v>1973</v>
      </c>
      <c r="W349" s="71">
        <v>360</v>
      </c>
      <c r="X349" s="71">
        <v>21288</v>
      </c>
      <c r="Y349" s="71">
        <v>24956</v>
      </c>
      <c r="Z349" s="71">
        <v>30441</v>
      </c>
      <c r="AA349" s="71">
        <v>11435</v>
      </c>
      <c r="AB349" s="71">
        <v>59742</v>
      </c>
      <c r="AC349" s="71">
        <v>426555.5</v>
      </c>
      <c r="AD349" s="71">
        <v>4.3335587824000008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2295</v>
      </c>
      <c r="B350" s="70">
        <v>91</v>
      </c>
      <c r="C350" s="70">
        <v>6</v>
      </c>
      <c r="D350" s="70">
        <v>6</v>
      </c>
      <c r="E350" s="70">
        <v>2009</v>
      </c>
      <c r="F350" s="70" t="s">
        <v>176</v>
      </c>
      <c r="G350" s="1064" t="s">
        <v>2289</v>
      </c>
      <c r="H350" s="70" t="s">
        <v>2290</v>
      </c>
      <c r="I350" s="148"/>
      <c r="J350" s="71">
        <v>77.41421975419118</v>
      </c>
      <c r="K350" s="71">
        <v>4.9428863670725844</v>
      </c>
      <c r="L350" s="71">
        <v>13.568528635598961</v>
      </c>
      <c r="M350" s="71">
        <v>176.4857361452593</v>
      </c>
      <c r="N350" s="71">
        <v>104.9376404486321</v>
      </c>
      <c r="O350" s="71">
        <v>61.094970941757403</v>
      </c>
      <c r="P350" s="71">
        <v>57.152159471993322</v>
      </c>
      <c r="Q350" s="71">
        <v>3.4902045474509502</v>
      </c>
      <c r="R350" s="71">
        <v>2.2713066065040048</v>
      </c>
      <c r="S350" s="71">
        <v>2.43681155784</v>
      </c>
      <c r="T350" s="72"/>
      <c r="U350" s="71">
        <v>3598051</v>
      </c>
      <c r="V350" s="71">
        <v>1713</v>
      </c>
      <c r="W350" s="71">
        <v>301</v>
      </c>
      <c r="X350" s="71">
        <v>22807</v>
      </c>
      <c r="Y350" s="71">
        <v>25297</v>
      </c>
      <c r="Z350" s="71">
        <v>30885</v>
      </c>
      <c r="AA350" s="71">
        <v>11503</v>
      </c>
      <c r="AB350" s="71">
        <v>59869</v>
      </c>
      <c r="AC350" s="71">
        <v>418542</v>
      </c>
      <c r="AD350" s="71">
        <v>2.43681155784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495.20100000000002</v>
      </c>
      <c r="BK350" s="71">
        <v>0</v>
      </c>
      <c r="BL350" s="71">
        <v>67.087000000000003</v>
      </c>
      <c r="BM350" s="71">
        <v>0</v>
      </c>
      <c r="BN350" s="72"/>
      <c r="BO350" s="71">
        <v>0</v>
      </c>
      <c r="BP350" s="71">
        <v>0</v>
      </c>
      <c r="BQ350" s="71">
        <v>4</v>
      </c>
      <c r="BR350" s="71">
        <v>0</v>
      </c>
      <c r="BS350" s="71">
        <v>6</v>
      </c>
      <c r="BT350" s="71">
        <v>0</v>
      </c>
      <c r="BU350"/>
      <c r="BV350" s="70">
        <v>309.11900000000003</v>
      </c>
      <c r="BW350" s="70">
        <v>0.123</v>
      </c>
      <c r="BX350" s="70">
        <v>253.04599999999999</v>
      </c>
      <c r="BY350" s="70">
        <v>0</v>
      </c>
      <c r="BZ350" s="70">
        <v>0</v>
      </c>
      <c r="CA350" s="70">
        <v>0</v>
      </c>
      <c r="CB350" s="70">
        <v>0</v>
      </c>
      <c r="CC350" s="70">
        <v>0</v>
      </c>
      <c r="CD350" s="70">
        <v>0</v>
      </c>
    </row>
    <row r="351" spans="1:82">
      <c r="A351" s="70" t="s">
        <v>2296</v>
      </c>
      <c r="B351" s="70">
        <v>92</v>
      </c>
      <c r="C351" s="70">
        <v>7</v>
      </c>
      <c r="D351" s="70">
        <v>6</v>
      </c>
      <c r="E351" s="70">
        <v>2010</v>
      </c>
      <c r="F351" s="70" t="s">
        <v>177</v>
      </c>
      <c r="G351" s="70" t="s">
        <v>2289</v>
      </c>
      <c r="H351" s="70" t="s">
        <v>2290</v>
      </c>
      <c r="I351" s="148"/>
      <c r="J351" s="71">
        <v>66.363451913105379</v>
      </c>
      <c r="K351" s="71">
        <v>5.2403664683413433</v>
      </c>
      <c r="L351" s="71">
        <v>13.228845764621591</v>
      </c>
      <c r="M351" s="71">
        <v>182.9662271800143</v>
      </c>
      <c r="N351" s="71">
        <v>112.22116267988009</v>
      </c>
      <c r="O351" s="71">
        <v>61.659055500980529</v>
      </c>
      <c r="P351" s="71">
        <v>57.851660343038454</v>
      </c>
      <c r="Q351" s="71">
        <v>3.66007220665449</v>
      </c>
      <c r="R351" s="71">
        <v>2.3435283792708108</v>
      </c>
      <c r="S351" s="71">
        <v>2.4283895868599998</v>
      </c>
      <c r="T351" s="72"/>
      <c r="U351" s="71">
        <v>3497451</v>
      </c>
      <c r="V351" s="71">
        <v>1713</v>
      </c>
      <c r="W351" s="71">
        <v>301</v>
      </c>
      <c r="X351" s="71">
        <v>22807</v>
      </c>
      <c r="Y351" s="71">
        <v>25631</v>
      </c>
      <c r="Z351" s="71">
        <v>31315</v>
      </c>
      <c r="AA351" s="71">
        <v>11353</v>
      </c>
      <c r="AB351" s="71">
        <v>60160</v>
      </c>
      <c r="AC351" s="71">
        <v>409247</v>
      </c>
      <c r="AD351" s="71">
        <v>2.4283895868599998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517.26199999999994</v>
      </c>
      <c r="BK351" s="71">
        <v>0</v>
      </c>
      <c r="BL351" s="71">
        <v>59.596999999999994</v>
      </c>
      <c r="BM351" s="71">
        <v>0</v>
      </c>
      <c r="BN351" s="72"/>
      <c r="BO351" s="71">
        <v>0</v>
      </c>
      <c r="BP351" s="71">
        <v>0</v>
      </c>
      <c r="BQ351" s="71">
        <v>4</v>
      </c>
      <c r="BR351" s="71">
        <v>0</v>
      </c>
      <c r="BS351" s="71">
        <v>5</v>
      </c>
      <c r="BT351" s="71">
        <v>0</v>
      </c>
      <c r="BU351"/>
      <c r="BV351" s="70">
        <v>312.73899999999998</v>
      </c>
      <c r="BW351" s="70">
        <v>6.8000000000000005E-2</v>
      </c>
      <c r="BX351" s="70">
        <v>264.05200000000002</v>
      </c>
      <c r="BY351" s="70">
        <v>0</v>
      </c>
      <c r="BZ351" s="70">
        <v>0</v>
      </c>
      <c r="CA351" s="70">
        <v>0</v>
      </c>
      <c r="CB351" s="70">
        <v>0</v>
      </c>
      <c r="CC351" s="70">
        <v>0</v>
      </c>
      <c r="CD351" s="70">
        <v>0</v>
      </c>
    </row>
    <row r="352" spans="1:82">
      <c r="A352" s="70" t="s">
        <v>2297</v>
      </c>
      <c r="B352" s="70">
        <v>93</v>
      </c>
      <c r="C352" s="70">
        <v>8</v>
      </c>
      <c r="D352" s="70">
        <v>6</v>
      </c>
      <c r="E352" s="70">
        <v>2011</v>
      </c>
      <c r="F352" s="70" t="s">
        <v>178</v>
      </c>
      <c r="G352" s="70" t="s">
        <v>2289</v>
      </c>
      <c r="H352" s="70" t="s">
        <v>2290</v>
      </c>
      <c r="I352" s="148"/>
      <c r="J352" s="71">
        <v>61.224516631083517</v>
      </c>
      <c r="K352" s="71">
        <v>5.9206451568019247</v>
      </c>
      <c r="L352" s="71">
        <v>14.851453844445571</v>
      </c>
      <c r="M352" s="71">
        <v>178.1028724401209</v>
      </c>
      <c r="N352" s="71">
        <v>117.6202734069403</v>
      </c>
      <c r="O352" s="71">
        <v>61.328903254449905</v>
      </c>
      <c r="P352" s="71">
        <v>55.689943385626144</v>
      </c>
      <c r="Q352" s="71">
        <v>4.2437460719500404</v>
      </c>
      <c r="R352" s="71">
        <v>2.4969176287798729</v>
      </c>
      <c r="S352" s="71">
        <v>5.6699566806399986</v>
      </c>
      <c r="T352" s="72"/>
      <c r="U352" s="71">
        <v>3423767</v>
      </c>
      <c r="V352" s="71">
        <v>1713</v>
      </c>
      <c r="W352" s="71">
        <v>301</v>
      </c>
      <c r="X352" s="71">
        <v>22807</v>
      </c>
      <c r="Y352" s="71">
        <v>26052</v>
      </c>
      <c r="Z352" s="71">
        <v>31824</v>
      </c>
      <c r="AA352" s="71">
        <v>11254</v>
      </c>
      <c r="AB352" s="71">
        <v>60472</v>
      </c>
      <c r="AC352" s="71">
        <v>435312</v>
      </c>
      <c r="AD352" s="71">
        <v>5.6699566806399986</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467.17200000000003</v>
      </c>
      <c r="BK352" s="71">
        <v>0</v>
      </c>
      <c r="BL352" s="71">
        <v>45.041000000000004</v>
      </c>
      <c r="BM352" s="71">
        <v>0</v>
      </c>
      <c r="BN352" s="72"/>
      <c r="BO352" s="71">
        <v>0</v>
      </c>
      <c r="BP352" s="71">
        <v>0</v>
      </c>
      <c r="BQ352" s="71">
        <v>4</v>
      </c>
      <c r="BR352" s="71">
        <v>0</v>
      </c>
      <c r="BS352" s="71">
        <v>4</v>
      </c>
      <c r="BT352" s="71">
        <v>0</v>
      </c>
      <c r="BU352"/>
      <c r="BV352" s="70">
        <v>270.77800000000002</v>
      </c>
      <c r="BW352" s="70">
        <v>7.0000000000000001E-3</v>
      </c>
      <c r="BX352" s="70">
        <v>241.428</v>
      </c>
      <c r="BY352" s="70">
        <v>0</v>
      </c>
      <c r="BZ352" s="70">
        <v>0</v>
      </c>
      <c r="CA352" s="70">
        <v>0</v>
      </c>
      <c r="CB352" s="70">
        <v>0</v>
      </c>
      <c r="CC352" s="70">
        <v>0</v>
      </c>
      <c r="CD352" s="70">
        <v>0</v>
      </c>
    </row>
    <row r="353" spans="1:82">
      <c r="A353" s="70" t="s">
        <v>2298</v>
      </c>
      <c r="B353" s="70">
        <v>94</v>
      </c>
      <c r="C353" s="70">
        <v>9</v>
      </c>
      <c r="D353" s="70">
        <v>6</v>
      </c>
      <c r="E353" s="70">
        <v>2012</v>
      </c>
      <c r="F353" s="70" t="s">
        <v>179</v>
      </c>
      <c r="G353" s="70" t="s">
        <v>2289</v>
      </c>
      <c r="H353" s="70" t="s">
        <v>2290</v>
      </c>
      <c r="I353" s="148"/>
      <c r="J353" s="71">
        <v>55.132177649120649</v>
      </c>
      <c r="K353" s="71">
        <v>5.2399435908514373</v>
      </c>
      <c r="L353" s="71">
        <v>14.3290698679826</v>
      </c>
      <c r="M353" s="71">
        <v>184.6088456259063</v>
      </c>
      <c r="N353" s="71">
        <v>104.79492231716659</v>
      </c>
      <c r="O353" s="71">
        <v>62.565151066912847</v>
      </c>
      <c r="P353" s="71">
        <v>55.653452104970228</v>
      </c>
      <c r="Q353" s="71">
        <v>4.6571021283818199</v>
      </c>
      <c r="R353" s="71">
        <v>2.5293448834025871</v>
      </c>
      <c r="S353" s="71">
        <v>3.2206314630000001</v>
      </c>
      <c r="T353" s="72"/>
      <c r="U353" s="71">
        <v>3471643</v>
      </c>
      <c r="V353" s="71">
        <v>1713</v>
      </c>
      <c r="W353" s="71">
        <v>301</v>
      </c>
      <c r="X353" s="71">
        <v>22807</v>
      </c>
      <c r="Y353" s="71">
        <v>26667</v>
      </c>
      <c r="Z353" s="71">
        <v>32723</v>
      </c>
      <c r="AA353" s="71">
        <v>11183</v>
      </c>
      <c r="AB353" s="71">
        <v>61080</v>
      </c>
      <c r="AC353" s="71">
        <v>429544</v>
      </c>
      <c r="AD353" s="71">
        <v>3.2206314630000001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449.90300000000002</v>
      </c>
      <c r="BK353" s="71">
        <v>0</v>
      </c>
      <c r="BL353" s="71">
        <v>37.718000000000004</v>
      </c>
      <c r="BM353" s="71">
        <v>0</v>
      </c>
      <c r="BN353" s="72"/>
      <c r="BO353" s="71">
        <v>0</v>
      </c>
      <c r="BP353" s="71">
        <v>0</v>
      </c>
      <c r="BQ353" s="71">
        <v>4</v>
      </c>
      <c r="BR353" s="71">
        <v>0</v>
      </c>
      <c r="BS353" s="71">
        <v>3</v>
      </c>
      <c r="BT353" s="71">
        <v>0</v>
      </c>
      <c r="BU353"/>
      <c r="BV353" s="70">
        <v>254.60499999999999</v>
      </c>
      <c r="BW353" s="70">
        <v>0</v>
      </c>
      <c r="BX353" s="70">
        <v>233.01599999999999</v>
      </c>
      <c r="BY353" s="70">
        <v>0</v>
      </c>
      <c r="BZ353" s="70">
        <v>0</v>
      </c>
      <c r="CA353" s="70">
        <v>0</v>
      </c>
      <c r="CB353" s="70">
        <v>0</v>
      </c>
      <c r="CC353" s="70">
        <v>0</v>
      </c>
      <c r="CD353" s="70">
        <v>0</v>
      </c>
    </row>
    <row r="354" spans="1:82">
      <c r="A354" s="70" t="s">
        <v>2299</v>
      </c>
      <c r="B354" s="70">
        <v>95</v>
      </c>
      <c r="C354" s="70">
        <v>10</v>
      </c>
      <c r="D354" s="70">
        <v>6</v>
      </c>
      <c r="E354" s="70">
        <v>2013</v>
      </c>
      <c r="F354" s="70" t="s">
        <v>180</v>
      </c>
      <c r="G354" s="70" t="s">
        <v>2289</v>
      </c>
      <c r="H354" s="70" t="s">
        <v>2290</v>
      </c>
      <c r="I354" s="148"/>
      <c r="J354" s="71">
        <v>60.549955345342703</v>
      </c>
      <c r="K354" s="71">
        <v>4.8682124489879071</v>
      </c>
      <c r="L354" s="71">
        <v>12.84323704426067</v>
      </c>
      <c r="M354" s="71">
        <v>190.55492092731649</v>
      </c>
      <c r="N354" s="71">
        <v>107.50204251347169</v>
      </c>
      <c r="O354" s="71">
        <v>61.869618177179383</v>
      </c>
      <c r="P354" s="71">
        <v>55.808205712981263</v>
      </c>
      <c r="Q354" s="71">
        <v>4.7874170222645098</v>
      </c>
      <c r="R354" s="71">
        <v>2.5653999959277058</v>
      </c>
      <c r="S354" s="71">
        <v>3.9155034825000001</v>
      </c>
      <c r="T354" s="72"/>
      <c r="U354" s="71">
        <v>3680938</v>
      </c>
      <c r="V354" s="71">
        <v>1713</v>
      </c>
      <c r="W354" s="71">
        <v>301</v>
      </c>
      <c r="X354" s="71">
        <v>22807</v>
      </c>
      <c r="Y354" s="71">
        <v>27344</v>
      </c>
      <c r="Z354" s="71">
        <v>33804</v>
      </c>
      <c r="AA354" s="71">
        <v>11172</v>
      </c>
      <c r="AB354" s="71">
        <v>61889</v>
      </c>
      <c r="AC354" s="71">
        <v>425271</v>
      </c>
      <c r="AD354" s="71">
        <v>3.9155034825000001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499.363</v>
      </c>
      <c r="BK354" s="71">
        <v>0</v>
      </c>
      <c r="BL354" s="71">
        <v>61.079000000000008</v>
      </c>
      <c r="BM354" s="71">
        <v>0</v>
      </c>
      <c r="BN354" s="72"/>
      <c r="BO354" s="71">
        <v>0</v>
      </c>
      <c r="BP354" s="71">
        <v>0</v>
      </c>
      <c r="BQ354" s="71">
        <v>4</v>
      </c>
      <c r="BR354" s="71">
        <v>0</v>
      </c>
      <c r="BS354" s="71">
        <v>5</v>
      </c>
      <c r="BT354" s="71">
        <v>0</v>
      </c>
      <c r="BU354"/>
      <c r="BV354" s="70">
        <v>298.137</v>
      </c>
      <c r="BW354" s="70">
        <v>0</v>
      </c>
      <c r="BX354" s="70">
        <v>262.30500000000001</v>
      </c>
      <c r="BY354" s="70">
        <v>0</v>
      </c>
      <c r="BZ354" s="70">
        <v>0</v>
      </c>
      <c r="CA354" s="70">
        <v>0</v>
      </c>
      <c r="CB354" s="70">
        <v>0</v>
      </c>
      <c r="CC354" s="70">
        <v>0</v>
      </c>
      <c r="CD354" s="70">
        <v>0</v>
      </c>
    </row>
    <row r="355" spans="1:82">
      <c r="A355" s="70" t="s">
        <v>2300</v>
      </c>
      <c r="B355" s="70">
        <v>96</v>
      </c>
      <c r="C355" s="70">
        <v>11</v>
      </c>
      <c r="D355" s="70">
        <v>6</v>
      </c>
      <c r="E355" s="70">
        <v>2014</v>
      </c>
      <c r="F355" s="70" t="s">
        <v>181</v>
      </c>
      <c r="G355" s="70" t="s">
        <v>2289</v>
      </c>
      <c r="H355" s="70" t="s">
        <v>2290</v>
      </c>
      <c r="I355" s="148"/>
      <c r="J355" s="71">
        <v>61.1012607213192</v>
      </c>
      <c r="K355" s="71">
        <v>4.6824311682352331</v>
      </c>
      <c r="L355" s="71">
        <v>12.809371824248741</v>
      </c>
      <c r="M355" s="71">
        <v>180.72123575847559</v>
      </c>
      <c r="N355" s="71">
        <v>109.29645067415559</v>
      </c>
      <c r="O355" s="71">
        <v>60.818040238319369</v>
      </c>
      <c r="P355" s="71">
        <v>55.711645905230363</v>
      </c>
      <c r="Q355" s="71">
        <v>4.6074912217974502</v>
      </c>
      <c r="R355" s="71">
        <v>2.8808388305125581</v>
      </c>
      <c r="S355" s="71">
        <v>5.2686245203200013</v>
      </c>
      <c r="T355" s="72"/>
      <c r="U355" s="71">
        <v>3663557</v>
      </c>
      <c r="V355" s="71">
        <v>1511</v>
      </c>
      <c r="W355" s="71">
        <v>267</v>
      </c>
      <c r="X355" s="71">
        <v>24481</v>
      </c>
      <c r="Y355" s="71">
        <v>27727</v>
      </c>
      <c r="Z355" s="71">
        <v>34998</v>
      </c>
      <c r="AA355" s="71">
        <v>11095</v>
      </c>
      <c r="AB355" s="71">
        <v>62081</v>
      </c>
      <c r="AC355" s="71">
        <v>479063.5</v>
      </c>
      <c r="AD355" s="71">
        <v>5.2686245203200013</v>
      </c>
      <c r="AE355" s="72"/>
      <c r="AF355" s="71"/>
      <c r="AG355" s="71"/>
      <c r="AH355" s="71"/>
      <c r="AI355" s="71"/>
      <c r="AJ355" s="71"/>
      <c r="AK355" s="71"/>
      <c r="AL355" s="71"/>
      <c r="AM355" s="71"/>
      <c r="AN355" s="71"/>
      <c r="AO355" s="71"/>
      <c r="AP355" s="71"/>
      <c r="AQ355" s="72"/>
      <c r="AR355" s="71">
        <v>793</v>
      </c>
      <c r="AS355" s="71">
        <v>343</v>
      </c>
      <c r="AT355" s="71">
        <v>0</v>
      </c>
      <c r="AU355" s="71">
        <v>0</v>
      </c>
      <c r="AV355" s="71">
        <v>0</v>
      </c>
      <c r="AW355" s="71">
        <v>0</v>
      </c>
      <c r="AX355" s="71"/>
      <c r="AY355" s="72"/>
      <c r="AZ355" s="71">
        <v>3985.1529999999998</v>
      </c>
      <c r="BA355" s="71">
        <v>16892.828000000001</v>
      </c>
      <c r="BB355" s="71">
        <v>0</v>
      </c>
      <c r="BC355" s="71">
        <v>0</v>
      </c>
      <c r="BD355" s="71">
        <v>0</v>
      </c>
      <c r="BE355" s="71">
        <v>0</v>
      </c>
      <c r="BF355" s="71"/>
      <c r="BG355" s="72"/>
      <c r="BH355" s="71">
        <v>0</v>
      </c>
      <c r="BI355" s="71">
        <v>0</v>
      </c>
      <c r="BJ355" s="71">
        <v>570.84100000000001</v>
      </c>
      <c r="BK355" s="71">
        <v>0</v>
      </c>
      <c r="BL355" s="71">
        <v>52.335999999999999</v>
      </c>
      <c r="BM355" s="71">
        <v>0</v>
      </c>
      <c r="BN355" s="72"/>
      <c r="BO355" s="71">
        <v>0</v>
      </c>
      <c r="BP355" s="71">
        <v>0</v>
      </c>
      <c r="BQ355" s="71">
        <v>4</v>
      </c>
      <c r="BR355" s="71">
        <v>0</v>
      </c>
      <c r="BS355" s="71">
        <v>5</v>
      </c>
      <c r="BT355" s="71">
        <v>0</v>
      </c>
      <c r="BU355"/>
      <c r="BV355" s="70">
        <v>315.86200000000002</v>
      </c>
      <c r="BW355" s="70">
        <v>0</v>
      </c>
      <c r="BX355" s="70">
        <v>307.315</v>
      </c>
      <c r="BY355" s="70">
        <v>0</v>
      </c>
      <c r="BZ355" s="70">
        <v>0</v>
      </c>
      <c r="CA355" s="70">
        <v>0</v>
      </c>
      <c r="CB355" s="70">
        <v>0</v>
      </c>
      <c r="CC355" s="70">
        <v>0</v>
      </c>
      <c r="CD355" s="70">
        <v>0</v>
      </c>
    </row>
    <row r="356" spans="1:82">
      <c r="A356" s="70" t="s">
        <v>2301</v>
      </c>
      <c r="B356" s="70">
        <v>97</v>
      </c>
      <c r="C356" s="70">
        <v>12</v>
      </c>
      <c r="D356" s="70">
        <v>6</v>
      </c>
      <c r="E356" s="70">
        <v>2015</v>
      </c>
      <c r="F356" s="70" t="s">
        <v>182</v>
      </c>
      <c r="G356" s="70" t="s">
        <v>2289</v>
      </c>
      <c r="H356" s="70" t="s">
        <v>2290</v>
      </c>
      <c r="I356" s="148"/>
      <c r="J356" s="71">
        <v>71.284650908220684</v>
      </c>
      <c r="K356" s="71">
        <v>4.6568559611457054</v>
      </c>
      <c r="L356" s="71">
        <v>14.712143286824089</v>
      </c>
      <c r="M356" s="71">
        <v>163.61260029286481</v>
      </c>
      <c r="N356" s="71">
        <v>104.7936484377726</v>
      </c>
      <c r="O356" s="71">
        <v>61.887214629396475</v>
      </c>
      <c r="P356" s="71">
        <v>55.484295366163785</v>
      </c>
      <c r="Q356" s="71">
        <v>4.5210444521137898</v>
      </c>
      <c r="R356" s="71">
        <v>3.3681922100175199</v>
      </c>
      <c r="S356" s="71">
        <v>5.4463716506000006</v>
      </c>
      <c r="T356" s="72"/>
      <c r="U356" s="71">
        <v>4147845</v>
      </c>
      <c r="V356" s="71">
        <v>1511</v>
      </c>
      <c r="W356" s="71">
        <v>267</v>
      </c>
      <c r="X356" s="71">
        <v>24481</v>
      </c>
      <c r="Y356" s="71">
        <v>28073</v>
      </c>
      <c r="Z356" s="71">
        <v>35956</v>
      </c>
      <c r="AA356" s="71">
        <v>11041</v>
      </c>
      <c r="AB356" s="71">
        <v>62227</v>
      </c>
      <c r="AC356" s="71">
        <v>575737.5</v>
      </c>
      <c r="AD356" s="71">
        <v>5.4463716506000006</v>
      </c>
      <c r="AE356" s="72"/>
      <c r="AF356" s="71">
        <v>53828324.99821458</v>
      </c>
      <c r="AG356" s="71">
        <v>2982427.7872135532</v>
      </c>
      <c r="AH356" s="71">
        <v>2958310.956315611</v>
      </c>
      <c r="AI356" s="71">
        <v>164900310.09051901</v>
      </c>
      <c r="AJ356" s="71">
        <v>114518989.24290811</v>
      </c>
      <c r="AK356" s="71">
        <v>0</v>
      </c>
      <c r="AL356" s="71">
        <v>0</v>
      </c>
      <c r="AM356" s="71">
        <v>8527949.3175526168</v>
      </c>
      <c r="AN356" s="71">
        <v>0</v>
      </c>
      <c r="AO356" s="71">
        <v>0</v>
      </c>
      <c r="AP356" s="71">
        <v>347716312.3927235</v>
      </c>
      <c r="AQ356" s="72"/>
      <c r="AR356" s="71">
        <v>821</v>
      </c>
      <c r="AS356" s="71">
        <v>413</v>
      </c>
      <c r="AT356" s="71">
        <v>0</v>
      </c>
      <c r="AU356" s="71">
        <v>0</v>
      </c>
      <c r="AV356" s="71">
        <v>0</v>
      </c>
      <c r="AW356" s="71">
        <v>0</v>
      </c>
      <c r="AX356" s="71"/>
      <c r="AY356" s="72"/>
      <c r="AZ356" s="71">
        <v>4145.4410000000007</v>
      </c>
      <c r="BA356" s="71">
        <v>21338.227999999999</v>
      </c>
      <c r="BB356" s="71">
        <v>0</v>
      </c>
      <c r="BC356" s="71">
        <v>0</v>
      </c>
      <c r="BD356" s="71">
        <v>0</v>
      </c>
      <c r="BE356" s="71">
        <v>0</v>
      </c>
      <c r="BF356" s="71"/>
      <c r="BG356" s="72"/>
      <c r="BH356" s="71">
        <v>0</v>
      </c>
      <c r="BI356" s="71">
        <v>0</v>
      </c>
      <c r="BJ356" s="71">
        <v>557.03200000000004</v>
      </c>
      <c r="BK356" s="71">
        <v>0</v>
      </c>
      <c r="BL356" s="71">
        <v>47.897999999999996</v>
      </c>
      <c r="BM356" s="71">
        <v>0</v>
      </c>
      <c r="BN356" s="72"/>
      <c r="BO356" s="71">
        <v>0</v>
      </c>
      <c r="BP356" s="71">
        <v>0</v>
      </c>
      <c r="BQ356" s="71">
        <v>4</v>
      </c>
      <c r="BR356" s="71">
        <v>0</v>
      </c>
      <c r="BS356" s="71">
        <v>5</v>
      </c>
      <c r="BT356" s="71">
        <v>0</v>
      </c>
      <c r="BU356"/>
      <c r="BV356" s="70">
        <v>307.221</v>
      </c>
      <c r="BW356" s="70">
        <v>0</v>
      </c>
      <c r="BX356" s="70">
        <v>297.709</v>
      </c>
      <c r="BY356" s="70">
        <v>0</v>
      </c>
      <c r="BZ356" s="70">
        <v>0</v>
      </c>
      <c r="CA356" s="70">
        <v>0</v>
      </c>
      <c r="CB356" s="70">
        <v>0</v>
      </c>
      <c r="CC356" s="70">
        <v>0</v>
      </c>
      <c r="CD356" s="70">
        <v>0</v>
      </c>
    </row>
    <row r="357" spans="1:82">
      <c r="A357" s="70" t="s">
        <v>2302</v>
      </c>
      <c r="B357" s="70">
        <v>98</v>
      </c>
      <c r="C357" s="70">
        <v>13</v>
      </c>
      <c r="D357" s="70">
        <v>6</v>
      </c>
      <c r="E357" s="70">
        <v>2016</v>
      </c>
      <c r="F357" s="70" t="s">
        <v>155</v>
      </c>
      <c r="G357" s="70" t="s">
        <v>2289</v>
      </c>
      <c r="H357" s="70" t="s">
        <v>2290</v>
      </c>
      <c r="I357" s="148"/>
      <c r="J357" s="71">
        <v>86.14585534803193</v>
      </c>
      <c r="K357" s="71">
        <v>4.4406678057975721</v>
      </c>
      <c r="L357" s="71">
        <v>14.040793389960553</v>
      </c>
      <c r="M357" s="71">
        <v>169.57334745467949</v>
      </c>
      <c r="N357" s="71">
        <v>106.20341051171056</v>
      </c>
      <c r="O357" s="71">
        <v>63.259352740098414</v>
      </c>
      <c r="P357" s="71">
        <v>54.597458373040297</v>
      </c>
      <c r="Q357" s="71">
        <v>4.4202229349625854</v>
      </c>
      <c r="R357" s="71">
        <v>3.8248030321002267</v>
      </c>
      <c r="S357" s="71">
        <v>4.8237677709</v>
      </c>
      <c r="T357" s="72"/>
      <c r="U357" s="71">
        <v>4141622</v>
      </c>
      <c r="V357" s="71">
        <v>1511</v>
      </c>
      <c r="W357" s="71">
        <v>267</v>
      </c>
      <c r="X357" s="71">
        <v>24481</v>
      </c>
      <c r="Y357" s="71">
        <v>28581</v>
      </c>
      <c r="Z357" s="71">
        <v>37205</v>
      </c>
      <c r="AA357" s="71">
        <v>11237</v>
      </c>
      <c r="AB357" s="71">
        <v>62581</v>
      </c>
      <c r="AC357" s="71">
        <v>653238.70851038687</v>
      </c>
      <c r="AD357" s="71">
        <v>4.8237677709</v>
      </c>
      <c r="AE357" s="72"/>
      <c r="AF357" s="71">
        <v>71517517.811619356</v>
      </c>
      <c r="AG357" s="71">
        <v>2600057.4787398078</v>
      </c>
      <c r="AH357" s="71">
        <v>2223471.012157246</v>
      </c>
      <c r="AI357" s="71">
        <v>177017788.39936611</v>
      </c>
      <c r="AJ357" s="71">
        <v>117977792.06126571</v>
      </c>
      <c r="AK357" s="71">
        <v>0</v>
      </c>
      <c r="AL357" s="71">
        <v>0</v>
      </c>
      <c r="AM357" s="71">
        <v>8583126.6032282244</v>
      </c>
      <c r="AN357" s="71">
        <v>0</v>
      </c>
      <c r="AO357" s="71">
        <v>0</v>
      </c>
      <c r="AP357" s="71">
        <v>379919753.36637646</v>
      </c>
      <c r="AQ357" s="72"/>
      <c r="AR357" s="71">
        <v>857</v>
      </c>
      <c r="AS357" s="71">
        <v>490</v>
      </c>
      <c r="AT357" s="71">
        <v>0</v>
      </c>
      <c r="AU357" s="71">
        <v>0</v>
      </c>
      <c r="AV357" s="71">
        <v>0</v>
      </c>
      <c r="AW357" s="71">
        <v>0</v>
      </c>
      <c r="AX357" s="71"/>
      <c r="AY357" s="72"/>
      <c r="AZ357" s="71">
        <v>4386.741</v>
      </c>
      <c r="BA357" s="71">
        <v>25521.128000000001</v>
      </c>
      <c r="BB357" s="71">
        <v>0</v>
      </c>
      <c r="BC357" s="71">
        <v>0</v>
      </c>
      <c r="BD357" s="71">
        <v>0</v>
      </c>
      <c r="BE357" s="71">
        <v>0</v>
      </c>
      <c r="BF357" s="71"/>
      <c r="BG357" s="72"/>
      <c r="BH357" s="71">
        <v>0</v>
      </c>
      <c r="BI357" s="71">
        <v>0</v>
      </c>
      <c r="BJ357" s="71">
        <v>527.27200000000005</v>
      </c>
      <c r="BK357" s="71">
        <v>0</v>
      </c>
      <c r="BL357" s="71">
        <v>54.440999999999995</v>
      </c>
      <c r="BM357" s="71">
        <v>0</v>
      </c>
      <c r="BN357" s="72"/>
      <c r="BO357" s="71">
        <v>0</v>
      </c>
      <c r="BP357" s="71">
        <v>0</v>
      </c>
      <c r="BQ357" s="71">
        <v>4</v>
      </c>
      <c r="BR357" s="71">
        <v>0</v>
      </c>
      <c r="BS357" s="71">
        <v>6</v>
      </c>
      <c r="BT357" s="71">
        <v>0</v>
      </c>
      <c r="BU357"/>
      <c r="BV357" s="70">
        <v>295.90100000000001</v>
      </c>
      <c r="BW357" s="70">
        <v>0</v>
      </c>
      <c r="BX357" s="70">
        <v>285.81200000000001</v>
      </c>
      <c r="BY357" s="70">
        <v>0</v>
      </c>
      <c r="BZ357" s="70">
        <v>0</v>
      </c>
      <c r="CA357" s="70">
        <v>0</v>
      </c>
      <c r="CB357" s="70">
        <v>0</v>
      </c>
      <c r="CC357" s="70">
        <v>0</v>
      </c>
      <c r="CD357" s="70">
        <v>0</v>
      </c>
    </row>
    <row r="358" spans="1:82">
      <c r="A358" s="70" t="s">
        <v>2303</v>
      </c>
      <c r="B358" s="70">
        <v>99</v>
      </c>
      <c r="C358" s="70">
        <v>14</v>
      </c>
      <c r="D358" s="70">
        <v>6</v>
      </c>
      <c r="E358" s="70">
        <v>2017</v>
      </c>
      <c r="F358" s="70" t="s">
        <v>156</v>
      </c>
      <c r="G358" s="70" t="s">
        <v>2289</v>
      </c>
      <c r="H358" s="70" t="s">
        <v>2290</v>
      </c>
      <c r="I358" s="148"/>
      <c r="J358" s="71">
        <v>81.681951192303401</v>
      </c>
      <c r="K358" s="71">
        <v>4.7805080409397274</v>
      </c>
      <c r="L358" s="71">
        <v>10.901145526411138</v>
      </c>
      <c r="M358" s="71">
        <v>170.27295891638099</v>
      </c>
      <c r="N358" s="71">
        <v>111.49183745811133</v>
      </c>
      <c r="O358" s="71">
        <v>62.39269298641161</v>
      </c>
      <c r="P358" s="71">
        <v>54.739225280520039</v>
      </c>
      <c r="Q358" s="71">
        <v>4.2921443783032602</v>
      </c>
      <c r="R358" s="71">
        <v>3.6669491783318859</v>
      </c>
      <c r="S358" s="71">
        <v>6.9152871899999999</v>
      </c>
      <c r="T358" s="72"/>
      <c r="U358" s="71">
        <v>4322320</v>
      </c>
      <c r="V358" s="71">
        <v>1511</v>
      </c>
      <c r="W358" s="71">
        <v>267</v>
      </c>
      <c r="X358" s="71">
        <v>24481</v>
      </c>
      <c r="Y358" s="71">
        <v>29174</v>
      </c>
      <c r="Z358" s="71">
        <v>37304</v>
      </c>
      <c r="AA358" s="71">
        <v>11338</v>
      </c>
      <c r="AB358" s="71">
        <v>62840</v>
      </c>
      <c r="AC358" s="71">
        <v>638705.49999999977</v>
      </c>
      <c r="AD358" s="71">
        <v>6.9152871899999999</v>
      </c>
      <c r="AE358" s="72"/>
      <c r="AF358" s="71">
        <v>64333758.257300243</v>
      </c>
      <c r="AG358" s="71">
        <v>2812683.973164733</v>
      </c>
      <c r="AH358" s="71">
        <v>2324571.3513434189</v>
      </c>
      <c r="AI358" s="71">
        <v>181516748.30145091</v>
      </c>
      <c r="AJ358" s="71">
        <v>127090165.31902251</v>
      </c>
      <c r="AK358" s="71">
        <v>0</v>
      </c>
      <c r="AL358" s="71">
        <v>0</v>
      </c>
      <c r="AM358" s="71">
        <v>8632134.8759039622</v>
      </c>
      <c r="AN358" s="71">
        <v>0</v>
      </c>
      <c r="AO358" s="71">
        <v>0</v>
      </c>
      <c r="AP358" s="71">
        <v>386710062.0781858</v>
      </c>
      <c r="AQ358" s="72"/>
      <c r="AR358" s="71">
        <v>910</v>
      </c>
      <c r="AS358" s="71">
        <v>529</v>
      </c>
      <c r="AT358" s="71">
        <v>0</v>
      </c>
      <c r="AU358" s="71">
        <v>0</v>
      </c>
      <c r="AV358" s="71">
        <v>0</v>
      </c>
      <c r="AW358" s="71">
        <v>0</v>
      </c>
      <c r="AX358" s="71"/>
      <c r="AY358" s="72"/>
      <c r="AZ358" s="71">
        <v>4749.5469999999996</v>
      </c>
      <c r="BA358" s="71">
        <v>26992.527999999991</v>
      </c>
      <c r="BB358" s="71">
        <v>0</v>
      </c>
      <c r="BC358" s="71">
        <v>0</v>
      </c>
      <c r="BD358" s="71">
        <v>0</v>
      </c>
      <c r="BE358" s="71">
        <v>0</v>
      </c>
      <c r="BF358" s="71"/>
      <c r="BG358" s="72"/>
      <c r="BH358" s="71">
        <v>0</v>
      </c>
      <c r="BI358" s="71">
        <v>0</v>
      </c>
      <c r="BJ358" s="71">
        <v>598.58799999999997</v>
      </c>
      <c r="BK358" s="71">
        <v>0</v>
      </c>
      <c r="BL358" s="71">
        <v>51.215000000000003</v>
      </c>
      <c r="BM358" s="71">
        <v>0</v>
      </c>
      <c r="BN358" s="72"/>
      <c r="BO358" s="71">
        <v>0</v>
      </c>
      <c r="BP358" s="71">
        <v>0</v>
      </c>
      <c r="BQ358" s="71">
        <v>4</v>
      </c>
      <c r="BR358" s="71">
        <v>0</v>
      </c>
      <c r="BS358" s="71">
        <v>6</v>
      </c>
      <c r="BT358" s="71">
        <v>0</v>
      </c>
      <c r="BU358"/>
      <c r="BV358" s="70">
        <v>323.07900000000001</v>
      </c>
      <c r="BW358" s="70">
        <v>0</v>
      </c>
      <c r="BX358" s="70">
        <v>326.72399999999999</v>
      </c>
      <c r="BY358" s="70">
        <v>0</v>
      </c>
      <c r="BZ358" s="70">
        <v>0</v>
      </c>
      <c r="CA358" s="70">
        <v>0</v>
      </c>
      <c r="CB358" s="70">
        <v>0</v>
      </c>
      <c r="CC358" s="70">
        <v>0</v>
      </c>
      <c r="CD358" s="70">
        <v>0</v>
      </c>
    </row>
    <row r="359" spans="1:82">
      <c r="A359" s="70" t="s">
        <v>2304</v>
      </c>
      <c r="B359" s="70">
        <v>100</v>
      </c>
      <c r="C359" s="70">
        <v>15</v>
      </c>
      <c r="D359" s="70">
        <v>6</v>
      </c>
      <c r="E359" s="70">
        <v>2018</v>
      </c>
      <c r="F359" s="70" t="s">
        <v>183</v>
      </c>
      <c r="G359" s="70" t="s">
        <v>2289</v>
      </c>
      <c r="H359" s="70" t="s">
        <v>2290</v>
      </c>
      <c r="I359" s="148"/>
      <c r="J359" s="71">
        <v>82.718621468791724</v>
      </c>
      <c r="K359" s="71">
        <v>4.5609634988858963</v>
      </c>
      <c r="L359" s="71">
        <v>10.262074789088912</v>
      </c>
      <c r="M359" s="71">
        <v>197.00884834495511</v>
      </c>
      <c r="N359" s="71">
        <v>101.95877504880548</v>
      </c>
      <c r="O359" s="71">
        <v>61.286115393089091</v>
      </c>
      <c r="P359" s="71">
        <v>54.896981159100193</v>
      </c>
      <c r="Q359" s="71">
        <v>4.00319681712676</v>
      </c>
      <c r="R359" s="71">
        <v>3.7060547571026423</v>
      </c>
      <c r="S359" s="71">
        <v>7.4318261199999993</v>
      </c>
      <c r="T359" s="72"/>
      <c r="U359" s="71">
        <v>4511781</v>
      </c>
      <c r="V359" s="71">
        <v>1511</v>
      </c>
      <c r="W359" s="71">
        <v>267</v>
      </c>
      <c r="X359" s="71">
        <v>24481</v>
      </c>
      <c r="Y359" s="71">
        <v>29717</v>
      </c>
      <c r="Z359" s="71">
        <v>37344</v>
      </c>
      <c r="AA359" s="71">
        <v>11485</v>
      </c>
      <c r="AB359" s="71">
        <v>63161</v>
      </c>
      <c r="AC359" s="71">
        <v>642987</v>
      </c>
      <c r="AD359" s="71">
        <v>7.4318261199999993</v>
      </c>
      <c r="AE359" s="72"/>
      <c r="AF359" s="71">
        <v>52965834.224102966</v>
      </c>
      <c r="AG359" s="71">
        <v>2518635.880693852</v>
      </c>
      <c r="AH359" s="71">
        <v>2147314.196684279</v>
      </c>
      <c r="AI359" s="71">
        <v>212860076.11104181</v>
      </c>
      <c r="AJ359" s="71">
        <v>109752087.9650555</v>
      </c>
      <c r="AK359" s="71">
        <v>0</v>
      </c>
      <c r="AL359" s="71">
        <v>0</v>
      </c>
      <c r="AM359" s="71">
        <v>8694181.8036584519</v>
      </c>
      <c r="AN359" s="71">
        <v>0</v>
      </c>
      <c r="AO359" s="71">
        <v>0</v>
      </c>
      <c r="AP359" s="71">
        <v>388938130.1812368</v>
      </c>
      <c r="AQ359" s="72"/>
      <c r="AR359" s="71">
        <v>947</v>
      </c>
      <c r="AS359" s="71">
        <v>565</v>
      </c>
      <c r="AT359" s="71">
        <v>0</v>
      </c>
      <c r="AU359" s="71">
        <v>0</v>
      </c>
      <c r="AV359" s="71">
        <v>0</v>
      </c>
      <c r="AW359" s="71">
        <v>0</v>
      </c>
      <c r="AX359" s="71"/>
      <c r="AY359" s="72"/>
      <c r="AZ359" s="71">
        <v>4985.4130000000005</v>
      </c>
      <c r="BA359" s="71">
        <v>29058.727999999999</v>
      </c>
      <c r="BB359" s="71">
        <v>0</v>
      </c>
      <c r="BC359" s="71">
        <v>0</v>
      </c>
      <c r="BD359" s="71">
        <v>0</v>
      </c>
      <c r="BE359" s="71">
        <v>0</v>
      </c>
      <c r="BF359" s="71"/>
      <c r="BG359" s="72"/>
      <c r="BH359" s="71">
        <v>0</v>
      </c>
      <c r="BI359" s="71">
        <v>0</v>
      </c>
      <c r="BJ359" s="71">
        <v>606.13699999999994</v>
      </c>
      <c r="BK359" s="71">
        <v>0</v>
      </c>
      <c r="BL359" s="71">
        <v>48.478000000000002</v>
      </c>
      <c r="BM359" s="71">
        <v>0</v>
      </c>
      <c r="BN359" s="72"/>
      <c r="BO359" s="71">
        <v>0</v>
      </c>
      <c r="BP359" s="71">
        <v>0</v>
      </c>
      <c r="BQ359" s="71">
        <v>4</v>
      </c>
      <c r="BR359" s="71">
        <v>0</v>
      </c>
      <c r="BS359" s="71">
        <v>6</v>
      </c>
      <c r="BT359" s="71">
        <v>0</v>
      </c>
      <c r="BU359"/>
      <c r="BV359" s="70">
        <v>314.62</v>
      </c>
      <c r="BW359" s="70">
        <v>0</v>
      </c>
      <c r="BX359" s="70">
        <v>339.995</v>
      </c>
      <c r="BY359" s="70">
        <v>0</v>
      </c>
      <c r="BZ359" s="70">
        <v>0</v>
      </c>
      <c r="CA359" s="70">
        <v>0</v>
      </c>
      <c r="CB359" s="70">
        <v>0</v>
      </c>
      <c r="CC359" s="70">
        <v>0</v>
      </c>
      <c r="CD359" s="70">
        <v>0</v>
      </c>
    </row>
    <row r="360" spans="1:82">
      <c r="A360" s="70" t="s">
        <v>2305</v>
      </c>
      <c r="B360" s="70">
        <v>101</v>
      </c>
      <c r="C360" s="70">
        <v>16</v>
      </c>
      <c r="D360" s="70">
        <v>6</v>
      </c>
      <c r="E360" s="70">
        <v>2019</v>
      </c>
      <c r="F360" s="70" t="s">
        <v>158</v>
      </c>
      <c r="G360" s="70" t="s">
        <v>2289</v>
      </c>
      <c r="H360" s="70" t="s">
        <v>2290</v>
      </c>
      <c r="I360" s="148"/>
      <c r="J360" s="71">
        <v>82.114906241417756</v>
      </c>
      <c r="K360" s="71">
        <v>4.2675915947461958</v>
      </c>
      <c r="L360" s="71">
        <v>10.435950051329041</v>
      </c>
      <c r="M360" s="71">
        <v>162.14077545521457</v>
      </c>
      <c r="N360" s="71">
        <v>101.93782988484917</v>
      </c>
      <c r="O360" s="71">
        <v>61.614809774890333</v>
      </c>
      <c r="P360" s="71">
        <v>55.431386098076494</v>
      </c>
      <c r="Q360" s="71">
        <v>3.9117491066729899</v>
      </c>
      <c r="R360" s="71">
        <v>3.6590946076868183</v>
      </c>
      <c r="S360" s="71">
        <v>7.6707661299999979</v>
      </c>
      <c r="T360" s="72"/>
      <c r="U360" s="71">
        <v>4501481</v>
      </c>
      <c r="V360" s="71">
        <v>1511</v>
      </c>
      <c r="W360" s="71">
        <v>267</v>
      </c>
      <c r="X360" s="71">
        <v>24481</v>
      </c>
      <c r="Y360" s="71">
        <v>30260</v>
      </c>
      <c r="Z360" s="71">
        <v>38575</v>
      </c>
      <c r="AA360" s="71">
        <v>11510</v>
      </c>
      <c r="AB360" s="71">
        <v>63389</v>
      </c>
      <c r="AC360" s="71">
        <v>645237.5</v>
      </c>
      <c r="AD360" s="71">
        <v>7.6707661299999979</v>
      </c>
      <c r="AE360" s="72"/>
      <c r="AF360" s="71">
        <v>66935227.093943886</v>
      </c>
      <c r="AG360" s="71">
        <v>2448437.99608539</v>
      </c>
      <c r="AH360" s="71">
        <v>2372280.1668946128</v>
      </c>
      <c r="AI360" s="71">
        <v>168073727.81216681</v>
      </c>
      <c r="AJ360" s="71">
        <v>111501174.79160111</v>
      </c>
      <c r="AK360" s="71">
        <v>0</v>
      </c>
      <c r="AL360" s="71">
        <v>0</v>
      </c>
      <c r="AM360" s="71">
        <v>8633104.6078634877</v>
      </c>
      <c r="AN360" s="71">
        <v>0</v>
      </c>
      <c r="AO360" s="71">
        <v>0</v>
      </c>
      <c r="AP360" s="71">
        <v>359963952.46855527</v>
      </c>
      <c r="AQ360" s="72"/>
      <c r="AR360" s="71">
        <v>986</v>
      </c>
      <c r="AS360" s="71">
        <v>575</v>
      </c>
      <c r="AT360" s="71">
        <v>0</v>
      </c>
      <c r="AU360" s="71">
        <v>0</v>
      </c>
      <c r="AV360" s="71">
        <v>0</v>
      </c>
      <c r="AW360" s="71">
        <v>0</v>
      </c>
      <c r="AX360" s="71"/>
      <c r="AY360" s="72"/>
      <c r="AZ360" s="71">
        <v>5235.4530000000013</v>
      </c>
      <c r="BA360" s="71">
        <v>29451.028000000009</v>
      </c>
      <c r="BB360" s="71">
        <v>0</v>
      </c>
      <c r="BC360" s="71">
        <v>0</v>
      </c>
      <c r="BD360" s="71">
        <v>0</v>
      </c>
      <c r="BE360" s="71">
        <v>0</v>
      </c>
      <c r="BF360" s="71"/>
      <c r="BG360" s="72"/>
      <c r="BH360" s="71">
        <v>0</v>
      </c>
      <c r="BI360" s="71">
        <v>0</v>
      </c>
      <c r="BJ360" s="71">
        <v>587.55399999999997</v>
      </c>
      <c r="BK360" s="71">
        <v>0</v>
      </c>
      <c r="BL360" s="71">
        <v>47.474000000000004</v>
      </c>
      <c r="BM360" s="71">
        <v>0</v>
      </c>
      <c r="BN360" s="72"/>
      <c r="BO360" s="71">
        <v>0</v>
      </c>
      <c r="BP360" s="71">
        <v>0</v>
      </c>
      <c r="BQ360" s="71">
        <v>4</v>
      </c>
      <c r="BR360" s="71">
        <v>0</v>
      </c>
      <c r="BS360" s="71">
        <v>6</v>
      </c>
      <c r="BT360" s="71">
        <v>0</v>
      </c>
      <c r="BU360"/>
      <c r="BV360" s="70">
        <v>309.03199999999998</v>
      </c>
      <c r="BW360" s="70">
        <v>0</v>
      </c>
      <c r="BX360" s="70">
        <v>325.99599999999998</v>
      </c>
      <c r="BY360" s="70">
        <v>0</v>
      </c>
      <c r="BZ360" s="70">
        <v>0</v>
      </c>
      <c r="CA360" s="70">
        <v>0</v>
      </c>
      <c r="CB360" s="70">
        <v>0</v>
      </c>
      <c r="CC360" s="70">
        <v>0</v>
      </c>
      <c r="CD360" s="70">
        <v>0</v>
      </c>
    </row>
    <row r="361" spans="1:82">
      <c r="A361" s="70" t="s">
        <v>2306</v>
      </c>
      <c r="B361" s="70">
        <v>102</v>
      </c>
      <c r="C361" s="70">
        <v>17</v>
      </c>
      <c r="D361" s="70">
        <v>6</v>
      </c>
      <c r="E361" s="70">
        <v>2020</v>
      </c>
      <c r="F361" s="70" t="s">
        <v>159</v>
      </c>
      <c r="G361" s="70" t="s">
        <v>2289</v>
      </c>
      <c r="H361" s="70" t="s">
        <v>2290</v>
      </c>
      <c r="I361" s="148"/>
      <c r="J361" s="71">
        <v>58.098054277216882</v>
      </c>
      <c r="K361" s="71">
        <v>4.1252332796212174</v>
      </c>
      <c r="L361" s="71">
        <v>9.2083806993912543</v>
      </c>
      <c r="M361" s="71">
        <v>132.9365713134932</v>
      </c>
      <c r="N361" s="71">
        <v>96.714565076047009</v>
      </c>
      <c r="O361" s="71">
        <v>54.303755735698005</v>
      </c>
      <c r="P361" s="71">
        <v>52.781147919484376</v>
      </c>
      <c r="Q361" s="71">
        <v>3.7572131378727698</v>
      </c>
      <c r="R361" s="71">
        <v>3.3679431717252526</v>
      </c>
      <c r="S361" s="71">
        <v>7.1705291499999992</v>
      </c>
      <c r="T361" s="72"/>
      <c r="U361" s="71">
        <v>3721693</v>
      </c>
      <c r="V361" s="71">
        <v>1724</v>
      </c>
      <c r="W361" s="71">
        <v>232</v>
      </c>
      <c r="X361" s="71">
        <v>25973</v>
      </c>
      <c r="Y361" s="71">
        <v>30792</v>
      </c>
      <c r="Z361" s="71">
        <v>38804</v>
      </c>
      <c r="AA361" s="71">
        <v>11649</v>
      </c>
      <c r="AB361" s="71">
        <v>63724</v>
      </c>
      <c r="AC361" s="71">
        <v>597034.49999999988</v>
      </c>
      <c r="AD361" s="71">
        <v>7.1705291499999992</v>
      </c>
      <c r="AE361" s="72"/>
      <c r="AF361" s="71">
        <v>49564927.161988147</v>
      </c>
      <c r="AG361" s="71">
        <v>2360685.8733334495</v>
      </c>
      <c r="AH361" s="71">
        <v>2308563.6385802217</v>
      </c>
      <c r="AI361" s="71">
        <v>149308372.89189306</v>
      </c>
      <c r="AJ361" s="71">
        <v>118800237.6297746</v>
      </c>
      <c r="AK361" s="71"/>
      <c r="AL361" s="71"/>
      <c r="AM361" s="71">
        <v>8316689.9884065464</v>
      </c>
      <c r="AN361" s="71"/>
      <c r="AO361" s="71"/>
      <c r="AP361" s="71">
        <v>330659477.18397605</v>
      </c>
      <c r="AQ361" s="72"/>
      <c r="AR361" s="71">
        <v>1044</v>
      </c>
      <c r="AS361" s="71">
        <v>585</v>
      </c>
      <c r="AT361" s="71">
        <v>0</v>
      </c>
      <c r="AU361" s="71">
        <v>0</v>
      </c>
      <c r="AV361" s="71">
        <v>0</v>
      </c>
      <c r="AW361" s="71">
        <v>0</v>
      </c>
      <c r="AX361" s="71"/>
      <c r="AY361" s="72"/>
      <c r="AZ361" s="71">
        <v>5568.1590000000069</v>
      </c>
      <c r="BA361" s="71">
        <v>30362.728000000021</v>
      </c>
      <c r="BB361" s="71">
        <v>0</v>
      </c>
      <c r="BC361" s="71">
        <v>0</v>
      </c>
      <c r="BD361" s="71">
        <v>0</v>
      </c>
      <c r="BE361" s="71">
        <v>0</v>
      </c>
      <c r="BF361" s="71"/>
      <c r="BG361" s="72"/>
      <c r="BH361" s="71">
        <v>0</v>
      </c>
      <c r="BI361" s="71">
        <v>0</v>
      </c>
      <c r="BJ361" s="71">
        <v>519.56100000000004</v>
      </c>
      <c r="BK361" s="71">
        <v>0</v>
      </c>
      <c r="BL361" s="71">
        <v>49.651000000000003</v>
      </c>
      <c r="BM361" s="71">
        <v>0</v>
      </c>
      <c r="BN361" s="72"/>
      <c r="BO361" s="71">
        <v>0</v>
      </c>
      <c r="BP361" s="71">
        <v>0</v>
      </c>
      <c r="BQ361" s="71">
        <v>4</v>
      </c>
      <c r="BR361" s="71">
        <v>0</v>
      </c>
      <c r="BS361" s="71">
        <v>7</v>
      </c>
      <c r="BT361" s="71">
        <v>0</v>
      </c>
      <c r="BU361"/>
      <c r="BV361" s="70">
        <v>284.005</v>
      </c>
      <c r="BW361" s="70">
        <v>0</v>
      </c>
      <c r="BX361" s="70">
        <v>285.20699999999999</v>
      </c>
      <c r="BY361" s="70">
        <v>0</v>
      </c>
      <c r="BZ361" s="70">
        <v>0</v>
      </c>
      <c r="CA361" s="70">
        <v>0</v>
      </c>
      <c r="CB361" s="70">
        <v>0</v>
      </c>
      <c r="CC361" s="70">
        <v>0</v>
      </c>
      <c r="CD361" s="70">
        <v>0</v>
      </c>
    </row>
    <row r="362" spans="1:82">
      <c r="A362" s="70" t="s">
        <v>2307</v>
      </c>
      <c r="B362" s="70">
        <v>102</v>
      </c>
      <c r="C362" s="70">
        <v>18</v>
      </c>
      <c r="D362" s="70">
        <v>6</v>
      </c>
      <c r="E362" s="70">
        <v>2021</v>
      </c>
      <c r="F362" s="70" t="s">
        <v>160</v>
      </c>
      <c r="G362" s="70" t="s">
        <v>2289</v>
      </c>
      <c r="H362" s="70" t="s">
        <v>2290</v>
      </c>
      <c r="I362" s="148"/>
      <c r="J362" s="71">
        <v>47.420500373283367</v>
      </c>
      <c r="K362" s="71">
        <v>4.368503441732777</v>
      </c>
      <c r="L362" s="71">
        <v>9.9263801176777378</v>
      </c>
      <c r="M362" s="71">
        <v>143.89752380436425</v>
      </c>
      <c r="N362" s="71">
        <v>103.66224234021453</v>
      </c>
      <c r="O362" s="71">
        <v>53.155795946055513</v>
      </c>
      <c r="P362" s="71">
        <v>54.927575647143954</v>
      </c>
      <c r="Q362" s="71">
        <v>3.73887680930221</v>
      </c>
      <c r="R362" s="71">
        <v>3.3055582498761096</v>
      </c>
      <c r="S362" s="71">
        <v>7.4076060799999999</v>
      </c>
      <c r="T362" s="72"/>
      <c r="U362" s="71">
        <v>3217541</v>
      </c>
      <c r="V362" s="71">
        <v>1724</v>
      </c>
      <c r="W362" s="71">
        <v>232</v>
      </c>
      <c r="X362" s="71">
        <v>25973</v>
      </c>
      <c r="Y362" s="71">
        <v>31288</v>
      </c>
      <c r="Z362" s="71">
        <v>39110</v>
      </c>
      <c r="AA362" s="71">
        <v>11821</v>
      </c>
      <c r="AB362" s="71">
        <v>64036</v>
      </c>
      <c r="AC362" s="71">
        <v>568464.99999999988</v>
      </c>
      <c r="AD362" s="71">
        <v>7.4076060799999999</v>
      </c>
      <c r="AE362" s="72"/>
      <c r="AF362" s="71">
        <v>40067969.578205824</v>
      </c>
      <c r="AG362" s="71">
        <v>2529847.8111309269</v>
      </c>
      <c r="AH362" s="71">
        <v>2440972.1872898261</v>
      </c>
      <c r="AI362" s="71">
        <v>164503677.47412565</v>
      </c>
      <c r="AJ362" s="71">
        <v>124849222.2824842</v>
      </c>
      <c r="AK362" s="71">
        <v>0</v>
      </c>
      <c r="AL362" s="71">
        <v>0</v>
      </c>
      <c r="AM362" s="71">
        <v>8405614.319660468</v>
      </c>
      <c r="AN362" s="71">
        <v>0</v>
      </c>
      <c r="AO362" s="71">
        <v>0</v>
      </c>
      <c r="AP362" s="71">
        <v>342797303.65289694</v>
      </c>
      <c r="AQ362" s="72"/>
      <c r="AR362" s="71">
        <v>1120</v>
      </c>
      <c r="AS362" s="71">
        <v>586</v>
      </c>
      <c r="AT362" s="71">
        <v>0</v>
      </c>
      <c r="AU362" s="71">
        <v>0</v>
      </c>
      <c r="AV362" s="71">
        <v>0</v>
      </c>
      <c r="AW362" s="71">
        <v>0</v>
      </c>
      <c r="AX362" s="71"/>
      <c r="AY362" s="72"/>
      <c r="AZ362" s="71">
        <v>5968.302000000007</v>
      </c>
      <c r="BA362" s="71">
        <v>30412.228000000021</v>
      </c>
      <c r="BB362" s="71">
        <v>0</v>
      </c>
      <c r="BC362" s="71">
        <v>0</v>
      </c>
      <c r="BD362" s="71">
        <v>0</v>
      </c>
      <c r="BE362" s="71">
        <v>0</v>
      </c>
      <c r="BF362" s="71"/>
      <c r="BG362" s="72"/>
      <c r="BH362" s="71">
        <v>0</v>
      </c>
      <c r="BI362" s="71">
        <v>0</v>
      </c>
      <c r="BJ362" s="71">
        <v>451.03699999999998</v>
      </c>
      <c r="BK362" s="71">
        <v>0</v>
      </c>
      <c r="BL362" s="71">
        <v>44.683999999999997</v>
      </c>
      <c r="BM362" s="71">
        <v>0</v>
      </c>
      <c r="BN362" s="72"/>
      <c r="BO362" s="71">
        <v>0</v>
      </c>
      <c r="BP362" s="71">
        <v>0</v>
      </c>
      <c r="BQ362" s="71">
        <v>5</v>
      </c>
      <c r="BR362" s="71">
        <v>0</v>
      </c>
      <c r="BS362" s="71">
        <v>7</v>
      </c>
      <c r="BT362" s="71">
        <v>0</v>
      </c>
      <c r="BU362"/>
      <c r="BV362" s="70">
        <v>245.76599999999999</v>
      </c>
      <c r="BW362" s="70">
        <v>0</v>
      </c>
      <c r="BX362" s="70">
        <v>249.95500000000001</v>
      </c>
      <c r="BY362" s="70">
        <v>0</v>
      </c>
      <c r="BZ362" s="70">
        <v>0</v>
      </c>
      <c r="CA362" s="70">
        <v>0</v>
      </c>
      <c r="CB362" s="70">
        <v>0</v>
      </c>
      <c r="CC362" s="70">
        <v>0</v>
      </c>
      <c r="CD362" s="70">
        <v>0</v>
      </c>
    </row>
    <row r="363" spans="1:82">
      <c r="A363" s="70" t="s">
        <v>2308</v>
      </c>
      <c r="B363" s="70">
        <v>102</v>
      </c>
      <c r="C363" s="70">
        <v>19</v>
      </c>
      <c r="D363" s="70">
        <v>6</v>
      </c>
      <c r="E363" s="70">
        <v>2022</v>
      </c>
      <c r="F363" s="70" t="s">
        <v>161</v>
      </c>
      <c r="G363" s="70" t="s">
        <v>2289</v>
      </c>
      <c r="H363" s="70" t="s">
        <v>2290</v>
      </c>
      <c r="I363" s="148"/>
      <c r="J363" s="71">
        <v>50.094310784296937</v>
      </c>
      <c r="K363" s="71">
        <v>4.7566315357541056</v>
      </c>
      <c r="L363" s="71">
        <v>8.0903568801723029</v>
      </c>
      <c r="M363" s="71">
        <v>164.63478753809244</v>
      </c>
      <c r="N363" s="71">
        <v>104.44838914141825</v>
      </c>
      <c r="O363" s="71">
        <v>56.487848796020657</v>
      </c>
      <c r="P363" s="71">
        <v>54.555916653012581</v>
      </c>
      <c r="Q363" s="71">
        <v>3.7847421747804475</v>
      </c>
      <c r="R363" s="71">
        <v>3.510396102039262</v>
      </c>
      <c r="S363" s="71">
        <v>7.5170620299999991</v>
      </c>
      <c r="T363" s="72"/>
      <c r="U363" s="71">
        <v>3443172</v>
      </c>
      <c r="V363" s="71">
        <v>1724</v>
      </c>
      <c r="W363" s="71">
        <v>232</v>
      </c>
      <c r="X363" s="71">
        <v>25973</v>
      </c>
      <c r="Y363" s="71">
        <v>31733</v>
      </c>
      <c r="Z363" s="71">
        <v>39488</v>
      </c>
      <c r="AA363" s="71">
        <v>11920</v>
      </c>
      <c r="AB363" s="71">
        <v>64290</v>
      </c>
      <c r="AC363" s="71">
        <v>611273.49999999988</v>
      </c>
      <c r="AD363" s="71">
        <v>7.5170620299999991</v>
      </c>
      <c r="AE363" s="72"/>
      <c r="AF363" s="71">
        <v>41368283.89873863</v>
      </c>
      <c r="AG363" s="71">
        <v>2868548.7455081418</v>
      </c>
      <c r="AH363" s="71">
        <v>2289208.1430820776</v>
      </c>
      <c r="AI363" s="71">
        <v>183972865.44758114</v>
      </c>
      <c r="AJ363" s="71">
        <v>129023172.36937813</v>
      </c>
      <c r="AK363" s="71">
        <v>0</v>
      </c>
      <c r="AL363" s="71">
        <v>0</v>
      </c>
      <c r="AM363" s="71">
        <v>8301593.7574334582</v>
      </c>
      <c r="AN363" s="71">
        <v>0</v>
      </c>
      <c r="AO363" s="71">
        <v>0</v>
      </c>
      <c r="AP363" s="71">
        <v>367823672.36172158</v>
      </c>
      <c r="AQ363" s="72"/>
      <c r="AR363" s="71">
        <v>1216</v>
      </c>
      <c r="AS363" s="71">
        <v>589</v>
      </c>
      <c r="AT363" s="71">
        <v>0</v>
      </c>
      <c r="AU363" s="71">
        <v>0</v>
      </c>
      <c r="AV363" s="71">
        <v>0</v>
      </c>
      <c r="AW363" s="71">
        <v>0</v>
      </c>
      <c r="AX363" s="71"/>
      <c r="AY363" s="72"/>
      <c r="AZ363" s="71">
        <v>6520.066000000008</v>
      </c>
      <c r="BA363" s="71">
        <v>30544.228000000021</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2309</v>
      </c>
      <c r="B364" s="70">
        <v>102</v>
      </c>
      <c r="C364" s="70">
        <v>20</v>
      </c>
      <c r="D364" s="70">
        <v>6</v>
      </c>
      <c r="E364" s="70">
        <v>2023</v>
      </c>
      <c r="F364" s="70" t="s">
        <v>1539</v>
      </c>
      <c r="G364" s="70" t="s">
        <v>2289</v>
      </c>
      <c r="H364" s="70" t="s">
        <v>2290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1296</v>
      </c>
      <c r="AS364" s="71">
        <v>591</v>
      </c>
      <c r="AT364" s="71">
        <v>0</v>
      </c>
      <c r="AU364" s="71">
        <v>0</v>
      </c>
      <c r="AV364" s="71">
        <v>0</v>
      </c>
      <c r="AW364" s="71">
        <v>0</v>
      </c>
      <c r="AX364" s="71"/>
      <c r="AY364" s="72"/>
      <c r="AZ364" s="71">
        <v>6992.3960000000079</v>
      </c>
      <c r="BA364" s="71">
        <v>30608.02800000002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2310</v>
      </c>
      <c r="B365" s="70">
        <v>102</v>
      </c>
      <c r="C365" s="70">
        <v>21</v>
      </c>
      <c r="D365" s="70">
        <v>6</v>
      </c>
      <c r="E365" s="70">
        <v>2024</v>
      </c>
      <c r="F365" s="70" t="s">
        <v>1554</v>
      </c>
      <c r="G365" s="70" t="s">
        <v>2289</v>
      </c>
      <c r="H365" s="70" t="s">
        <v>2290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2311</v>
      </c>
      <c r="B366" s="70">
        <v>222</v>
      </c>
      <c r="C366" s="70">
        <v>1</v>
      </c>
      <c r="D366" s="70">
        <v>14</v>
      </c>
      <c r="E366" s="70">
        <v>1990</v>
      </c>
      <c r="F366" s="70" t="s">
        <v>787</v>
      </c>
      <c r="G366" s="70" t="s">
        <v>2312</v>
      </c>
      <c r="H366" s="70" t="s">
        <v>2313</v>
      </c>
      <c r="I366" s="148"/>
      <c r="J366" s="71">
        <v>128.10908127632021</v>
      </c>
      <c r="K366" s="71">
        <v>8.0153970715317175</v>
      </c>
      <c r="L366" s="71">
        <v>4.0641989560484229</v>
      </c>
      <c r="M366" s="71">
        <v>40.273525771777962</v>
      </c>
      <c r="N366" s="71">
        <v>56.708884618120443</v>
      </c>
      <c r="O366" s="71">
        <v>52.655930598435873</v>
      </c>
      <c r="P366" s="71">
        <v>81.557229208098079</v>
      </c>
      <c r="Q366" s="71">
        <v>4.51565991570273</v>
      </c>
      <c r="R366" s="71">
        <v>0</v>
      </c>
      <c r="S366" s="71">
        <v>4.1767383241773466</v>
      </c>
      <c r="T366" s="72"/>
      <c r="U366" s="71">
        <v>10331488</v>
      </c>
      <c r="V366" s="71">
        <v>2357</v>
      </c>
      <c r="W366" s="71">
        <v>53</v>
      </c>
      <c r="X366" s="71">
        <v>15799</v>
      </c>
      <c r="Y366" s="71">
        <v>20489</v>
      </c>
      <c r="Z366" s="71">
        <v>21658</v>
      </c>
      <c r="AA366" s="71">
        <v>19803</v>
      </c>
      <c r="AB366" s="71">
        <v>73319</v>
      </c>
      <c r="AC366" s="71">
        <v>0</v>
      </c>
      <c r="AD366" s="71">
        <v>4.1767383241773466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2314</v>
      </c>
      <c r="B367" s="70">
        <v>223</v>
      </c>
      <c r="C367" s="70">
        <v>2</v>
      </c>
      <c r="D367" s="70">
        <v>14</v>
      </c>
      <c r="E367" s="70">
        <v>2005</v>
      </c>
      <c r="F367" s="70" t="s">
        <v>789</v>
      </c>
      <c r="G367" s="70" t="s">
        <v>2312</v>
      </c>
      <c r="H367" s="70" t="s">
        <v>2313</v>
      </c>
      <c r="I367" s="148"/>
      <c r="J367" s="71">
        <v>82.866840976011787</v>
      </c>
      <c r="K367" s="71">
        <v>4.8914586189988594</v>
      </c>
      <c r="L367" s="71">
        <v>13.877017248706251</v>
      </c>
      <c r="M367" s="71">
        <v>65.979541275966142</v>
      </c>
      <c r="N367" s="71">
        <v>75.580637147007465</v>
      </c>
      <c r="O367" s="71">
        <v>80.944848129910753</v>
      </c>
      <c r="P367" s="71">
        <v>83.244495711998496</v>
      </c>
      <c r="Q367" s="71">
        <v>4.2642182601517096</v>
      </c>
      <c r="R367" s="71">
        <v>0</v>
      </c>
      <c r="S367" s="71">
        <v>2.1110681005691272</v>
      </c>
      <c r="T367" s="72"/>
      <c r="U367" s="71">
        <v>7638279</v>
      </c>
      <c r="V367" s="71">
        <v>1968</v>
      </c>
      <c r="W367" s="71">
        <v>183</v>
      </c>
      <c r="X367" s="71">
        <v>14619</v>
      </c>
      <c r="Y367" s="71">
        <v>24921</v>
      </c>
      <c r="Z367" s="71">
        <v>38527</v>
      </c>
      <c r="AA367" s="71">
        <v>16554</v>
      </c>
      <c r="AB367" s="71">
        <v>72380</v>
      </c>
      <c r="AC367" s="71">
        <v>0</v>
      </c>
      <c r="AD367" s="71">
        <v>2.1110681005691272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2315</v>
      </c>
      <c r="B368" s="70">
        <v>224</v>
      </c>
      <c r="C368" s="70">
        <v>3</v>
      </c>
      <c r="D368" s="70">
        <v>14</v>
      </c>
      <c r="E368" s="70">
        <v>2006</v>
      </c>
      <c r="F368" s="70" t="s">
        <v>790</v>
      </c>
      <c r="G368" s="1064" t="s">
        <v>2312</v>
      </c>
      <c r="H368" s="70" t="s">
        <v>2313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2316</v>
      </c>
      <c r="B369" s="70">
        <v>225</v>
      </c>
      <c r="C369" s="70">
        <v>4</v>
      </c>
      <c r="D369" s="70">
        <v>14</v>
      </c>
      <c r="E369" s="70">
        <v>2007</v>
      </c>
      <c r="F369" s="70" t="s">
        <v>791</v>
      </c>
      <c r="G369" s="1064" t="s">
        <v>2312</v>
      </c>
      <c r="H369" s="70" t="s">
        <v>2313</v>
      </c>
      <c r="I369" s="148"/>
      <c r="J369" s="71">
        <v>73.874790763291202</v>
      </c>
      <c r="K369" s="71">
        <v>4.4392359845592697</v>
      </c>
      <c r="L369" s="71">
        <v>30.73692484607929</v>
      </c>
      <c r="M369" s="71">
        <v>69.614550189103085</v>
      </c>
      <c r="N369" s="71">
        <v>77.226594424189614</v>
      </c>
      <c r="O369" s="71">
        <v>79.243514570437895</v>
      </c>
      <c r="P369" s="71">
        <v>82.087010171983636</v>
      </c>
      <c r="Q369" s="71">
        <v>4.4447600698609602</v>
      </c>
      <c r="R369" s="71">
        <v>0</v>
      </c>
      <c r="S369" s="71">
        <v>3.8316115318581172</v>
      </c>
      <c r="T369" s="72"/>
      <c r="U369" s="71">
        <v>7746302</v>
      </c>
      <c r="V369" s="71">
        <v>1821</v>
      </c>
      <c r="W369" s="71">
        <v>396</v>
      </c>
      <c r="X369" s="71">
        <v>17771</v>
      </c>
      <c r="Y369" s="71">
        <v>25357</v>
      </c>
      <c r="Z369" s="71">
        <v>39209</v>
      </c>
      <c r="AA369" s="71">
        <v>16075</v>
      </c>
      <c r="AB369" s="71">
        <v>71455</v>
      </c>
      <c r="AC369" s="71">
        <v>0</v>
      </c>
      <c r="AD369" s="71">
        <v>3.8316115318581172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2317</v>
      </c>
      <c r="B370" s="70">
        <v>226</v>
      </c>
      <c r="C370" s="70">
        <v>5</v>
      </c>
      <c r="D370" s="70">
        <v>14</v>
      </c>
      <c r="E370" s="70">
        <v>2008</v>
      </c>
      <c r="F370" s="70" t="s">
        <v>792</v>
      </c>
      <c r="G370" s="70" t="s">
        <v>2312</v>
      </c>
      <c r="H370" s="70" t="s">
        <v>2313</v>
      </c>
      <c r="I370" s="148"/>
      <c r="J370" s="71">
        <v>67.36855515644352</v>
      </c>
      <c r="K370" s="71">
        <v>3.2878675898329108</v>
      </c>
      <c r="L370" s="71">
        <v>27.54391912484364</v>
      </c>
      <c r="M370" s="71">
        <v>72.510240410473685</v>
      </c>
      <c r="N370" s="71">
        <v>69.280914816299514</v>
      </c>
      <c r="O370" s="71">
        <v>77.370717580305808</v>
      </c>
      <c r="P370" s="71">
        <v>80.157214426679474</v>
      </c>
      <c r="Q370" s="71">
        <v>4.3435228451524397</v>
      </c>
      <c r="R370" s="71">
        <v>0</v>
      </c>
      <c r="S370" s="71">
        <v>5.322944267286875</v>
      </c>
      <c r="T370" s="72"/>
      <c r="U370" s="71">
        <v>7284463</v>
      </c>
      <c r="V370" s="71">
        <v>1821</v>
      </c>
      <c r="W370" s="71">
        <v>396</v>
      </c>
      <c r="X370" s="71">
        <v>17771</v>
      </c>
      <c r="Y370" s="71">
        <v>25517</v>
      </c>
      <c r="Z370" s="71">
        <v>39626</v>
      </c>
      <c r="AA370" s="71">
        <v>15715</v>
      </c>
      <c r="AB370" s="71">
        <v>70976</v>
      </c>
      <c r="AC370" s="71">
        <v>0</v>
      </c>
      <c r="AD370" s="71">
        <v>5.322944267286875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2318</v>
      </c>
      <c r="B371" s="70">
        <v>227</v>
      </c>
      <c r="C371" s="70">
        <v>6</v>
      </c>
      <c r="D371" s="70">
        <v>14</v>
      </c>
      <c r="E371" s="70">
        <v>2009</v>
      </c>
      <c r="F371" s="70" t="s">
        <v>176</v>
      </c>
      <c r="G371" s="70" t="s">
        <v>2312</v>
      </c>
      <c r="H371" s="70" t="s">
        <v>2313</v>
      </c>
      <c r="I371" s="148"/>
      <c r="J371" s="71">
        <v>53.299840393157851</v>
      </c>
      <c r="K371" s="71">
        <v>3.559446351390501</v>
      </c>
      <c r="L371" s="71">
        <v>17.994223020652569</v>
      </c>
      <c r="M371" s="71">
        <v>71.856546236669701</v>
      </c>
      <c r="N371" s="71">
        <v>67.127844129605407</v>
      </c>
      <c r="O371" s="71">
        <v>79.151467453214792</v>
      </c>
      <c r="P371" s="71">
        <v>76.181349316184793</v>
      </c>
      <c r="Q371" s="71">
        <v>4.1089727090478396</v>
      </c>
      <c r="R371" s="71">
        <v>0</v>
      </c>
      <c r="S371" s="71">
        <v>4.1236487901985326</v>
      </c>
      <c r="T371" s="72"/>
      <c r="U371" s="71">
        <v>5208439</v>
      </c>
      <c r="V371" s="71">
        <v>1879</v>
      </c>
      <c r="W371" s="71">
        <v>372</v>
      </c>
      <c r="X371" s="71">
        <v>18789</v>
      </c>
      <c r="Y371" s="71">
        <v>25681</v>
      </c>
      <c r="Z371" s="71">
        <v>40013</v>
      </c>
      <c r="AA371" s="71">
        <v>15333</v>
      </c>
      <c r="AB371" s="71">
        <v>70483</v>
      </c>
      <c r="AC371" s="71">
        <v>0</v>
      </c>
      <c r="AD371" s="71">
        <v>4.1236487901985326</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36.32</v>
      </c>
      <c r="BK371" s="71">
        <v>0</v>
      </c>
      <c r="BL371" s="71">
        <v>0</v>
      </c>
      <c r="BM371" s="71">
        <v>0</v>
      </c>
      <c r="BN371" s="72"/>
      <c r="BO371" s="71">
        <v>0</v>
      </c>
      <c r="BP371" s="71">
        <v>0</v>
      </c>
      <c r="BQ371" s="71">
        <v>4</v>
      </c>
      <c r="BR371" s="71">
        <v>0</v>
      </c>
      <c r="BS371" s="71">
        <v>0</v>
      </c>
      <c r="BT371" s="71">
        <v>0</v>
      </c>
      <c r="BU371"/>
      <c r="BV371" s="70">
        <v>36.32</v>
      </c>
      <c r="BW371" s="70">
        <v>0</v>
      </c>
      <c r="BX371" s="70">
        <v>0</v>
      </c>
      <c r="BY371" s="70">
        <v>0</v>
      </c>
      <c r="BZ371" s="70">
        <v>0</v>
      </c>
      <c r="CA371" s="70">
        <v>0</v>
      </c>
      <c r="CB371" s="70">
        <v>0</v>
      </c>
      <c r="CC371" s="70">
        <v>0</v>
      </c>
      <c r="CD371" s="70">
        <v>0</v>
      </c>
    </row>
    <row r="372" spans="1:82">
      <c r="A372" s="70" t="s">
        <v>2319</v>
      </c>
      <c r="B372" s="70">
        <v>228</v>
      </c>
      <c r="C372" s="70">
        <v>7</v>
      </c>
      <c r="D372" s="70">
        <v>14</v>
      </c>
      <c r="E372" s="70">
        <v>2010</v>
      </c>
      <c r="F372" s="70" t="s">
        <v>177</v>
      </c>
      <c r="G372" s="70" t="s">
        <v>2312</v>
      </c>
      <c r="H372" s="70" t="s">
        <v>2313</v>
      </c>
      <c r="I372" s="148"/>
      <c r="J372" s="71">
        <v>61.39395928471474</v>
      </c>
      <c r="K372" s="71">
        <v>3.8349608073195731</v>
      </c>
      <c r="L372" s="71">
        <v>17.327831261390621</v>
      </c>
      <c r="M372" s="71">
        <v>75.904389263290383</v>
      </c>
      <c r="N372" s="71">
        <v>81.806709453221558</v>
      </c>
      <c r="O372" s="71">
        <v>79.561151385218579</v>
      </c>
      <c r="P372" s="71">
        <v>76.629372697843053</v>
      </c>
      <c r="Q372" s="71">
        <v>4.2617087434165697</v>
      </c>
      <c r="R372" s="71">
        <v>0</v>
      </c>
      <c r="S372" s="71">
        <v>3.7088356847715618</v>
      </c>
      <c r="T372" s="72"/>
      <c r="U372" s="71">
        <v>5959776</v>
      </c>
      <c r="V372" s="71">
        <v>1879</v>
      </c>
      <c r="W372" s="71">
        <v>372</v>
      </c>
      <c r="X372" s="71">
        <v>18789</v>
      </c>
      <c r="Y372" s="71">
        <v>25850</v>
      </c>
      <c r="Z372" s="71">
        <v>40407</v>
      </c>
      <c r="AA372" s="71">
        <v>15038</v>
      </c>
      <c r="AB372" s="71">
        <v>70049</v>
      </c>
      <c r="AC372" s="71">
        <v>0</v>
      </c>
      <c r="AD372" s="71">
        <v>3.7088356847715618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41.265000000000001</v>
      </c>
      <c r="BK372" s="71">
        <v>0</v>
      </c>
      <c r="BL372" s="71">
        <v>0</v>
      </c>
      <c r="BM372" s="71">
        <v>0</v>
      </c>
      <c r="BN372" s="72"/>
      <c r="BO372" s="71">
        <v>0</v>
      </c>
      <c r="BP372" s="71">
        <v>0</v>
      </c>
      <c r="BQ372" s="71">
        <v>4</v>
      </c>
      <c r="BR372" s="71">
        <v>0</v>
      </c>
      <c r="BS372" s="71">
        <v>0</v>
      </c>
      <c r="BT372" s="71">
        <v>0</v>
      </c>
      <c r="BU372"/>
      <c r="BV372" s="70">
        <v>41.265000000000001</v>
      </c>
      <c r="BW372" s="70">
        <v>0</v>
      </c>
      <c r="BX372" s="70">
        <v>0</v>
      </c>
      <c r="BY372" s="70">
        <v>0</v>
      </c>
      <c r="BZ372" s="70">
        <v>0</v>
      </c>
      <c r="CA372" s="70">
        <v>0</v>
      </c>
      <c r="CB372" s="70">
        <v>0</v>
      </c>
      <c r="CC372" s="70">
        <v>0</v>
      </c>
      <c r="CD372" s="70">
        <v>0</v>
      </c>
    </row>
    <row r="373" spans="1:82">
      <c r="A373" s="70" t="s">
        <v>2320</v>
      </c>
      <c r="B373" s="70">
        <v>229</v>
      </c>
      <c r="C373" s="70">
        <v>8</v>
      </c>
      <c r="D373" s="70">
        <v>14</v>
      </c>
      <c r="E373" s="70">
        <v>2011</v>
      </c>
      <c r="F373" s="70" t="s">
        <v>178</v>
      </c>
      <c r="G373" s="70" t="s">
        <v>2312</v>
      </c>
      <c r="H373" s="70" t="s">
        <v>2313</v>
      </c>
      <c r="I373" s="148"/>
      <c r="J373" s="71">
        <v>53.238583257215971</v>
      </c>
      <c r="K373" s="71">
        <v>5.0667497137701378</v>
      </c>
      <c r="L373" s="71">
        <v>15.346289357363551</v>
      </c>
      <c r="M373" s="71">
        <v>87.168412803401949</v>
      </c>
      <c r="N373" s="71">
        <v>101.2026412494871</v>
      </c>
      <c r="O373" s="71">
        <v>78.462993212824529</v>
      </c>
      <c r="P373" s="71">
        <v>73.306452933593903</v>
      </c>
      <c r="Q373" s="71">
        <v>4.8834098079902599</v>
      </c>
      <c r="R373" s="71">
        <v>0</v>
      </c>
      <c r="S373" s="71">
        <v>5.1290936909561484</v>
      </c>
      <c r="T373" s="72"/>
      <c r="U373" s="71">
        <v>4458027</v>
      </c>
      <c r="V373" s="71">
        <v>1879</v>
      </c>
      <c r="W373" s="71">
        <v>372</v>
      </c>
      <c r="X373" s="71">
        <v>18789</v>
      </c>
      <c r="Y373" s="71">
        <v>26019</v>
      </c>
      <c r="Z373" s="71">
        <v>40715</v>
      </c>
      <c r="AA373" s="71">
        <v>14814</v>
      </c>
      <c r="AB373" s="71">
        <v>69587</v>
      </c>
      <c r="AC373" s="71">
        <v>0</v>
      </c>
      <c r="AD373" s="71">
        <v>5.1290936909561484</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25.097000000000001</v>
      </c>
      <c r="BK373" s="71">
        <v>0</v>
      </c>
      <c r="BL373" s="71">
        <v>0</v>
      </c>
      <c r="BM373" s="71">
        <v>0</v>
      </c>
      <c r="BN373" s="72"/>
      <c r="BO373" s="71">
        <v>0</v>
      </c>
      <c r="BP373" s="71">
        <v>0</v>
      </c>
      <c r="BQ373" s="71">
        <v>2</v>
      </c>
      <c r="BR373" s="71">
        <v>0</v>
      </c>
      <c r="BS373" s="71">
        <v>0</v>
      </c>
      <c r="BT373" s="71">
        <v>0</v>
      </c>
      <c r="BU373"/>
      <c r="BV373" s="70">
        <v>25.097000000000001</v>
      </c>
      <c r="BW373" s="70">
        <v>0</v>
      </c>
      <c r="BX373" s="70">
        <v>0</v>
      </c>
      <c r="BY373" s="70">
        <v>0</v>
      </c>
      <c r="BZ373" s="70">
        <v>0</v>
      </c>
      <c r="CA373" s="70">
        <v>0</v>
      </c>
      <c r="CB373" s="70">
        <v>0</v>
      </c>
      <c r="CC373" s="70">
        <v>0</v>
      </c>
      <c r="CD373" s="70">
        <v>0</v>
      </c>
    </row>
    <row r="374" spans="1:82">
      <c r="A374" s="70" t="s">
        <v>2321</v>
      </c>
      <c r="B374" s="70">
        <v>230</v>
      </c>
      <c r="C374" s="70">
        <v>9</v>
      </c>
      <c r="D374" s="70">
        <v>14</v>
      </c>
      <c r="E374" s="70">
        <v>2012</v>
      </c>
      <c r="F374" s="70" t="s">
        <v>179</v>
      </c>
      <c r="G374" s="70" t="s">
        <v>2312</v>
      </c>
      <c r="H374" s="70" t="s">
        <v>2313</v>
      </c>
      <c r="I374" s="148"/>
      <c r="J374" s="71">
        <v>85.514818862923505</v>
      </c>
      <c r="K374" s="71">
        <v>4.8985648904160204</v>
      </c>
      <c r="L374" s="71">
        <v>15.19635261042407</v>
      </c>
      <c r="M374" s="71">
        <v>98.271232132218529</v>
      </c>
      <c r="N374" s="71">
        <v>109.6349981568419</v>
      </c>
      <c r="O374" s="71">
        <v>78.98699755145627</v>
      </c>
      <c r="P374" s="71">
        <v>72.673465178295643</v>
      </c>
      <c r="Q374" s="71">
        <v>5.2748467492749</v>
      </c>
      <c r="R374" s="71">
        <v>0</v>
      </c>
      <c r="S374" s="71">
        <v>2.994118502802201</v>
      </c>
      <c r="T374" s="72"/>
      <c r="U374" s="71">
        <v>6411237</v>
      </c>
      <c r="V374" s="71">
        <v>1879</v>
      </c>
      <c r="W374" s="71">
        <v>372</v>
      </c>
      <c r="X374" s="71">
        <v>18789</v>
      </c>
      <c r="Y374" s="71">
        <v>26333</v>
      </c>
      <c r="Z374" s="71">
        <v>41312</v>
      </c>
      <c r="AA374" s="71">
        <v>14603</v>
      </c>
      <c r="AB374" s="71">
        <v>69182</v>
      </c>
      <c r="AC374" s="71">
        <v>0</v>
      </c>
      <c r="AD374" s="71">
        <v>2.994118502802201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48.018999999999998</v>
      </c>
      <c r="BK374" s="71">
        <v>0</v>
      </c>
      <c r="BL374" s="71">
        <v>0</v>
      </c>
      <c r="BM374" s="71">
        <v>0</v>
      </c>
      <c r="BN374" s="72"/>
      <c r="BO374" s="71">
        <v>0</v>
      </c>
      <c r="BP374" s="71">
        <v>0</v>
      </c>
      <c r="BQ374" s="71">
        <v>3</v>
      </c>
      <c r="BR374" s="71">
        <v>0</v>
      </c>
      <c r="BS374" s="71">
        <v>0</v>
      </c>
      <c r="BT374" s="71">
        <v>0</v>
      </c>
      <c r="BU374"/>
      <c r="BV374" s="70">
        <v>48.018999999999998</v>
      </c>
      <c r="BW374" s="70">
        <v>0</v>
      </c>
      <c r="BX374" s="70">
        <v>0</v>
      </c>
      <c r="BY374" s="70">
        <v>0</v>
      </c>
      <c r="BZ374" s="70">
        <v>0</v>
      </c>
      <c r="CA374" s="70">
        <v>0</v>
      </c>
      <c r="CB374" s="70">
        <v>0</v>
      </c>
      <c r="CC374" s="70">
        <v>0</v>
      </c>
      <c r="CD374" s="70">
        <v>0</v>
      </c>
    </row>
    <row r="375" spans="1:82">
      <c r="A375" s="70" t="s">
        <v>2322</v>
      </c>
      <c r="B375" s="70">
        <v>231</v>
      </c>
      <c r="C375" s="70">
        <v>10</v>
      </c>
      <c r="D375" s="70">
        <v>14</v>
      </c>
      <c r="E375" s="70">
        <v>2013</v>
      </c>
      <c r="F375" s="70" t="s">
        <v>180</v>
      </c>
      <c r="G375" s="70" t="s">
        <v>2312</v>
      </c>
      <c r="H375" s="70" t="s">
        <v>2313</v>
      </c>
      <c r="I375" s="148"/>
      <c r="J375" s="71">
        <v>74.8947817117499</v>
      </c>
      <c r="K375" s="71">
        <v>4.2246537212300934</v>
      </c>
      <c r="L375" s="71">
        <v>14.30788185480565</v>
      </c>
      <c r="M375" s="71">
        <v>96.392628432211211</v>
      </c>
      <c r="N375" s="71">
        <v>121.2841385122687</v>
      </c>
      <c r="O375" s="71">
        <v>76.454844400524053</v>
      </c>
      <c r="P375" s="71">
        <v>71.768393437021274</v>
      </c>
      <c r="Q375" s="71">
        <v>5.3569811052991998</v>
      </c>
      <c r="R375" s="71">
        <v>0</v>
      </c>
      <c r="S375" s="71">
        <v>3.9260614579495638</v>
      </c>
      <c r="T375" s="72"/>
      <c r="U375" s="71">
        <v>5282030</v>
      </c>
      <c r="V375" s="71">
        <v>1879</v>
      </c>
      <c r="W375" s="71">
        <v>372</v>
      </c>
      <c r="X375" s="71">
        <v>18789</v>
      </c>
      <c r="Y375" s="71">
        <v>26590</v>
      </c>
      <c r="Z375" s="71">
        <v>41773</v>
      </c>
      <c r="AA375" s="71">
        <v>14367</v>
      </c>
      <c r="AB375" s="71">
        <v>69252</v>
      </c>
      <c r="AC375" s="71">
        <v>0</v>
      </c>
      <c r="AD375" s="71">
        <v>3.9260614579495638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54.460999999999999</v>
      </c>
      <c r="BK375" s="71">
        <v>0</v>
      </c>
      <c r="BL375" s="71">
        <v>0</v>
      </c>
      <c r="BM375" s="71">
        <v>0</v>
      </c>
      <c r="BN375" s="72"/>
      <c r="BO375" s="71">
        <v>0</v>
      </c>
      <c r="BP375" s="71">
        <v>0</v>
      </c>
      <c r="BQ375" s="71">
        <v>3</v>
      </c>
      <c r="BR375" s="71">
        <v>0</v>
      </c>
      <c r="BS375" s="71">
        <v>0</v>
      </c>
      <c r="BT375" s="71">
        <v>0</v>
      </c>
      <c r="BU375"/>
      <c r="BV375" s="70">
        <v>54.460999999999999</v>
      </c>
      <c r="BW375" s="70">
        <v>0</v>
      </c>
      <c r="BX375" s="70">
        <v>0</v>
      </c>
      <c r="BY375" s="70">
        <v>0</v>
      </c>
      <c r="BZ375" s="70">
        <v>0</v>
      </c>
      <c r="CA375" s="70">
        <v>0</v>
      </c>
      <c r="CB375" s="70">
        <v>0</v>
      </c>
      <c r="CC375" s="70">
        <v>0</v>
      </c>
      <c r="CD375" s="70">
        <v>0</v>
      </c>
    </row>
    <row r="376" spans="1:82">
      <c r="A376" s="70" t="s">
        <v>2323</v>
      </c>
      <c r="B376" s="70">
        <v>232</v>
      </c>
      <c r="C376" s="70">
        <v>11</v>
      </c>
      <c r="D376" s="70">
        <v>14</v>
      </c>
      <c r="E376" s="70">
        <v>2014</v>
      </c>
      <c r="F376" s="70" t="s">
        <v>181</v>
      </c>
      <c r="G376" s="70" t="s">
        <v>2312</v>
      </c>
      <c r="H376" s="70" t="s">
        <v>2313</v>
      </c>
      <c r="I376" s="148"/>
      <c r="J376" s="71">
        <v>61.922291721578723</v>
      </c>
      <c r="K376" s="71">
        <v>3.8625239887689702</v>
      </c>
      <c r="L376" s="71">
        <v>17.843387130608178</v>
      </c>
      <c r="M376" s="71">
        <v>97.904482733461023</v>
      </c>
      <c r="N376" s="71">
        <v>95.81526916542488</v>
      </c>
      <c r="O376" s="71">
        <v>73.246482543149924</v>
      </c>
      <c r="P376" s="71">
        <v>71.282787315966686</v>
      </c>
      <c r="Q376" s="71">
        <v>5.0851544924195196</v>
      </c>
      <c r="R376" s="71">
        <v>0</v>
      </c>
      <c r="S376" s="71">
        <v>4.4539901308500882</v>
      </c>
      <c r="T376" s="72"/>
      <c r="U376" s="71">
        <v>4769955</v>
      </c>
      <c r="V376" s="71">
        <v>1550</v>
      </c>
      <c r="W376" s="71">
        <v>407</v>
      </c>
      <c r="X376" s="71">
        <v>18963</v>
      </c>
      <c r="Y376" s="71">
        <v>26689</v>
      </c>
      <c r="Z376" s="71">
        <v>42150</v>
      </c>
      <c r="AA376" s="71">
        <v>14196</v>
      </c>
      <c r="AB376" s="71">
        <v>68517</v>
      </c>
      <c r="AC376" s="71">
        <v>0</v>
      </c>
      <c r="AD376" s="71">
        <v>4.4539901308500882</v>
      </c>
      <c r="AE376" s="72"/>
      <c r="AF376" s="71"/>
      <c r="AG376" s="71"/>
      <c r="AH376" s="71"/>
      <c r="AI376" s="71"/>
      <c r="AJ376" s="71"/>
      <c r="AK376" s="71"/>
      <c r="AL376" s="71"/>
      <c r="AM376" s="71"/>
      <c r="AN376" s="71"/>
      <c r="AO376" s="71"/>
      <c r="AP376" s="71"/>
      <c r="AQ376" s="72"/>
      <c r="AR376" s="71">
        <v>2208</v>
      </c>
      <c r="AS376" s="71">
        <v>721</v>
      </c>
      <c r="AT376" s="71">
        <v>0</v>
      </c>
      <c r="AU376" s="71">
        <v>0</v>
      </c>
      <c r="AV376" s="71">
        <v>0</v>
      </c>
      <c r="AW376" s="71">
        <v>0</v>
      </c>
      <c r="AX376" s="71"/>
      <c r="AY376" s="72"/>
      <c r="AZ376" s="71">
        <v>10297.763999999999</v>
      </c>
      <c r="BA376" s="71">
        <v>27162.3</v>
      </c>
      <c r="BB376" s="71">
        <v>0</v>
      </c>
      <c r="BC376" s="71">
        <v>0</v>
      </c>
      <c r="BD376" s="71">
        <v>0</v>
      </c>
      <c r="BE376" s="71">
        <v>0</v>
      </c>
      <c r="BF376" s="71"/>
      <c r="BG376" s="72"/>
      <c r="BH376" s="71">
        <v>0</v>
      </c>
      <c r="BI376" s="71">
        <v>0</v>
      </c>
      <c r="BJ376" s="71">
        <v>57.052999999999997</v>
      </c>
      <c r="BK376" s="71">
        <v>0</v>
      </c>
      <c r="BL376" s="71">
        <v>0</v>
      </c>
      <c r="BM376" s="71">
        <v>0</v>
      </c>
      <c r="BN376" s="72"/>
      <c r="BO376" s="71">
        <v>0</v>
      </c>
      <c r="BP376" s="71">
        <v>0</v>
      </c>
      <c r="BQ376" s="71">
        <v>3</v>
      </c>
      <c r="BR376" s="71">
        <v>0</v>
      </c>
      <c r="BS376" s="71">
        <v>0</v>
      </c>
      <c r="BT376" s="71">
        <v>0</v>
      </c>
      <c r="BU376"/>
      <c r="BV376" s="70">
        <v>57.052999999999997</v>
      </c>
      <c r="BW376" s="70">
        <v>0</v>
      </c>
      <c r="BX376" s="70">
        <v>0</v>
      </c>
      <c r="BY376" s="70">
        <v>0</v>
      </c>
      <c r="BZ376" s="70">
        <v>0</v>
      </c>
      <c r="CA376" s="70">
        <v>0</v>
      </c>
      <c r="CB376" s="70">
        <v>0</v>
      </c>
      <c r="CC376" s="70">
        <v>0</v>
      </c>
      <c r="CD376" s="70">
        <v>0</v>
      </c>
    </row>
    <row r="377" spans="1:82">
      <c r="A377" s="70" t="s">
        <v>2324</v>
      </c>
      <c r="B377" s="70">
        <v>233</v>
      </c>
      <c r="C377" s="70">
        <v>12</v>
      </c>
      <c r="D377" s="70">
        <v>14</v>
      </c>
      <c r="E377" s="70">
        <v>2015</v>
      </c>
      <c r="F377" s="70" t="s">
        <v>182</v>
      </c>
      <c r="G377" s="70" t="s">
        <v>2312</v>
      </c>
      <c r="H377" s="70" t="s">
        <v>2313</v>
      </c>
      <c r="I377" s="148"/>
      <c r="J377" s="71">
        <v>79.004585966150088</v>
      </c>
      <c r="K377" s="71">
        <v>3.640682348851731</v>
      </c>
      <c r="L377" s="71">
        <v>17.609362216203401</v>
      </c>
      <c r="M377" s="71">
        <v>87.500284386802861</v>
      </c>
      <c r="N377" s="71">
        <v>86.927563427541045</v>
      </c>
      <c r="O377" s="71">
        <v>72.74105753330609</v>
      </c>
      <c r="P377" s="71">
        <v>70.303893865830204</v>
      </c>
      <c r="Q377" s="71">
        <v>4.9393138996336603</v>
      </c>
      <c r="R377" s="71">
        <v>0</v>
      </c>
      <c r="S377" s="71">
        <v>6.0940833279827684</v>
      </c>
      <c r="T377" s="72"/>
      <c r="U377" s="71">
        <v>7611098</v>
      </c>
      <c r="V377" s="71">
        <v>1550</v>
      </c>
      <c r="W377" s="71">
        <v>407</v>
      </c>
      <c r="X377" s="71">
        <v>18963</v>
      </c>
      <c r="Y377" s="71">
        <v>26897</v>
      </c>
      <c r="Z377" s="71">
        <v>42262</v>
      </c>
      <c r="AA377" s="71">
        <v>13990</v>
      </c>
      <c r="AB377" s="71">
        <v>67984</v>
      </c>
      <c r="AC377" s="71">
        <v>0</v>
      </c>
      <c r="AD377" s="71">
        <v>6.0940833279827684</v>
      </c>
      <c r="AE377" s="72"/>
      <c r="AF377" s="71">
        <v>79496479.109100237</v>
      </c>
      <c r="AG377" s="71">
        <v>2751775.9758457998</v>
      </c>
      <c r="AH377" s="71">
        <v>3667366.6097067771</v>
      </c>
      <c r="AI377" s="71">
        <v>116183733.1417973</v>
      </c>
      <c r="AJ377" s="71">
        <v>144576075.32974309</v>
      </c>
      <c r="AK377" s="71">
        <v>0</v>
      </c>
      <c r="AL377" s="71">
        <v>0</v>
      </c>
      <c r="AM377" s="71">
        <v>9316922.0178459063</v>
      </c>
      <c r="AN377" s="71">
        <v>0</v>
      </c>
      <c r="AO377" s="71">
        <v>0</v>
      </c>
      <c r="AP377" s="71">
        <v>355992352.18403912</v>
      </c>
      <c r="AQ377" s="72"/>
      <c r="AR377" s="71">
        <v>2405</v>
      </c>
      <c r="AS377" s="71">
        <v>902</v>
      </c>
      <c r="AT377" s="71">
        <v>0</v>
      </c>
      <c r="AU377" s="71">
        <v>0</v>
      </c>
      <c r="AV377" s="71">
        <v>0</v>
      </c>
      <c r="AW377" s="71">
        <v>0</v>
      </c>
      <c r="AX377" s="71"/>
      <c r="AY377" s="72"/>
      <c r="AZ377" s="71">
        <v>11678.084000000001</v>
      </c>
      <c r="BA377" s="71">
        <v>36445.9</v>
      </c>
      <c r="BB377" s="71">
        <v>0</v>
      </c>
      <c r="BC377" s="71">
        <v>0</v>
      </c>
      <c r="BD377" s="71">
        <v>0</v>
      </c>
      <c r="BE377" s="71">
        <v>0</v>
      </c>
      <c r="BF377" s="71"/>
      <c r="BG377" s="72"/>
      <c r="BH377" s="71">
        <v>0</v>
      </c>
      <c r="BI377" s="71">
        <v>0</v>
      </c>
      <c r="BJ377" s="71">
        <v>53.085000000000001</v>
      </c>
      <c r="BK377" s="71">
        <v>0</v>
      </c>
      <c r="BL377" s="71">
        <v>0</v>
      </c>
      <c r="BM377" s="71">
        <v>0</v>
      </c>
      <c r="BN377" s="72"/>
      <c r="BO377" s="71">
        <v>0</v>
      </c>
      <c r="BP377" s="71">
        <v>0</v>
      </c>
      <c r="BQ377" s="71">
        <v>3</v>
      </c>
      <c r="BR377" s="71">
        <v>0</v>
      </c>
      <c r="BS377" s="71">
        <v>0</v>
      </c>
      <c r="BT377" s="71">
        <v>0</v>
      </c>
      <c r="BU377"/>
      <c r="BV377" s="70">
        <v>53.085000000000001</v>
      </c>
      <c r="BW377" s="70">
        <v>0</v>
      </c>
      <c r="BX377" s="70">
        <v>0</v>
      </c>
      <c r="BY377" s="70">
        <v>0</v>
      </c>
      <c r="BZ377" s="70">
        <v>0</v>
      </c>
      <c r="CA377" s="70">
        <v>0</v>
      </c>
      <c r="CB377" s="70">
        <v>0</v>
      </c>
      <c r="CC377" s="70">
        <v>0</v>
      </c>
      <c r="CD377" s="70">
        <v>0</v>
      </c>
    </row>
    <row r="378" spans="1:82">
      <c r="A378" s="70" t="s">
        <v>2325</v>
      </c>
      <c r="B378" s="70">
        <v>234</v>
      </c>
      <c r="C378" s="70">
        <v>13</v>
      </c>
      <c r="D378" s="70">
        <v>14</v>
      </c>
      <c r="E378" s="70">
        <v>2016</v>
      </c>
      <c r="F378" s="70" t="s">
        <v>155</v>
      </c>
      <c r="G378" s="70" t="s">
        <v>2312</v>
      </c>
      <c r="H378" s="70" t="s">
        <v>2313</v>
      </c>
      <c r="I378" s="148"/>
      <c r="J378" s="71">
        <v>56.230432215042399</v>
      </c>
      <c r="K378" s="71">
        <v>3.4981921683627131</v>
      </c>
      <c r="L378" s="71">
        <v>17.203827099216813</v>
      </c>
      <c r="M378" s="71">
        <v>70.1669784954439</v>
      </c>
      <c r="N378" s="71">
        <v>86.601326430254773</v>
      </c>
      <c r="O378" s="71">
        <v>72.173982129060562</v>
      </c>
      <c r="P378" s="71">
        <v>67.803464589817338</v>
      </c>
      <c r="Q378" s="71">
        <v>4.7750782428875471</v>
      </c>
      <c r="R378" s="71">
        <v>0</v>
      </c>
      <c r="S378" s="71">
        <v>3.8933955751365148</v>
      </c>
      <c r="T378" s="72"/>
      <c r="U378" s="71">
        <v>5759876</v>
      </c>
      <c r="V378" s="71">
        <v>1550</v>
      </c>
      <c r="W378" s="71">
        <v>407</v>
      </c>
      <c r="X378" s="71">
        <v>18963</v>
      </c>
      <c r="Y378" s="71">
        <v>27159</v>
      </c>
      <c r="Z378" s="71">
        <v>42448</v>
      </c>
      <c r="AA378" s="71">
        <v>13955</v>
      </c>
      <c r="AB378" s="71">
        <v>67605</v>
      </c>
      <c r="AC378" s="71">
        <v>0</v>
      </c>
      <c r="AD378" s="71">
        <v>3.8933955751365148</v>
      </c>
      <c r="AE378" s="72"/>
      <c r="AF378" s="71">
        <v>61119992.041064121</v>
      </c>
      <c r="AG378" s="71">
        <v>2614074.6051625232</v>
      </c>
      <c r="AH378" s="71">
        <v>3062210.046178285</v>
      </c>
      <c r="AI378" s="71">
        <v>110626907.127404</v>
      </c>
      <c r="AJ378" s="71">
        <v>147160718.3305645</v>
      </c>
      <c r="AK378" s="71">
        <v>0</v>
      </c>
      <c r="AL378" s="71">
        <v>0</v>
      </c>
      <c r="AM378" s="71">
        <v>9272179.6393672861</v>
      </c>
      <c r="AN378" s="71">
        <v>0</v>
      </c>
      <c r="AO378" s="71">
        <v>0</v>
      </c>
      <c r="AP378" s="71">
        <v>333856081.78974074</v>
      </c>
      <c r="AQ378" s="72"/>
      <c r="AR378" s="71">
        <v>2526</v>
      </c>
      <c r="AS378" s="71">
        <v>993</v>
      </c>
      <c r="AT378" s="71">
        <v>0</v>
      </c>
      <c r="AU378" s="71">
        <v>0</v>
      </c>
      <c r="AV378" s="71">
        <v>0</v>
      </c>
      <c r="AW378" s="71">
        <v>0</v>
      </c>
      <c r="AX378" s="71"/>
      <c r="AY378" s="72"/>
      <c r="AZ378" s="71">
        <v>12440.843999999999</v>
      </c>
      <c r="BA378" s="71">
        <v>41926.5</v>
      </c>
      <c r="BB378" s="71">
        <v>0</v>
      </c>
      <c r="BC378" s="71">
        <v>0</v>
      </c>
      <c r="BD378" s="71">
        <v>0</v>
      </c>
      <c r="BE378" s="71">
        <v>0</v>
      </c>
      <c r="BF378" s="71"/>
      <c r="BG378" s="72"/>
      <c r="BH378" s="71">
        <v>0</v>
      </c>
      <c r="BI378" s="71">
        <v>0</v>
      </c>
      <c r="BJ378" s="71">
        <v>47.475999999999999</v>
      </c>
      <c r="BK378" s="71">
        <v>0</v>
      </c>
      <c r="BL378" s="71">
        <v>0</v>
      </c>
      <c r="BM378" s="71">
        <v>0</v>
      </c>
      <c r="BN378" s="72"/>
      <c r="BO378" s="71">
        <v>0</v>
      </c>
      <c r="BP378" s="71">
        <v>0</v>
      </c>
      <c r="BQ378" s="71">
        <v>3</v>
      </c>
      <c r="BR378" s="71">
        <v>0</v>
      </c>
      <c r="BS378" s="71">
        <v>0</v>
      </c>
      <c r="BT378" s="71">
        <v>0</v>
      </c>
      <c r="BU378"/>
      <c r="BV378" s="70">
        <v>47.475999999999999</v>
      </c>
      <c r="BW378" s="70">
        <v>0</v>
      </c>
      <c r="BX378" s="70">
        <v>0</v>
      </c>
      <c r="BY378" s="70">
        <v>0</v>
      </c>
      <c r="BZ378" s="70">
        <v>0</v>
      </c>
      <c r="CA378" s="70">
        <v>0</v>
      </c>
      <c r="CB378" s="70">
        <v>0</v>
      </c>
      <c r="CC378" s="70">
        <v>0</v>
      </c>
      <c r="CD378" s="70">
        <v>0</v>
      </c>
    </row>
    <row r="379" spans="1:82">
      <c r="A379" s="70" t="s">
        <v>2326</v>
      </c>
      <c r="B379" s="70">
        <v>235</v>
      </c>
      <c r="C379" s="70">
        <v>14</v>
      </c>
      <c r="D379" s="70">
        <v>14</v>
      </c>
      <c r="E379" s="70">
        <v>2017</v>
      </c>
      <c r="F379" s="70" t="s">
        <v>156</v>
      </c>
      <c r="G379" s="70" t="s">
        <v>2312</v>
      </c>
      <c r="H379" s="70" t="s">
        <v>2313</v>
      </c>
      <c r="I379" s="148"/>
      <c r="J379" s="71">
        <v>52.711821223432565</v>
      </c>
      <c r="K379" s="71">
        <v>3.3672362509758251</v>
      </c>
      <c r="L379" s="71">
        <v>15.884881485110551</v>
      </c>
      <c r="M379" s="71">
        <v>63.85743974470784</v>
      </c>
      <c r="N379" s="71">
        <v>82.549822913527166</v>
      </c>
      <c r="O379" s="71">
        <v>71.454552588609189</v>
      </c>
      <c r="P379" s="71">
        <v>66.871847712161141</v>
      </c>
      <c r="Q379" s="71">
        <v>4.5941108056819804</v>
      </c>
      <c r="R379" s="71">
        <v>0</v>
      </c>
      <c r="S379" s="71">
        <v>3.9137160325418265</v>
      </c>
      <c r="T379" s="72"/>
      <c r="U379" s="71">
        <v>5852246</v>
      </c>
      <c r="V379" s="71">
        <v>1550</v>
      </c>
      <c r="W379" s="71">
        <v>407</v>
      </c>
      <c r="X379" s="71">
        <v>18963</v>
      </c>
      <c r="Y379" s="71">
        <v>27485</v>
      </c>
      <c r="Z379" s="71">
        <v>42722</v>
      </c>
      <c r="AA379" s="71">
        <v>13851</v>
      </c>
      <c r="AB379" s="71">
        <v>67261</v>
      </c>
      <c r="AC379" s="71">
        <v>0</v>
      </c>
      <c r="AD379" s="71">
        <v>3.913716032541827</v>
      </c>
      <c r="AE379" s="72"/>
      <c r="AF379" s="71">
        <v>64745966.388864547</v>
      </c>
      <c r="AG379" s="71">
        <v>2567309.5500547341</v>
      </c>
      <c r="AH379" s="71">
        <v>3698016.269278496</v>
      </c>
      <c r="AI379" s="71">
        <v>106574594.0895915</v>
      </c>
      <c r="AJ379" s="71">
        <v>154250201.04709989</v>
      </c>
      <c r="AK379" s="71">
        <v>0</v>
      </c>
      <c r="AL379" s="71">
        <v>0</v>
      </c>
      <c r="AM379" s="71">
        <v>9239433.8620015364</v>
      </c>
      <c r="AN379" s="71">
        <v>0</v>
      </c>
      <c r="AO379" s="71">
        <v>0</v>
      </c>
      <c r="AP379" s="71">
        <v>341075521.2068907</v>
      </c>
      <c r="AQ379" s="72"/>
      <c r="AR379" s="71">
        <v>2679</v>
      </c>
      <c r="AS379" s="71">
        <v>1056</v>
      </c>
      <c r="AT379" s="71">
        <v>0</v>
      </c>
      <c r="AU379" s="71">
        <v>0</v>
      </c>
      <c r="AV379" s="71">
        <v>0</v>
      </c>
      <c r="AW379" s="71">
        <v>0</v>
      </c>
      <c r="AX379" s="71"/>
      <c r="AY379" s="72"/>
      <c r="AZ379" s="71">
        <v>13337.314</v>
      </c>
      <c r="BA379" s="71">
        <v>44225.200000000077</v>
      </c>
      <c r="BB379" s="71">
        <v>0</v>
      </c>
      <c r="BC379" s="71">
        <v>0</v>
      </c>
      <c r="BD379" s="71">
        <v>0</v>
      </c>
      <c r="BE379" s="71">
        <v>0</v>
      </c>
      <c r="BF379" s="71"/>
      <c r="BG379" s="72"/>
      <c r="BH379" s="71">
        <v>0</v>
      </c>
      <c r="BI379" s="71">
        <v>0</v>
      </c>
      <c r="BJ379" s="71">
        <v>45.456000000000003</v>
      </c>
      <c r="BK379" s="71">
        <v>0</v>
      </c>
      <c r="BL379" s="71">
        <v>0</v>
      </c>
      <c r="BM379" s="71">
        <v>0</v>
      </c>
      <c r="BN379" s="72"/>
      <c r="BO379" s="71">
        <v>0</v>
      </c>
      <c r="BP379" s="71">
        <v>0</v>
      </c>
      <c r="BQ379" s="71">
        <v>3</v>
      </c>
      <c r="BR379" s="71">
        <v>0</v>
      </c>
      <c r="BS379" s="71">
        <v>0</v>
      </c>
      <c r="BT379" s="71">
        <v>0</v>
      </c>
      <c r="BU379"/>
      <c r="BV379" s="70">
        <v>45.456000000000003</v>
      </c>
      <c r="BW379" s="70">
        <v>0</v>
      </c>
      <c r="BX379" s="70">
        <v>0</v>
      </c>
      <c r="BY379" s="70">
        <v>0</v>
      </c>
      <c r="BZ379" s="70">
        <v>0</v>
      </c>
      <c r="CA379" s="70">
        <v>0</v>
      </c>
      <c r="CB379" s="70">
        <v>0</v>
      </c>
      <c r="CC379" s="70">
        <v>0</v>
      </c>
      <c r="CD379" s="70">
        <v>0</v>
      </c>
    </row>
    <row r="380" spans="1:82">
      <c r="A380" s="70" t="s">
        <v>2327</v>
      </c>
      <c r="B380" s="70">
        <v>236</v>
      </c>
      <c r="C380" s="70">
        <v>15</v>
      </c>
      <c r="D380" s="70">
        <v>14</v>
      </c>
      <c r="E380" s="70">
        <v>2018</v>
      </c>
      <c r="F380" s="70" t="s">
        <v>183</v>
      </c>
      <c r="G380" s="70" t="s">
        <v>2312</v>
      </c>
      <c r="H380" s="70" t="s">
        <v>2313</v>
      </c>
      <c r="I380" s="148"/>
      <c r="J380" s="71">
        <v>48.867214689144149</v>
      </c>
      <c r="K380" s="71">
        <v>2.9486375772840412</v>
      </c>
      <c r="L380" s="71">
        <v>13.92592657017773</v>
      </c>
      <c r="M380" s="71">
        <v>57.893208862506214</v>
      </c>
      <c r="N380" s="71">
        <v>62.342311933151244</v>
      </c>
      <c r="O380" s="71">
        <v>70.512511621129647</v>
      </c>
      <c r="P380" s="71">
        <v>65.986314749793493</v>
      </c>
      <c r="Q380" s="71">
        <v>4.2228747856225297</v>
      </c>
      <c r="R380" s="71">
        <v>0</v>
      </c>
      <c r="S380" s="71">
        <v>3.6253431594348164</v>
      </c>
      <c r="T380" s="72"/>
      <c r="U380" s="71">
        <v>5993927</v>
      </c>
      <c r="V380" s="71">
        <v>1550</v>
      </c>
      <c r="W380" s="71">
        <v>407</v>
      </c>
      <c r="X380" s="71">
        <v>18963</v>
      </c>
      <c r="Y380" s="71">
        <v>27662</v>
      </c>
      <c r="Z380" s="71">
        <v>42966</v>
      </c>
      <c r="AA380" s="71">
        <v>13805</v>
      </c>
      <c r="AB380" s="71">
        <v>66627</v>
      </c>
      <c r="AC380" s="71">
        <v>0</v>
      </c>
      <c r="AD380" s="71">
        <v>3.625343159434816</v>
      </c>
      <c r="AE380" s="72"/>
      <c r="AF380" s="71">
        <v>70605344.016127303</v>
      </c>
      <c r="AG380" s="71">
        <v>2286188.8303050189</v>
      </c>
      <c r="AH380" s="71">
        <v>3364985.8370056208</v>
      </c>
      <c r="AI380" s="71">
        <v>104642726.0151891</v>
      </c>
      <c r="AJ380" s="71">
        <v>135871470.39645669</v>
      </c>
      <c r="AK380" s="71">
        <v>0</v>
      </c>
      <c r="AL380" s="71">
        <v>0</v>
      </c>
      <c r="AM380" s="71">
        <v>9171280.5533850286</v>
      </c>
      <c r="AN380" s="71">
        <v>0</v>
      </c>
      <c r="AO380" s="71">
        <v>0</v>
      </c>
      <c r="AP380" s="71">
        <v>325941995.64846873</v>
      </c>
      <c r="AQ380" s="72"/>
      <c r="AR380" s="71">
        <v>2809</v>
      </c>
      <c r="AS380" s="71">
        <v>1100</v>
      </c>
      <c r="AT380" s="71">
        <v>0</v>
      </c>
      <c r="AU380" s="71">
        <v>0</v>
      </c>
      <c r="AV380" s="71">
        <v>0</v>
      </c>
      <c r="AW380" s="71">
        <v>0</v>
      </c>
      <c r="AX380" s="71"/>
      <c r="AY380" s="72"/>
      <c r="AZ380" s="71">
        <v>14110.803999999996</v>
      </c>
      <c r="BA380" s="71">
        <v>45786</v>
      </c>
      <c r="BB380" s="71">
        <v>0</v>
      </c>
      <c r="BC380" s="71">
        <v>0</v>
      </c>
      <c r="BD380" s="71">
        <v>0</v>
      </c>
      <c r="BE380" s="71">
        <v>0</v>
      </c>
      <c r="BF380" s="71"/>
      <c r="BG380" s="72"/>
      <c r="BH380" s="71">
        <v>0</v>
      </c>
      <c r="BI380" s="71">
        <v>0</v>
      </c>
      <c r="BJ380" s="71">
        <v>43.381999999999998</v>
      </c>
      <c r="BK380" s="71">
        <v>0</v>
      </c>
      <c r="BL380" s="71">
        <v>0</v>
      </c>
      <c r="BM380" s="71">
        <v>0</v>
      </c>
      <c r="BN380" s="72"/>
      <c r="BO380" s="71">
        <v>0</v>
      </c>
      <c r="BP380" s="71">
        <v>0</v>
      </c>
      <c r="BQ380" s="71">
        <v>3</v>
      </c>
      <c r="BR380" s="71">
        <v>0</v>
      </c>
      <c r="BS380" s="71">
        <v>0</v>
      </c>
      <c r="BT380" s="71">
        <v>0</v>
      </c>
      <c r="BU380"/>
      <c r="BV380" s="70">
        <v>43.381999999999998</v>
      </c>
      <c r="BW380" s="70">
        <v>0</v>
      </c>
      <c r="BX380" s="70">
        <v>0</v>
      </c>
      <c r="BY380" s="70">
        <v>0</v>
      </c>
      <c r="BZ380" s="70">
        <v>0</v>
      </c>
      <c r="CA380" s="70">
        <v>0</v>
      </c>
      <c r="CB380" s="70">
        <v>0</v>
      </c>
      <c r="CC380" s="70">
        <v>0</v>
      </c>
      <c r="CD380" s="70">
        <v>0</v>
      </c>
    </row>
    <row r="381" spans="1:82">
      <c r="A381" s="70" t="s">
        <v>2328</v>
      </c>
      <c r="B381" s="70">
        <v>237</v>
      </c>
      <c r="C381" s="70">
        <v>16</v>
      </c>
      <c r="D381" s="70">
        <v>14</v>
      </c>
      <c r="E381" s="70">
        <v>2019</v>
      </c>
      <c r="F381" s="70" t="s">
        <v>158</v>
      </c>
      <c r="G381" s="70" t="s">
        <v>2312</v>
      </c>
      <c r="H381" s="70" t="s">
        <v>2313</v>
      </c>
      <c r="I381" s="148"/>
      <c r="J381" s="71">
        <v>48.014634444535538</v>
      </c>
      <c r="K381" s="71">
        <v>2.7733165199356682</v>
      </c>
      <c r="L381" s="71">
        <v>14.193518407619694</v>
      </c>
      <c r="M381" s="71">
        <v>64.689912119773837</v>
      </c>
      <c r="N381" s="71">
        <v>59.893853953995375</v>
      </c>
      <c r="O381" s="71">
        <v>68.174810390456756</v>
      </c>
      <c r="P381" s="71">
        <v>65.631531689364593</v>
      </c>
      <c r="Q381" s="71">
        <v>4.0866358688606104</v>
      </c>
      <c r="R381" s="71">
        <v>0</v>
      </c>
      <c r="S381" s="71">
        <v>4.3742533742337866</v>
      </c>
      <c r="T381" s="72"/>
      <c r="U381" s="71">
        <v>5780572</v>
      </c>
      <c r="V381" s="71">
        <v>1550</v>
      </c>
      <c r="W381" s="71">
        <v>407</v>
      </c>
      <c r="X381" s="71">
        <v>18963</v>
      </c>
      <c r="Y381" s="71">
        <v>28010</v>
      </c>
      <c r="Z381" s="71">
        <v>42682</v>
      </c>
      <c r="AA381" s="71">
        <v>13628</v>
      </c>
      <c r="AB381" s="71">
        <v>66223</v>
      </c>
      <c r="AC381" s="71">
        <v>0</v>
      </c>
      <c r="AD381" s="71">
        <v>4.3742533742337866</v>
      </c>
      <c r="AE381" s="72"/>
      <c r="AF381" s="71">
        <v>67741912.148269415</v>
      </c>
      <c r="AG381" s="71">
        <v>2215202.8981515048</v>
      </c>
      <c r="AH381" s="71">
        <v>3741406.574826628</v>
      </c>
      <c r="AI381" s="71">
        <v>105478994.6801455</v>
      </c>
      <c r="AJ381" s="71">
        <v>128162453.06188791</v>
      </c>
      <c r="AK381" s="71">
        <v>0</v>
      </c>
      <c r="AL381" s="71">
        <v>0</v>
      </c>
      <c r="AM381" s="71">
        <v>9019074.0735229105</v>
      </c>
      <c r="AN381" s="71">
        <v>0</v>
      </c>
      <c r="AO381" s="71">
        <v>0</v>
      </c>
      <c r="AP381" s="71">
        <v>316359043.43680388</v>
      </c>
      <c r="AQ381" s="72"/>
      <c r="AR381" s="71">
        <v>2959</v>
      </c>
      <c r="AS381" s="71">
        <v>1144</v>
      </c>
      <c r="AT381" s="71">
        <v>0</v>
      </c>
      <c r="AU381" s="71">
        <v>0</v>
      </c>
      <c r="AV381" s="71">
        <v>0</v>
      </c>
      <c r="AW381" s="71">
        <v>0</v>
      </c>
      <c r="AX381" s="71"/>
      <c r="AY381" s="72"/>
      <c r="AZ381" s="71">
        <v>15032.543999999991</v>
      </c>
      <c r="BA381" s="71">
        <v>47523.100000000028</v>
      </c>
      <c r="BB381" s="71">
        <v>0</v>
      </c>
      <c r="BC381" s="71">
        <v>0</v>
      </c>
      <c r="BD381" s="71">
        <v>0</v>
      </c>
      <c r="BE381" s="71">
        <v>0</v>
      </c>
      <c r="BF381" s="71"/>
      <c r="BG381" s="72"/>
      <c r="BH381" s="71">
        <v>0</v>
      </c>
      <c r="BI381" s="71">
        <v>0</v>
      </c>
      <c r="BJ381" s="71">
        <v>34.308999999999997</v>
      </c>
      <c r="BK381" s="71">
        <v>0</v>
      </c>
      <c r="BL381" s="71">
        <v>0</v>
      </c>
      <c r="BM381" s="71">
        <v>0</v>
      </c>
      <c r="BN381" s="72"/>
      <c r="BO381" s="71">
        <v>0</v>
      </c>
      <c r="BP381" s="71">
        <v>0</v>
      </c>
      <c r="BQ381" s="71">
        <v>3</v>
      </c>
      <c r="BR381" s="71">
        <v>0</v>
      </c>
      <c r="BS381" s="71">
        <v>0</v>
      </c>
      <c r="BT381" s="71">
        <v>0</v>
      </c>
      <c r="BU381"/>
      <c r="BV381" s="70">
        <v>34.308999999999997</v>
      </c>
      <c r="BW381" s="70">
        <v>0</v>
      </c>
      <c r="BX381" s="70">
        <v>0</v>
      </c>
      <c r="BY381" s="70">
        <v>0</v>
      </c>
      <c r="BZ381" s="70">
        <v>0</v>
      </c>
      <c r="CA381" s="70">
        <v>0</v>
      </c>
      <c r="CB381" s="70">
        <v>0</v>
      </c>
      <c r="CC381" s="70">
        <v>0</v>
      </c>
      <c r="CD381" s="70">
        <v>0</v>
      </c>
    </row>
    <row r="382" spans="1:82">
      <c r="A382" s="70" t="s">
        <v>2329</v>
      </c>
      <c r="B382" s="70">
        <v>238</v>
      </c>
      <c r="C382" s="70">
        <v>17</v>
      </c>
      <c r="D382" s="70">
        <v>14</v>
      </c>
      <c r="E382" s="70">
        <v>2020</v>
      </c>
      <c r="F382" s="70" t="s">
        <v>159</v>
      </c>
      <c r="G382" s="70" t="s">
        <v>2312</v>
      </c>
      <c r="H382" s="70" t="s">
        <v>2313</v>
      </c>
      <c r="I382" s="148"/>
      <c r="J382" s="71">
        <v>45.107961199909496</v>
      </c>
      <c r="K382" s="71">
        <v>2.8372387254961775</v>
      </c>
      <c r="L382" s="71">
        <v>27.46668776517129</v>
      </c>
      <c r="M382" s="71">
        <v>59.850337723849876</v>
      </c>
      <c r="N382" s="71">
        <v>63.163472609636905</v>
      </c>
      <c r="O382" s="71">
        <v>59.639809251320528</v>
      </c>
      <c r="P382" s="71">
        <v>61.666359617493548</v>
      </c>
      <c r="Q382" s="71">
        <v>3.8603944038208802</v>
      </c>
      <c r="R382" s="71">
        <v>0</v>
      </c>
      <c r="S382" s="71">
        <v>5.9056408021227647</v>
      </c>
      <c r="T382" s="72"/>
      <c r="U382" s="71">
        <v>5433576</v>
      </c>
      <c r="V382" s="71">
        <v>1455</v>
      </c>
      <c r="W382" s="71">
        <v>885</v>
      </c>
      <c r="X382" s="71">
        <v>18543</v>
      </c>
      <c r="Y382" s="71">
        <v>28128</v>
      </c>
      <c r="Z382" s="71">
        <v>42617</v>
      </c>
      <c r="AA382" s="71">
        <v>13610</v>
      </c>
      <c r="AB382" s="71">
        <v>65474</v>
      </c>
      <c r="AC382" s="71">
        <v>0</v>
      </c>
      <c r="AD382" s="71">
        <v>5.9056408021227647</v>
      </c>
      <c r="AE382" s="72"/>
      <c r="AF382" s="71">
        <v>62675521.014773652</v>
      </c>
      <c r="AG382" s="71">
        <v>2086446.0736462269</v>
      </c>
      <c r="AH382" s="71">
        <v>8424185.3204178587</v>
      </c>
      <c r="AI382" s="71">
        <v>95127505.281751394</v>
      </c>
      <c r="AJ382" s="71">
        <v>139870277.85570639</v>
      </c>
      <c r="AK382" s="71"/>
      <c r="AL382" s="71"/>
      <c r="AM382" s="71">
        <v>8545084.4313120674</v>
      </c>
      <c r="AN382" s="71"/>
      <c r="AO382" s="71"/>
      <c r="AP382" s="71">
        <v>316729019.97760761</v>
      </c>
      <c r="AQ382" s="72"/>
      <c r="AR382" s="71">
        <v>3082</v>
      </c>
      <c r="AS382" s="71">
        <v>1161</v>
      </c>
      <c r="AT382" s="71">
        <v>0</v>
      </c>
      <c r="AU382" s="71">
        <v>0</v>
      </c>
      <c r="AV382" s="71">
        <v>0</v>
      </c>
      <c r="AW382" s="71">
        <v>0</v>
      </c>
      <c r="AX382" s="71"/>
      <c r="AY382" s="72"/>
      <c r="AZ382" s="71">
        <v>15795.25399999995</v>
      </c>
      <c r="BA382" s="71">
        <v>48406.800000000017</v>
      </c>
      <c r="BB382" s="71">
        <v>0</v>
      </c>
      <c r="BC382" s="71">
        <v>0</v>
      </c>
      <c r="BD382" s="71">
        <v>0</v>
      </c>
      <c r="BE382" s="71">
        <v>0</v>
      </c>
      <c r="BF382" s="71"/>
      <c r="BG382" s="72"/>
      <c r="BH382" s="71">
        <v>0</v>
      </c>
      <c r="BI382" s="71">
        <v>0</v>
      </c>
      <c r="BJ382" s="71">
        <v>34.515000000000001</v>
      </c>
      <c r="BK382" s="71">
        <v>0</v>
      </c>
      <c r="BL382" s="71">
        <v>0</v>
      </c>
      <c r="BM382" s="71">
        <v>0</v>
      </c>
      <c r="BN382" s="72"/>
      <c r="BO382" s="71">
        <v>0</v>
      </c>
      <c r="BP382" s="71">
        <v>0</v>
      </c>
      <c r="BQ382" s="71">
        <v>3</v>
      </c>
      <c r="BR382" s="71">
        <v>0</v>
      </c>
      <c r="BS382" s="71">
        <v>0</v>
      </c>
      <c r="BT382" s="71">
        <v>0</v>
      </c>
      <c r="BU382"/>
      <c r="BV382" s="70">
        <v>34.515000000000001</v>
      </c>
      <c r="BW382" s="70">
        <v>0</v>
      </c>
      <c r="BX382" s="70">
        <v>0</v>
      </c>
      <c r="BY382" s="70">
        <v>0</v>
      </c>
      <c r="BZ382" s="70">
        <v>0</v>
      </c>
      <c r="CA382" s="70">
        <v>0</v>
      </c>
      <c r="CB382" s="70">
        <v>0</v>
      </c>
      <c r="CC382" s="70">
        <v>0</v>
      </c>
      <c r="CD382" s="70">
        <v>0</v>
      </c>
    </row>
    <row r="383" spans="1:82">
      <c r="A383" s="70" t="s">
        <v>2330</v>
      </c>
      <c r="B383" s="70">
        <v>238</v>
      </c>
      <c r="C383" s="70">
        <v>18</v>
      </c>
      <c r="D383" s="70">
        <v>14</v>
      </c>
      <c r="E383" s="70">
        <v>2021</v>
      </c>
      <c r="F383" s="70" t="s">
        <v>160</v>
      </c>
      <c r="G383" s="70" t="s">
        <v>2312</v>
      </c>
      <c r="H383" s="70" t="s">
        <v>2313</v>
      </c>
      <c r="I383" s="148"/>
      <c r="J383" s="71">
        <v>35.673188949204807</v>
      </c>
      <c r="K383" s="71">
        <v>2.9045380171258612</v>
      </c>
      <c r="L383" s="71">
        <v>24.539296399864298</v>
      </c>
      <c r="M383" s="71">
        <v>55.318180707358771</v>
      </c>
      <c r="N383" s="71">
        <v>51.508583870425682</v>
      </c>
      <c r="O383" s="71">
        <v>57.643661919307242</v>
      </c>
      <c r="P383" s="71">
        <v>62.905804848239143</v>
      </c>
      <c r="Q383" s="71">
        <v>3.78074036530617</v>
      </c>
      <c r="R383" s="71">
        <v>0</v>
      </c>
      <c r="S383" s="71">
        <v>7.4029974930683453</v>
      </c>
      <c r="T383" s="72"/>
      <c r="U383" s="71">
        <v>5491072</v>
      </c>
      <c r="V383" s="71">
        <v>1455</v>
      </c>
      <c r="W383" s="71">
        <v>885</v>
      </c>
      <c r="X383" s="71">
        <v>18543</v>
      </c>
      <c r="Y383" s="71">
        <v>28153</v>
      </c>
      <c r="Z383" s="71">
        <v>42412</v>
      </c>
      <c r="AA383" s="71">
        <v>13538</v>
      </c>
      <c r="AB383" s="71">
        <v>64753</v>
      </c>
      <c r="AC383" s="71">
        <v>0</v>
      </c>
      <c r="AD383" s="71">
        <v>7.4029974930683453</v>
      </c>
      <c r="AE383" s="72"/>
      <c r="AF383" s="71">
        <v>55213194.808588676</v>
      </c>
      <c r="AG383" s="71">
        <v>2233387.0934163067</v>
      </c>
      <c r="AH383" s="71">
        <v>7793723.6871789685</v>
      </c>
      <c r="AI383" s="71">
        <v>105460495.1669578</v>
      </c>
      <c r="AJ383" s="71">
        <v>130435928.4495896</v>
      </c>
      <c r="AK383" s="71">
        <v>0</v>
      </c>
      <c r="AL383" s="71">
        <v>0</v>
      </c>
      <c r="AM383" s="71">
        <v>8499730.5272186622</v>
      </c>
      <c r="AN383" s="71">
        <v>0</v>
      </c>
      <c r="AO383" s="71">
        <v>0</v>
      </c>
      <c r="AP383" s="71">
        <v>309636459.73294997</v>
      </c>
      <c r="AQ383" s="72"/>
      <c r="AR383" s="71">
        <v>3235</v>
      </c>
      <c r="AS383" s="71">
        <v>1183</v>
      </c>
      <c r="AT383" s="71">
        <v>0</v>
      </c>
      <c r="AU383" s="71">
        <v>0</v>
      </c>
      <c r="AV383" s="71">
        <v>0</v>
      </c>
      <c r="AW383" s="71">
        <v>0</v>
      </c>
      <c r="AX383" s="71"/>
      <c r="AY383" s="72"/>
      <c r="AZ383" s="71">
        <v>16806.36799999994</v>
      </c>
      <c r="BA383" s="71">
        <v>50998.700000000019</v>
      </c>
      <c r="BB383" s="71">
        <v>0</v>
      </c>
      <c r="BC383" s="71">
        <v>0</v>
      </c>
      <c r="BD383" s="71">
        <v>0</v>
      </c>
      <c r="BE383" s="71">
        <v>0</v>
      </c>
      <c r="BF383" s="71"/>
      <c r="BG383" s="72"/>
      <c r="BH383" s="71">
        <v>0</v>
      </c>
      <c r="BI383" s="71">
        <v>0</v>
      </c>
      <c r="BJ383" s="71">
        <v>39.249000000000002</v>
      </c>
      <c r="BK383" s="71">
        <v>0</v>
      </c>
      <c r="BL383" s="71">
        <v>0</v>
      </c>
      <c r="BM383" s="71">
        <v>0</v>
      </c>
      <c r="BN383" s="72"/>
      <c r="BO383" s="71">
        <v>0</v>
      </c>
      <c r="BP383" s="71">
        <v>0</v>
      </c>
      <c r="BQ383" s="71">
        <v>3</v>
      </c>
      <c r="BR383" s="71">
        <v>0</v>
      </c>
      <c r="BS383" s="71">
        <v>0</v>
      </c>
      <c r="BT383" s="71">
        <v>0</v>
      </c>
      <c r="BU383"/>
      <c r="BV383" s="70">
        <v>39.249000000000002</v>
      </c>
      <c r="BW383" s="70">
        <v>0</v>
      </c>
      <c r="BX383" s="70">
        <v>0</v>
      </c>
      <c r="BY383" s="70">
        <v>0</v>
      </c>
      <c r="BZ383" s="70">
        <v>0</v>
      </c>
      <c r="CA383" s="70">
        <v>0</v>
      </c>
      <c r="CB383" s="70">
        <v>0</v>
      </c>
      <c r="CC383" s="70">
        <v>0</v>
      </c>
      <c r="CD383" s="70">
        <v>0</v>
      </c>
    </row>
    <row r="384" spans="1:82">
      <c r="A384" s="70" t="s">
        <v>2331</v>
      </c>
      <c r="B384" s="70">
        <v>238</v>
      </c>
      <c r="C384" s="70">
        <v>19</v>
      </c>
      <c r="D384" s="70">
        <v>14</v>
      </c>
      <c r="E384" s="70">
        <v>2022</v>
      </c>
      <c r="F384" s="70" t="s">
        <v>161</v>
      </c>
      <c r="G384" s="70" t="s">
        <v>2312</v>
      </c>
      <c r="H384" s="70" t="s">
        <v>2313</v>
      </c>
      <c r="I384" s="148"/>
      <c r="J384" s="71">
        <v>32.519539615986147</v>
      </c>
      <c r="K384" s="71">
        <v>2.9709695327572305</v>
      </c>
      <c r="L384" s="71">
        <v>21.93825044698243</v>
      </c>
      <c r="M384" s="71">
        <v>59.94959712832825</v>
      </c>
      <c r="N384" s="71">
        <v>70.713355821445361</v>
      </c>
      <c r="O384" s="71">
        <v>60.493267572075602</v>
      </c>
      <c r="P384" s="71">
        <v>62.057355192801815</v>
      </c>
      <c r="Q384" s="71">
        <v>3.7715553300588605</v>
      </c>
      <c r="R384" s="71">
        <v>0</v>
      </c>
      <c r="S384" s="71">
        <v>6.215217277301825</v>
      </c>
      <c r="T384" s="72"/>
      <c r="U384" s="71">
        <v>4886706</v>
      </c>
      <c r="V384" s="71">
        <v>1455</v>
      </c>
      <c r="W384" s="71">
        <v>885</v>
      </c>
      <c r="X384" s="71">
        <v>18543</v>
      </c>
      <c r="Y384" s="71">
        <v>28367</v>
      </c>
      <c r="Z384" s="71">
        <v>42288</v>
      </c>
      <c r="AA384" s="71">
        <v>13559</v>
      </c>
      <c r="AB384" s="71">
        <v>64066</v>
      </c>
      <c r="AC384" s="71">
        <v>0</v>
      </c>
      <c r="AD384" s="71">
        <v>6.215217277301825</v>
      </c>
      <c r="AE384" s="72"/>
      <c r="AF384" s="71">
        <v>41557809.822823122</v>
      </c>
      <c r="AG384" s="71">
        <v>2276650.9833908151</v>
      </c>
      <c r="AH384" s="71">
        <v>7809295.9169794321</v>
      </c>
      <c r="AI384" s="71">
        <v>98954665.509566084</v>
      </c>
      <c r="AJ384" s="71">
        <v>138825023.0695259</v>
      </c>
      <c r="AK384" s="71">
        <v>0</v>
      </c>
      <c r="AL384" s="71">
        <v>0</v>
      </c>
      <c r="AM384" s="71">
        <v>8272669.2434862666</v>
      </c>
      <c r="AN384" s="71">
        <v>0</v>
      </c>
      <c r="AO384" s="71">
        <v>0</v>
      </c>
      <c r="AP384" s="71">
        <v>297696114.5457716</v>
      </c>
      <c r="AQ384" s="72"/>
      <c r="AR384" s="71">
        <v>3401</v>
      </c>
      <c r="AS384" s="71">
        <v>1184</v>
      </c>
      <c r="AT384" s="71">
        <v>0</v>
      </c>
      <c r="AU384" s="71">
        <v>0</v>
      </c>
      <c r="AV384" s="71">
        <v>0</v>
      </c>
      <c r="AW384" s="71">
        <v>0</v>
      </c>
      <c r="AX384" s="71"/>
      <c r="AY384" s="72"/>
      <c r="AZ384" s="71">
        <v>17850.267999999924</v>
      </c>
      <c r="BA384" s="71">
        <v>51047.300000000017</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2332</v>
      </c>
      <c r="B385" s="70">
        <v>238</v>
      </c>
      <c r="C385" s="70">
        <v>20</v>
      </c>
      <c r="D385" s="70">
        <v>14</v>
      </c>
      <c r="E385" s="70">
        <v>2023</v>
      </c>
      <c r="F385" s="70" t="s">
        <v>1539</v>
      </c>
      <c r="G385" s="70" t="s">
        <v>2312</v>
      </c>
      <c r="H385" s="70" t="s">
        <v>2313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3557</v>
      </c>
      <c r="AS385" s="71">
        <v>1186</v>
      </c>
      <c r="AT385" s="71">
        <v>0</v>
      </c>
      <c r="AU385" s="71">
        <v>0</v>
      </c>
      <c r="AV385" s="71">
        <v>0</v>
      </c>
      <c r="AW385" s="71">
        <v>0</v>
      </c>
      <c r="AX385" s="71"/>
      <c r="AY385" s="72"/>
      <c r="AZ385" s="71">
        <v>18793.967999999903</v>
      </c>
      <c r="BA385" s="71">
        <v>51135.600000000028</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2333</v>
      </c>
      <c r="B386" s="70">
        <v>238</v>
      </c>
      <c r="C386" s="70">
        <v>21</v>
      </c>
      <c r="D386" s="70">
        <v>14</v>
      </c>
      <c r="E386" s="70">
        <v>2024</v>
      </c>
      <c r="F386" s="70" t="s">
        <v>1554</v>
      </c>
      <c r="G386" s="1064" t="s">
        <v>2312</v>
      </c>
      <c r="H386" s="70" t="s">
        <v>2313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2334</v>
      </c>
      <c r="B387" s="70">
        <v>256</v>
      </c>
      <c r="C387" s="70">
        <v>1</v>
      </c>
      <c r="D387" s="70">
        <v>16</v>
      </c>
      <c r="E387" s="70">
        <v>1990</v>
      </c>
      <c r="F387" s="70" t="s">
        <v>787</v>
      </c>
      <c r="G387" s="1064" t="s">
        <v>2335</v>
      </c>
      <c r="H387" s="70" t="s">
        <v>2336</v>
      </c>
      <c r="I387" s="148"/>
      <c r="J387" s="71">
        <v>271.01072870231297</v>
      </c>
      <c r="K387" s="71">
        <v>12.27221444465345</v>
      </c>
      <c r="L387" s="71">
        <v>5.0258082283371754</v>
      </c>
      <c r="M387" s="71">
        <v>71.023140416527639</v>
      </c>
      <c r="N387" s="71">
        <v>93.894654761289345</v>
      </c>
      <c r="O387" s="71">
        <v>51.350351379146922</v>
      </c>
      <c r="P387" s="71">
        <v>65.796005344067808</v>
      </c>
      <c r="Q387" s="71">
        <v>4.1905920201356999</v>
      </c>
      <c r="R387" s="71">
        <v>25.59585409987557</v>
      </c>
      <c r="S387" s="71">
        <v>4.2247803068050036</v>
      </c>
      <c r="T387" s="72"/>
      <c r="U387" s="71">
        <v>16331318</v>
      </c>
      <c r="V387" s="71">
        <v>4402</v>
      </c>
      <c r="W387" s="71">
        <v>48</v>
      </c>
      <c r="X387" s="71">
        <v>23374</v>
      </c>
      <c r="Y387" s="71">
        <v>22995</v>
      </c>
      <c r="Z387" s="71">
        <v>21121</v>
      </c>
      <c r="AA387" s="71">
        <v>15976</v>
      </c>
      <c r="AB387" s="71">
        <v>68041</v>
      </c>
      <c r="AC387" s="71">
        <v>4433248</v>
      </c>
      <c r="AD387" s="71">
        <v>4.2247803068050036</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2337</v>
      </c>
      <c r="B388" s="70">
        <v>257</v>
      </c>
      <c r="C388" s="70">
        <v>2</v>
      </c>
      <c r="D388" s="70">
        <v>16</v>
      </c>
      <c r="E388" s="70">
        <v>2005</v>
      </c>
      <c r="F388" s="70" t="s">
        <v>789</v>
      </c>
      <c r="G388" s="70" t="s">
        <v>2335</v>
      </c>
      <c r="H388" s="70" t="s">
        <v>2336</v>
      </c>
      <c r="I388" s="148"/>
      <c r="J388" s="71">
        <v>187.45992282775131</v>
      </c>
      <c r="K388" s="71">
        <v>11.142874043397359</v>
      </c>
      <c r="L388" s="71">
        <v>5.9448257317407043</v>
      </c>
      <c r="M388" s="71">
        <v>117.16021097892209</v>
      </c>
      <c r="N388" s="71">
        <v>124.1771225337481</v>
      </c>
      <c r="O388" s="71">
        <v>80.886020405259544</v>
      </c>
      <c r="P388" s="71">
        <v>59.695264503874242</v>
      </c>
      <c r="Q388" s="71">
        <v>4.0151285281273799</v>
      </c>
      <c r="R388" s="71">
        <v>73.422297278374998</v>
      </c>
      <c r="S388" s="71">
        <v>11.78398316</v>
      </c>
      <c r="T388" s="72"/>
      <c r="U388" s="71">
        <v>13532487</v>
      </c>
      <c r="V388" s="71">
        <v>4745</v>
      </c>
      <c r="W388" s="71">
        <v>35</v>
      </c>
      <c r="X388" s="71">
        <v>22064</v>
      </c>
      <c r="Y388" s="71">
        <v>26155</v>
      </c>
      <c r="Z388" s="71">
        <v>38499</v>
      </c>
      <c r="AA388" s="71">
        <v>11871</v>
      </c>
      <c r="AB388" s="71">
        <v>68152</v>
      </c>
      <c r="AC388" s="71">
        <v>12983213</v>
      </c>
      <c r="AD388" s="71">
        <v>11.78398316</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2338</v>
      </c>
      <c r="B389" s="70">
        <v>258</v>
      </c>
      <c r="C389" s="70">
        <v>3</v>
      </c>
      <c r="D389" s="70">
        <v>16</v>
      </c>
      <c r="E389" s="70">
        <v>2006</v>
      </c>
      <c r="F389" s="70" t="s">
        <v>790</v>
      </c>
      <c r="G389" s="70" t="s">
        <v>2335</v>
      </c>
      <c r="H389" s="70" t="s">
        <v>2336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2339</v>
      </c>
      <c r="B390" s="70">
        <v>259</v>
      </c>
      <c r="C390" s="70">
        <v>4</v>
      </c>
      <c r="D390" s="70">
        <v>16</v>
      </c>
      <c r="E390" s="70">
        <v>2007</v>
      </c>
      <c r="F390" s="70" t="s">
        <v>791</v>
      </c>
      <c r="G390" s="70" t="s">
        <v>2335</v>
      </c>
      <c r="H390" s="70" t="s">
        <v>2336</v>
      </c>
      <c r="I390" s="148"/>
      <c r="J390" s="71">
        <v>194.84387912688959</v>
      </c>
      <c r="K390" s="71">
        <v>13.72524064633437</v>
      </c>
      <c r="L390" s="71">
        <v>1.2867713653189641</v>
      </c>
      <c r="M390" s="71">
        <v>155.6098140330667</v>
      </c>
      <c r="N390" s="71">
        <v>184.95163941991609</v>
      </c>
      <c r="O390" s="71">
        <v>78.865577432926798</v>
      </c>
      <c r="P390" s="71">
        <v>60.108628101674611</v>
      </c>
      <c r="Q390" s="71">
        <v>4.22754500913807</v>
      </c>
      <c r="R390" s="71">
        <v>68.770796942426017</v>
      </c>
      <c r="S390" s="71">
        <v>12.5809453</v>
      </c>
      <c r="T390" s="72"/>
      <c r="U390" s="71">
        <v>12203923</v>
      </c>
      <c r="V390" s="71">
        <v>4696</v>
      </c>
      <c r="W390" s="71">
        <v>18</v>
      </c>
      <c r="X390" s="71">
        <v>25603</v>
      </c>
      <c r="Y390" s="71">
        <v>26599</v>
      </c>
      <c r="Z390" s="71">
        <v>39022</v>
      </c>
      <c r="AA390" s="71">
        <v>11771</v>
      </c>
      <c r="AB390" s="71">
        <v>67963</v>
      </c>
      <c r="AC390" s="71">
        <v>12509613</v>
      </c>
      <c r="AD390" s="71">
        <v>12.5809453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2340</v>
      </c>
      <c r="B391" s="70">
        <v>260</v>
      </c>
      <c r="C391" s="70">
        <v>5</v>
      </c>
      <c r="D391" s="70">
        <v>16</v>
      </c>
      <c r="E391" s="70">
        <v>2008</v>
      </c>
      <c r="F391" s="70" t="s">
        <v>792</v>
      </c>
      <c r="G391" s="70" t="s">
        <v>2335</v>
      </c>
      <c r="H391" s="70" t="s">
        <v>2336</v>
      </c>
      <c r="I391" s="148"/>
      <c r="J391" s="71">
        <v>148.85271273344881</v>
      </c>
      <c r="K391" s="71">
        <v>9.5280476213335099</v>
      </c>
      <c r="L391" s="71">
        <v>1.1026774734250171</v>
      </c>
      <c r="M391" s="71">
        <v>158.85136440597111</v>
      </c>
      <c r="N391" s="71">
        <v>169.63208016638049</v>
      </c>
      <c r="O391" s="71">
        <v>77.042693541707635</v>
      </c>
      <c r="P391" s="71">
        <v>58.785357700762383</v>
      </c>
      <c r="Q391" s="71">
        <v>4.1565046162471004</v>
      </c>
      <c r="R391" s="71">
        <v>64.901455705443553</v>
      </c>
      <c r="S391" s="71">
        <v>8.4739143948999995</v>
      </c>
      <c r="T391" s="72"/>
      <c r="U391" s="71">
        <v>12288922</v>
      </c>
      <c r="V391" s="71">
        <v>4696</v>
      </c>
      <c r="W391" s="71">
        <v>18</v>
      </c>
      <c r="X391" s="71">
        <v>25603</v>
      </c>
      <c r="Y391" s="71">
        <v>26830</v>
      </c>
      <c r="Z391" s="71">
        <v>39458</v>
      </c>
      <c r="AA391" s="71">
        <v>11525</v>
      </c>
      <c r="AB391" s="71">
        <v>67920</v>
      </c>
      <c r="AC391" s="71">
        <v>12258992</v>
      </c>
      <c r="AD391" s="71">
        <v>8.4739143948999995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2341</v>
      </c>
      <c r="B392" s="70">
        <v>261</v>
      </c>
      <c r="C392" s="70">
        <v>6</v>
      </c>
      <c r="D392" s="70">
        <v>16</v>
      </c>
      <c r="E392" s="70">
        <v>2009</v>
      </c>
      <c r="F392" s="70" t="s">
        <v>176</v>
      </c>
      <c r="G392" s="70" t="s">
        <v>2335</v>
      </c>
      <c r="H392" s="70" t="s">
        <v>2336</v>
      </c>
      <c r="I392" s="148"/>
      <c r="J392" s="71">
        <v>138.26440211288451</v>
      </c>
      <c r="K392" s="71">
        <v>7.6298012741555183</v>
      </c>
      <c r="L392" s="71">
        <v>4.4127297967230836</v>
      </c>
      <c r="M392" s="71">
        <v>154.33400980378309</v>
      </c>
      <c r="N392" s="71">
        <v>125.11967975949391</v>
      </c>
      <c r="O392" s="71">
        <v>78.850789597195799</v>
      </c>
      <c r="P392" s="71">
        <v>56.34230100081755</v>
      </c>
      <c r="Q392" s="71">
        <v>3.95891530863797</v>
      </c>
      <c r="R392" s="71">
        <v>65.811323549885984</v>
      </c>
      <c r="S392" s="71">
        <v>9.680933541172708</v>
      </c>
      <c r="T392" s="72"/>
      <c r="U392" s="71">
        <v>10421776</v>
      </c>
      <c r="V392" s="71">
        <v>4304</v>
      </c>
      <c r="W392" s="71">
        <v>97</v>
      </c>
      <c r="X392" s="71">
        <v>28162</v>
      </c>
      <c r="Y392" s="71">
        <v>27105</v>
      </c>
      <c r="Z392" s="71">
        <v>39861</v>
      </c>
      <c r="AA392" s="71">
        <v>11340</v>
      </c>
      <c r="AB392" s="71">
        <v>67909</v>
      </c>
      <c r="AC392" s="71">
        <v>12127294</v>
      </c>
      <c r="AD392" s="71">
        <v>9.680933541172708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979.31399999999996</v>
      </c>
      <c r="BK392" s="71">
        <v>319.2</v>
      </c>
      <c r="BL392" s="71">
        <v>75.868000000000009</v>
      </c>
      <c r="BM392" s="71">
        <v>0</v>
      </c>
      <c r="BN392" s="72"/>
      <c r="BO392" s="71">
        <v>0</v>
      </c>
      <c r="BP392" s="71">
        <v>0</v>
      </c>
      <c r="BQ392" s="71">
        <v>7</v>
      </c>
      <c r="BR392" s="71">
        <v>2</v>
      </c>
      <c r="BS392" s="71">
        <v>3</v>
      </c>
      <c r="BT392" s="71">
        <v>0</v>
      </c>
      <c r="BU392"/>
      <c r="BV392" s="70">
        <v>1008.782</v>
      </c>
      <c r="BW392" s="70">
        <v>57.9</v>
      </c>
      <c r="BX392" s="70">
        <v>297.7</v>
      </c>
      <c r="BY392" s="70">
        <v>0</v>
      </c>
      <c r="BZ392" s="70">
        <v>10</v>
      </c>
      <c r="CA392" s="70">
        <v>0</v>
      </c>
      <c r="CB392" s="70">
        <v>0</v>
      </c>
      <c r="CC392" s="70">
        <v>0</v>
      </c>
      <c r="CD392" s="70">
        <v>0</v>
      </c>
    </row>
    <row r="393" spans="1:82">
      <c r="A393" s="70" t="s">
        <v>2342</v>
      </c>
      <c r="B393" s="70">
        <v>262</v>
      </c>
      <c r="C393" s="70">
        <v>7</v>
      </c>
      <c r="D393" s="70">
        <v>16</v>
      </c>
      <c r="E393" s="70">
        <v>2010</v>
      </c>
      <c r="F393" s="70" t="s">
        <v>177</v>
      </c>
      <c r="G393" s="70" t="s">
        <v>2335</v>
      </c>
      <c r="H393" s="70" t="s">
        <v>2336</v>
      </c>
      <c r="I393" s="148"/>
      <c r="J393" s="71">
        <v>147.0653267096487</v>
      </c>
      <c r="K393" s="71">
        <v>8.6024749789835813</v>
      </c>
      <c r="L393" s="71">
        <v>4.1489488263457917</v>
      </c>
      <c r="M393" s="71">
        <v>179.97414618090619</v>
      </c>
      <c r="N393" s="71">
        <v>144.0354609314717</v>
      </c>
      <c r="O393" s="71">
        <v>79.570996356558354</v>
      </c>
      <c r="P393" s="71">
        <v>57.749746029036793</v>
      </c>
      <c r="Q393" s="71">
        <v>4.1416734631019203</v>
      </c>
      <c r="R393" s="71">
        <v>68.595197691692434</v>
      </c>
      <c r="S393" s="71">
        <v>7.1659848305831986</v>
      </c>
      <c r="T393" s="72"/>
      <c r="U393" s="71">
        <v>11167994</v>
      </c>
      <c r="V393" s="71">
        <v>4304</v>
      </c>
      <c r="W393" s="71">
        <v>97</v>
      </c>
      <c r="X393" s="71">
        <v>28162</v>
      </c>
      <c r="Y393" s="71">
        <v>27509</v>
      </c>
      <c r="Z393" s="71">
        <v>40412</v>
      </c>
      <c r="AA393" s="71">
        <v>11333</v>
      </c>
      <c r="AB393" s="71">
        <v>68076</v>
      </c>
      <c r="AC393" s="71">
        <v>11978681</v>
      </c>
      <c r="AD393" s="71">
        <v>7.1659848305831986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950.87099999999998</v>
      </c>
      <c r="BK393" s="71">
        <v>337.29500000000002</v>
      </c>
      <c r="BL393" s="71">
        <v>65.582999999999998</v>
      </c>
      <c r="BM393" s="71">
        <v>0</v>
      </c>
      <c r="BN393" s="72"/>
      <c r="BO393" s="71">
        <v>0</v>
      </c>
      <c r="BP393" s="71">
        <v>0</v>
      </c>
      <c r="BQ393" s="71">
        <v>7</v>
      </c>
      <c r="BR393" s="71">
        <v>2</v>
      </c>
      <c r="BS393" s="71">
        <v>4</v>
      </c>
      <c r="BT393" s="71">
        <v>0</v>
      </c>
      <c r="BU393"/>
      <c r="BV393" s="70">
        <v>980.726</v>
      </c>
      <c r="BW393" s="70">
        <v>49.2</v>
      </c>
      <c r="BX393" s="70">
        <v>312.82299999999998</v>
      </c>
      <c r="BY393" s="70">
        <v>0</v>
      </c>
      <c r="BZ393" s="70">
        <v>11</v>
      </c>
      <c r="CA393" s="70">
        <v>0</v>
      </c>
      <c r="CB393" s="70">
        <v>0</v>
      </c>
      <c r="CC393" s="70">
        <v>0</v>
      </c>
      <c r="CD393" s="70">
        <v>0</v>
      </c>
    </row>
    <row r="394" spans="1:82">
      <c r="A394" s="70" t="s">
        <v>2343</v>
      </c>
      <c r="B394" s="70">
        <v>263</v>
      </c>
      <c r="C394" s="70">
        <v>8</v>
      </c>
      <c r="D394" s="70">
        <v>16</v>
      </c>
      <c r="E394" s="70">
        <v>2011</v>
      </c>
      <c r="F394" s="70" t="s">
        <v>178</v>
      </c>
      <c r="G394" s="70" t="s">
        <v>2335</v>
      </c>
      <c r="H394" s="70" t="s">
        <v>2336</v>
      </c>
      <c r="I394" s="148"/>
      <c r="J394" s="71">
        <v>191.0201854746231</v>
      </c>
      <c r="K394" s="71">
        <v>11.643198077693411</v>
      </c>
      <c r="L394" s="71">
        <v>4.4433196545618783</v>
      </c>
      <c r="M394" s="71">
        <v>214.4321705574641</v>
      </c>
      <c r="N394" s="71">
        <v>194.30090491213781</v>
      </c>
      <c r="O394" s="71">
        <v>79.197228762722261</v>
      </c>
      <c r="P394" s="71">
        <v>56.283758314209329</v>
      </c>
      <c r="Q394" s="71">
        <v>4.7707756558954104</v>
      </c>
      <c r="R394" s="71">
        <v>62.845724388640143</v>
      </c>
      <c r="S394" s="71">
        <v>6.7883721065214013</v>
      </c>
      <c r="T394" s="72"/>
      <c r="U394" s="71">
        <v>12463901</v>
      </c>
      <c r="V394" s="71">
        <v>4304</v>
      </c>
      <c r="W394" s="71">
        <v>97</v>
      </c>
      <c r="X394" s="71">
        <v>28162</v>
      </c>
      <c r="Y394" s="71">
        <v>27695</v>
      </c>
      <c r="Z394" s="71">
        <v>41096</v>
      </c>
      <c r="AA394" s="71">
        <v>11374</v>
      </c>
      <c r="AB394" s="71">
        <v>67982</v>
      </c>
      <c r="AC394" s="71">
        <v>10956508</v>
      </c>
      <c r="AD394" s="71">
        <v>6.7883721065214013</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1048.5229999999999</v>
      </c>
      <c r="BK394" s="71">
        <v>438.95699999999999</v>
      </c>
      <c r="BL394" s="71">
        <v>81.438000000000002</v>
      </c>
      <c r="BM394" s="71">
        <v>0</v>
      </c>
      <c r="BN394" s="72"/>
      <c r="BO394" s="71">
        <v>0</v>
      </c>
      <c r="BP394" s="71">
        <v>0</v>
      </c>
      <c r="BQ394" s="71">
        <v>6</v>
      </c>
      <c r="BR394" s="71">
        <v>2</v>
      </c>
      <c r="BS394" s="71">
        <v>5</v>
      </c>
      <c r="BT394" s="71">
        <v>0</v>
      </c>
      <c r="BU394"/>
      <c r="BV394" s="70">
        <v>1129.3679999999999</v>
      </c>
      <c r="BW394" s="70">
        <v>49.5</v>
      </c>
      <c r="BX394" s="70">
        <v>376.05</v>
      </c>
      <c r="BY394" s="70">
        <v>0</v>
      </c>
      <c r="BZ394" s="70">
        <v>14</v>
      </c>
      <c r="CA394" s="70">
        <v>0</v>
      </c>
      <c r="CB394" s="70">
        <v>0</v>
      </c>
      <c r="CC394" s="70">
        <v>0</v>
      </c>
      <c r="CD394" s="70">
        <v>0</v>
      </c>
    </row>
    <row r="395" spans="1:82">
      <c r="A395" s="70" t="s">
        <v>2344</v>
      </c>
      <c r="B395" s="70">
        <v>264</v>
      </c>
      <c r="C395" s="70">
        <v>9</v>
      </c>
      <c r="D395" s="70">
        <v>16</v>
      </c>
      <c r="E395" s="70">
        <v>2012</v>
      </c>
      <c r="F395" s="70" t="s">
        <v>179</v>
      </c>
      <c r="G395" s="70" t="s">
        <v>2335</v>
      </c>
      <c r="H395" s="70" t="s">
        <v>2336</v>
      </c>
      <c r="I395" s="148"/>
      <c r="J395" s="71">
        <v>178.81707260688501</v>
      </c>
      <c r="K395" s="71">
        <v>10.575286985552379</v>
      </c>
      <c r="L395" s="71">
        <v>4.313099175262991</v>
      </c>
      <c r="M395" s="71">
        <v>207.84928107602309</v>
      </c>
      <c r="N395" s="71">
        <v>210.79444708911089</v>
      </c>
      <c r="O395" s="71">
        <v>79.424836979208095</v>
      </c>
      <c r="P395" s="71">
        <v>55.762937569184601</v>
      </c>
      <c r="Q395" s="71">
        <v>5.2169760794084601</v>
      </c>
      <c r="R395" s="71">
        <v>61.707938568126139</v>
      </c>
      <c r="S395" s="71">
        <v>8.3800215152192017</v>
      </c>
      <c r="T395" s="72"/>
      <c r="U395" s="71">
        <v>12025548</v>
      </c>
      <c r="V395" s="71">
        <v>4304</v>
      </c>
      <c r="W395" s="71">
        <v>97</v>
      </c>
      <c r="X395" s="71">
        <v>28162</v>
      </c>
      <c r="Y395" s="71">
        <v>28102</v>
      </c>
      <c r="Z395" s="71">
        <v>41541</v>
      </c>
      <c r="AA395" s="71">
        <v>11205</v>
      </c>
      <c r="AB395" s="71">
        <v>68423</v>
      </c>
      <c r="AC395" s="71">
        <v>10479502</v>
      </c>
      <c r="AD395" s="71">
        <v>8.3800215152192017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1024.4670000000001</v>
      </c>
      <c r="BK395" s="71">
        <v>416.58699999999999</v>
      </c>
      <c r="BL395" s="71">
        <v>91.345999999999989</v>
      </c>
      <c r="BM395" s="71">
        <v>0</v>
      </c>
      <c r="BN395" s="72"/>
      <c r="BO395" s="71">
        <v>0</v>
      </c>
      <c r="BP395" s="71">
        <v>0</v>
      </c>
      <c r="BQ395" s="71">
        <v>6</v>
      </c>
      <c r="BR395" s="71">
        <v>2</v>
      </c>
      <c r="BS395" s="71">
        <v>5</v>
      </c>
      <c r="BT395" s="71">
        <v>0</v>
      </c>
      <c r="BU395"/>
      <c r="BV395" s="70">
        <v>1162.625</v>
      </c>
      <c r="BW395" s="70">
        <v>60.4</v>
      </c>
      <c r="BX395" s="70">
        <v>296.375</v>
      </c>
      <c r="BY395" s="70">
        <v>0</v>
      </c>
      <c r="BZ395" s="70">
        <v>13</v>
      </c>
      <c r="CA395" s="70">
        <v>0</v>
      </c>
      <c r="CB395" s="70">
        <v>0</v>
      </c>
      <c r="CC395" s="70">
        <v>0</v>
      </c>
      <c r="CD395" s="70">
        <v>0</v>
      </c>
    </row>
    <row r="396" spans="1:82">
      <c r="A396" s="70" t="s">
        <v>2345</v>
      </c>
      <c r="B396" s="70">
        <v>265</v>
      </c>
      <c r="C396" s="70">
        <v>10</v>
      </c>
      <c r="D396" s="70">
        <v>16</v>
      </c>
      <c r="E396" s="70">
        <v>2013</v>
      </c>
      <c r="F396" s="70" t="s">
        <v>180</v>
      </c>
      <c r="G396" s="70" t="s">
        <v>2335</v>
      </c>
      <c r="H396" s="70" t="s">
        <v>2336</v>
      </c>
      <c r="I396" s="148"/>
      <c r="J396" s="71">
        <v>172.49454788358881</v>
      </c>
      <c r="K396" s="71">
        <v>8.8667436345146164</v>
      </c>
      <c r="L396" s="71">
        <v>4.550093827122037</v>
      </c>
      <c r="M396" s="71">
        <v>213.59628528551059</v>
      </c>
      <c r="N396" s="71">
        <v>201.2491949429359</v>
      </c>
      <c r="O396" s="71">
        <v>76.884952088124237</v>
      </c>
      <c r="P396" s="71">
        <v>56.27776992145067</v>
      </c>
      <c r="Q396" s="71">
        <v>5.2808638898019602</v>
      </c>
      <c r="R396" s="71">
        <v>63.510116812399907</v>
      </c>
      <c r="S396" s="71">
        <v>8.5362486230049512</v>
      </c>
      <c r="T396" s="72"/>
      <c r="U396" s="71">
        <v>11042842</v>
      </c>
      <c r="V396" s="71">
        <v>4304</v>
      </c>
      <c r="W396" s="71">
        <v>97</v>
      </c>
      <c r="X396" s="71">
        <v>28162</v>
      </c>
      <c r="Y396" s="71">
        <v>28132</v>
      </c>
      <c r="Z396" s="71">
        <v>42008</v>
      </c>
      <c r="AA396" s="71">
        <v>11266</v>
      </c>
      <c r="AB396" s="71">
        <v>68268</v>
      </c>
      <c r="AC396" s="71">
        <v>10528187</v>
      </c>
      <c r="AD396" s="71">
        <v>8.5362486230049512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1035.394</v>
      </c>
      <c r="BK396" s="71">
        <v>421.24299999999999</v>
      </c>
      <c r="BL396" s="71">
        <v>91.174999999999997</v>
      </c>
      <c r="BM396" s="71">
        <v>0</v>
      </c>
      <c r="BN396" s="72"/>
      <c r="BO396" s="71">
        <v>0</v>
      </c>
      <c r="BP396" s="71">
        <v>0</v>
      </c>
      <c r="BQ396" s="71">
        <v>10</v>
      </c>
      <c r="BR396" s="71">
        <v>2</v>
      </c>
      <c r="BS396" s="71">
        <v>5</v>
      </c>
      <c r="BT396" s="71">
        <v>0</v>
      </c>
      <c r="BU396"/>
      <c r="BV396" s="70">
        <v>1167.1289999999999</v>
      </c>
      <c r="BW396" s="70">
        <v>60.4</v>
      </c>
      <c r="BX396" s="70">
        <v>306.28300000000002</v>
      </c>
      <c r="BY396" s="70">
        <v>0</v>
      </c>
      <c r="BZ396" s="70">
        <v>14</v>
      </c>
      <c r="CA396" s="70">
        <v>0</v>
      </c>
      <c r="CB396" s="70">
        <v>0</v>
      </c>
      <c r="CC396" s="70">
        <v>0</v>
      </c>
      <c r="CD396" s="70">
        <v>0</v>
      </c>
    </row>
    <row r="397" spans="1:82">
      <c r="A397" s="70" t="s">
        <v>2346</v>
      </c>
      <c r="B397" s="70">
        <v>266</v>
      </c>
      <c r="C397" s="70">
        <v>11</v>
      </c>
      <c r="D397" s="70">
        <v>16</v>
      </c>
      <c r="E397" s="70">
        <v>2014</v>
      </c>
      <c r="F397" s="70" t="s">
        <v>181</v>
      </c>
      <c r="G397" s="70" t="s">
        <v>2335</v>
      </c>
      <c r="H397" s="70" t="s">
        <v>2336</v>
      </c>
      <c r="I397" s="148"/>
      <c r="J397" s="71">
        <v>174.81881831852439</v>
      </c>
      <c r="K397" s="71">
        <v>9.8764339818916103</v>
      </c>
      <c r="L397" s="71">
        <v>0.54546303568694143</v>
      </c>
      <c r="M397" s="71">
        <v>212.81865085674821</v>
      </c>
      <c r="N397" s="71">
        <v>204.92108325948391</v>
      </c>
      <c r="O397" s="71">
        <v>74.311727947632761</v>
      </c>
      <c r="P397" s="71">
        <v>56.25897077261839</v>
      </c>
      <c r="Q397" s="71">
        <v>5.0345382166948101</v>
      </c>
      <c r="R397" s="71">
        <v>62.571355037798376</v>
      </c>
      <c r="S397" s="71">
        <v>8.3259598146699787</v>
      </c>
      <c r="T397" s="72"/>
      <c r="U397" s="71">
        <v>11819628</v>
      </c>
      <c r="V397" s="71">
        <v>4192</v>
      </c>
      <c r="W397" s="71">
        <v>15</v>
      </c>
      <c r="X397" s="71">
        <v>27499</v>
      </c>
      <c r="Y397" s="71">
        <v>28220</v>
      </c>
      <c r="Z397" s="71">
        <v>42763</v>
      </c>
      <c r="AA397" s="71">
        <v>11204</v>
      </c>
      <c r="AB397" s="71">
        <v>67835</v>
      </c>
      <c r="AC397" s="71">
        <v>10405182</v>
      </c>
      <c r="AD397" s="71">
        <v>8.3259598146699787</v>
      </c>
      <c r="AE397" s="72"/>
      <c r="AF397" s="71"/>
      <c r="AG397" s="71"/>
      <c r="AH397" s="71"/>
      <c r="AI397" s="71"/>
      <c r="AJ397" s="71"/>
      <c r="AK397" s="71"/>
      <c r="AL397" s="71"/>
      <c r="AM397" s="71"/>
      <c r="AN397" s="71"/>
      <c r="AO397" s="71"/>
      <c r="AP397" s="71"/>
      <c r="AQ397" s="72"/>
      <c r="AR397" s="71">
        <v>683</v>
      </c>
      <c r="AS397" s="71">
        <v>94</v>
      </c>
      <c r="AT397" s="71">
        <v>0</v>
      </c>
      <c r="AU397" s="71">
        <v>0</v>
      </c>
      <c r="AV397" s="71">
        <v>0</v>
      </c>
      <c r="AW397" s="71">
        <v>0</v>
      </c>
      <c r="AX397" s="71"/>
      <c r="AY397" s="72"/>
      <c r="AZ397" s="71">
        <v>2796.8629999999998</v>
      </c>
      <c r="BA397" s="71">
        <v>4630.3</v>
      </c>
      <c r="BB397" s="71">
        <v>0</v>
      </c>
      <c r="BC397" s="71">
        <v>0</v>
      </c>
      <c r="BD397" s="71">
        <v>0</v>
      </c>
      <c r="BE397" s="71">
        <v>0</v>
      </c>
      <c r="BF397" s="71"/>
      <c r="BG397" s="72"/>
      <c r="BH397" s="71">
        <v>0</v>
      </c>
      <c r="BI397" s="71">
        <v>0</v>
      </c>
      <c r="BJ397" s="71">
        <v>1012.034</v>
      </c>
      <c r="BK397" s="71">
        <v>402.67700000000002</v>
      </c>
      <c r="BL397" s="71">
        <v>85.834999999999994</v>
      </c>
      <c r="BM397" s="71">
        <v>0</v>
      </c>
      <c r="BN397" s="72"/>
      <c r="BO397" s="71">
        <v>0</v>
      </c>
      <c r="BP397" s="71">
        <v>0</v>
      </c>
      <c r="BQ397" s="71">
        <v>10</v>
      </c>
      <c r="BR397" s="71">
        <v>2</v>
      </c>
      <c r="BS397" s="71">
        <v>5</v>
      </c>
      <c r="BT397" s="71">
        <v>0</v>
      </c>
      <c r="BU397"/>
      <c r="BV397" s="70">
        <v>1111.5530000000001</v>
      </c>
      <c r="BW397" s="70">
        <v>72</v>
      </c>
      <c r="BX397" s="70">
        <v>303.99299999999999</v>
      </c>
      <c r="BY397" s="70">
        <v>0</v>
      </c>
      <c r="BZ397" s="70">
        <v>13</v>
      </c>
      <c r="CA397" s="70">
        <v>0</v>
      </c>
      <c r="CB397" s="70">
        <v>0</v>
      </c>
      <c r="CC397" s="70">
        <v>0</v>
      </c>
      <c r="CD397" s="70">
        <v>0</v>
      </c>
    </row>
    <row r="398" spans="1:82">
      <c r="A398" s="70" t="s">
        <v>2347</v>
      </c>
      <c r="B398" s="70">
        <v>267</v>
      </c>
      <c r="C398" s="70">
        <v>12</v>
      </c>
      <c r="D398" s="70">
        <v>16</v>
      </c>
      <c r="E398" s="70">
        <v>2015</v>
      </c>
      <c r="F398" s="70" t="s">
        <v>182</v>
      </c>
      <c r="G398" s="70" t="s">
        <v>2335</v>
      </c>
      <c r="H398" s="70" t="s">
        <v>2336</v>
      </c>
      <c r="I398" s="148"/>
      <c r="J398" s="71">
        <v>139.82240327422539</v>
      </c>
      <c r="K398" s="71">
        <v>9.6020973739785038</v>
      </c>
      <c r="L398" s="71">
        <v>0.43884477509998487</v>
      </c>
      <c r="M398" s="71">
        <v>159.60410490916939</v>
      </c>
      <c r="N398" s="71">
        <v>194.6634410705486</v>
      </c>
      <c r="O398" s="71">
        <v>73.321099566071311</v>
      </c>
      <c r="P398" s="71">
        <v>55.735560176263256</v>
      </c>
      <c r="Q398" s="71">
        <v>4.8872209356121701</v>
      </c>
      <c r="R398" s="71">
        <v>63.158295084624399</v>
      </c>
      <c r="S398" s="71">
        <v>8.8361620076620824</v>
      </c>
      <c r="T398" s="72"/>
      <c r="U398" s="71">
        <v>10530305</v>
      </c>
      <c r="V398" s="71">
        <v>4192</v>
      </c>
      <c r="W398" s="71">
        <v>15</v>
      </c>
      <c r="X398" s="71">
        <v>27499</v>
      </c>
      <c r="Y398" s="71">
        <v>28269</v>
      </c>
      <c r="Z398" s="71">
        <v>42599</v>
      </c>
      <c r="AA398" s="71">
        <v>11091</v>
      </c>
      <c r="AB398" s="71">
        <v>67267</v>
      </c>
      <c r="AC398" s="71">
        <v>10795880</v>
      </c>
      <c r="AD398" s="71">
        <v>8.8361620076620824</v>
      </c>
      <c r="AE398" s="72"/>
      <c r="AF398" s="71">
        <v>119678562.537903</v>
      </c>
      <c r="AG398" s="71">
        <v>7111384.5930275759</v>
      </c>
      <c r="AH398" s="71">
        <v>62497.132886460116</v>
      </c>
      <c r="AI398" s="71">
        <v>174783655.89789039</v>
      </c>
      <c r="AJ398" s="71">
        <v>269921586.22728962</v>
      </c>
      <c r="AK398" s="71">
        <v>0</v>
      </c>
      <c r="AL398" s="71">
        <v>0</v>
      </c>
      <c r="AM398" s="71">
        <v>9218660.1755477842</v>
      </c>
      <c r="AN398" s="71">
        <v>0</v>
      </c>
      <c r="AO398" s="71">
        <v>0</v>
      </c>
      <c r="AP398" s="71">
        <v>580776346.56454492</v>
      </c>
      <c r="AQ398" s="72"/>
      <c r="AR398" s="71">
        <v>738</v>
      </c>
      <c r="AS398" s="71">
        <v>122</v>
      </c>
      <c r="AT398" s="71">
        <v>0</v>
      </c>
      <c r="AU398" s="71">
        <v>0</v>
      </c>
      <c r="AV398" s="71">
        <v>0</v>
      </c>
      <c r="AW398" s="71">
        <v>0</v>
      </c>
      <c r="AX398" s="71"/>
      <c r="AY398" s="72"/>
      <c r="AZ398" s="71">
        <v>3070.886</v>
      </c>
      <c r="BA398" s="71">
        <v>5524</v>
      </c>
      <c r="BB398" s="71">
        <v>0</v>
      </c>
      <c r="BC398" s="71">
        <v>0</v>
      </c>
      <c r="BD398" s="71">
        <v>0</v>
      </c>
      <c r="BE398" s="71">
        <v>0</v>
      </c>
      <c r="BF398" s="71"/>
      <c r="BG398" s="72"/>
      <c r="BH398" s="71">
        <v>0</v>
      </c>
      <c r="BI398" s="71">
        <v>0</v>
      </c>
      <c r="BJ398" s="71">
        <v>980.548</v>
      </c>
      <c r="BK398" s="71">
        <v>441.40499999999997</v>
      </c>
      <c r="BL398" s="71">
        <v>79.786000000000001</v>
      </c>
      <c r="BM398" s="71">
        <v>0</v>
      </c>
      <c r="BN398" s="72"/>
      <c r="BO398" s="71">
        <v>0</v>
      </c>
      <c r="BP398" s="71">
        <v>0</v>
      </c>
      <c r="BQ398" s="71">
        <v>10</v>
      </c>
      <c r="BR398" s="71">
        <v>2</v>
      </c>
      <c r="BS398" s="71">
        <v>4</v>
      </c>
      <c r="BT398" s="71">
        <v>0</v>
      </c>
      <c r="BU398"/>
      <c r="BV398" s="70">
        <v>1117.539</v>
      </c>
      <c r="BW398" s="70">
        <v>83.2</v>
      </c>
      <c r="BX398" s="70">
        <v>287</v>
      </c>
      <c r="BY398" s="70">
        <v>0</v>
      </c>
      <c r="BZ398" s="70">
        <v>14</v>
      </c>
      <c r="CA398" s="70">
        <v>0</v>
      </c>
      <c r="CB398" s="70">
        <v>0</v>
      </c>
      <c r="CC398" s="70">
        <v>0</v>
      </c>
      <c r="CD398" s="70">
        <v>0</v>
      </c>
    </row>
    <row r="399" spans="1:82">
      <c r="A399" s="70" t="s">
        <v>2348</v>
      </c>
      <c r="B399" s="70">
        <v>268</v>
      </c>
      <c r="C399" s="70">
        <v>13</v>
      </c>
      <c r="D399" s="70">
        <v>16</v>
      </c>
      <c r="E399" s="70">
        <v>2016</v>
      </c>
      <c r="F399" s="70" t="s">
        <v>155</v>
      </c>
      <c r="G399" s="70" t="s">
        <v>2335</v>
      </c>
      <c r="H399" s="70" t="s">
        <v>2336</v>
      </c>
      <c r="I399" s="148"/>
      <c r="J399" s="71">
        <v>170.9045216134684</v>
      </c>
      <c r="K399" s="71">
        <v>9.7288889563334333</v>
      </c>
      <c r="L399" s="71">
        <v>0.55534484164658093</v>
      </c>
      <c r="M399" s="71">
        <v>140.79062010562552</v>
      </c>
      <c r="N399" s="71">
        <v>188.72833215459028</v>
      </c>
      <c r="O399" s="71">
        <v>72.833695309094367</v>
      </c>
      <c r="P399" s="71">
        <v>57.158004832290295</v>
      </c>
      <c r="Q399" s="71">
        <v>4.7256358233916336</v>
      </c>
      <c r="R399" s="71">
        <v>66.682095245212821</v>
      </c>
      <c r="S399" s="71">
        <v>8.6612405195700006</v>
      </c>
      <c r="T399" s="72"/>
      <c r="U399" s="71">
        <v>12551759</v>
      </c>
      <c r="V399" s="71">
        <v>4192</v>
      </c>
      <c r="W399" s="71">
        <v>15</v>
      </c>
      <c r="X399" s="71">
        <v>27499</v>
      </c>
      <c r="Y399" s="71">
        <v>28409</v>
      </c>
      <c r="Z399" s="71">
        <v>42836</v>
      </c>
      <c r="AA399" s="71">
        <v>11764</v>
      </c>
      <c r="AB399" s="71">
        <v>66905</v>
      </c>
      <c r="AC399" s="71">
        <v>11388645.484008281</v>
      </c>
      <c r="AD399" s="71">
        <v>8.6612405195700006</v>
      </c>
      <c r="AE399" s="72"/>
      <c r="AF399" s="71">
        <v>147505589.9639222</v>
      </c>
      <c r="AG399" s="71">
        <v>6761554.9125840282</v>
      </c>
      <c r="AH399" s="71">
        <v>61951.986348361817</v>
      </c>
      <c r="AI399" s="71">
        <v>173314098.7444832</v>
      </c>
      <c r="AJ399" s="71">
        <v>245318446.2781865</v>
      </c>
      <c r="AK399" s="71">
        <v>0</v>
      </c>
      <c r="AL399" s="71">
        <v>0</v>
      </c>
      <c r="AM399" s="71">
        <v>9176173.0459561907</v>
      </c>
      <c r="AN399" s="71">
        <v>0</v>
      </c>
      <c r="AO399" s="71">
        <v>0</v>
      </c>
      <c r="AP399" s="71">
        <v>582137814.93148041</v>
      </c>
      <c r="AQ399" s="72"/>
      <c r="AR399" s="71">
        <v>805</v>
      </c>
      <c r="AS399" s="71">
        <v>143</v>
      </c>
      <c r="AT399" s="71">
        <v>0</v>
      </c>
      <c r="AU399" s="71">
        <v>0</v>
      </c>
      <c r="AV399" s="71">
        <v>0</v>
      </c>
      <c r="AW399" s="71">
        <v>0</v>
      </c>
      <c r="AX399" s="71"/>
      <c r="AY399" s="72"/>
      <c r="AZ399" s="71">
        <v>3440.886</v>
      </c>
      <c r="BA399" s="71">
        <v>5883.7</v>
      </c>
      <c r="BB399" s="71">
        <v>0</v>
      </c>
      <c r="BC399" s="71">
        <v>0</v>
      </c>
      <c r="BD399" s="71">
        <v>0</v>
      </c>
      <c r="BE399" s="71">
        <v>0</v>
      </c>
      <c r="BF399" s="71"/>
      <c r="BG399" s="72"/>
      <c r="BH399" s="71">
        <v>0</v>
      </c>
      <c r="BI399" s="71">
        <v>0</v>
      </c>
      <c r="BJ399" s="71">
        <v>1009.139</v>
      </c>
      <c r="BK399" s="71">
        <v>432.86500000000001</v>
      </c>
      <c r="BL399" s="71">
        <v>84.536000000000001</v>
      </c>
      <c r="BM399" s="71">
        <v>0</v>
      </c>
      <c r="BN399" s="72"/>
      <c r="BO399" s="71">
        <v>0</v>
      </c>
      <c r="BP399" s="71">
        <v>0</v>
      </c>
      <c r="BQ399" s="71">
        <v>10</v>
      </c>
      <c r="BR399" s="71">
        <v>2</v>
      </c>
      <c r="BS399" s="71">
        <v>5</v>
      </c>
      <c r="BT399" s="71">
        <v>0</v>
      </c>
      <c r="BU399"/>
      <c r="BV399" s="70">
        <v>1104.961</v>
      </c>
      <c r="BW399" s="70">
        <v>83</v>
      </c>
      <c r="BX399" s="70">
        <v>325.57900000000001</v>
      </c>
      <c r="BY399" s="70">
        <v>0</v>
      </c>
      <c r="BZ399" s="70">
        <v>13</v>
      </c>
      <c r="CA399" s="70">
        <v>0</v>
      </c>
      <c r="CB399" s="70">
        <v>0</v>
      </c>
      <c r="CC399" s="70">
        <v>0</v>
      </c>
      <c r="CD399" s="70">
        <v>0</v>
      </c>
    </row>
    <row r="400" spans="1:82">
      <c r="A400" s="70" t="s">
        <v>2349</v>
      </c>
      <c r="B400" s="70">
        <v>269</v>
      </c>
      <c r="C400" s="70">
        <v>14</v>
      </c>
      <c r="D400" s="70">
        <v>16</v>
      </c>
      <c r="E400" s="70">
        <v>2017</v>
      </c>
      <c r="F400" s="70" t="s">
        <v>156</v>
      </c>
      <c r="G400" s="70" t="s">
        <v>2335</v>
      </c>
      <c r="H400" s="70" t="s">
        <v>2336</v>
      </c>
      <c r="I400" s="148"/>
      <c r="J400" s="71">
        <v>141.44862796849128</v>
      </c>
      <c r="K400" s="71">
        <v>9.4045068922825958</v>
      </c>
      <c r="L400" s="71">
        <v>0.56961169863000438</v>
      </c>
      <c r="M400" s="71">
        <v>129.44075591158588</v>
      </c>
      <c r="N400" s="71">
        <v>187.26036495250784</v>
      </c>
      <c r="O400" s="71">
        <v>72.282463349607298</v>
      </c>
      <c r="P400" s="71">
        <v>57.095261789330571</v>
      </c>
      <c r="Q400" s="71">
        <v>4.5460939772614299</v>
      </c>
      <c r="R400" s="71">
        <v>62.608808747764051</v>
      </c>
      <c r="S400" s="71">
        <v>7.6814713040000022</v>
      </c>
      <c r="T400" s="72"/>
      <c r="U400" s="71">
        <v>11770705</v>
      </c>
      <c r="V400" s="71">
        <v>4192</v>
      </c>
      <c r="W400" s="71">
        <v>15</v>
      </c>
      <c r="X400" s="71">
        <v>27499</v>
      </c>
      <c r="Y400" s="71">
        <v>28543</v>
      </c>
      <c r="Z400" s="71">
        <v>43217</v>
      </c>
      <c r="AA400" s="71">
        <v>11826</v>
      </c>
      <c r="AB400" s="71">
        <v>66558</v>
      </c>
      <c r="AC400" s="71">
        <v>10905139</v>
      </c>
      <c r="AD400" s="71">
        <v>7.6814713040000022</v>
      </c>
      <c r="AE400" s="72"/>
      <c r="AF400" s="71">
        <v>133146785.745851</v>
      </c>
      <c r="AG400" s="71">
        <v>6819569.004859291</v>
      </c>
      <c r="AH400" s="71">
        <v>88848.510954903657</v>
      </c>
      <c r="AI400" s="71">
        <v>174783307.39534801</v>
      </c>
      <c r="AJ400" s="71">
        <v>256551435.68631309</v>
      </c>
      <c r="AK400" s="71">
        <v>0</v>
      </c>
      <c r="AL400" s="71">
        <v>0</v>
      </c>
      <c r="AM400" s="71">
        <v>9142864.9438322093</v>
      </c>
      <c r="AN400" s="71">
        <v>0</v>
      </c>
      <c r="AO400" s="71">
        <v>0</v>
      </c>
      <c r="AP400" s="71">
        <v>580532811.28715849</v>
      </c>
      <c r="AQ400" s="72"/>
      <c r="AR400" s="71">
        <v>849</v>
      </c>
      <c r="AS400" s="71">
        <v>153</v>
      </c>
      <c r="AT400" s="71">
        <v>0</v>
      </c>
      <c r="AU400" s="71">
        <v>0</v>
      </c>
      <c r="AV400" s="71">
        <v>0</v>
      </c>
      <c r="AW400" s="71">
        <v>1</v>
      </c>
      <c r="AX400" s="71"/>
      <c r="AY400" s="72"/>
      <c r="AZ400" s="71">
        <v>3677.1660000000002</v>
      </c>
      <c r="BA400" s="71">
        <v>8658.5999999999985</v>
      </c>
      <c r="BB400" s="71">
        <v>0</v>
      </c>
      <c r="BC400" s="71">
        <v>0</v>
      </c>
      <c r="BD400" s="71">
        <v>0</v>
      </c>
      <c r="BE400" s="71">
        <v>29600</v>
      </c>
      <c r="BF400" s="71"/>
      <c r="BG400" s="72"/>
      <c r="BH400" s="71">
        <v>0</v>
      </c>
      <c r="BI400" s="71">
        <v>0</v>
      </c>
      <c r="BJ400" s="71">
        <v>1020.236</v>
      </c>
      <c r="BK400" s="71">
        <v>408.78199999999998</v>
      </c>
      <c r="BL400" s="71">
        <v>86.637000000000015</v>
      </c>
      <c r="BM400" s="71">
        <v>0</v>
      </c>
      <c r="BN400" s="72"/>
      <c r="BO400" s="71">
        <v>0</v>
      </c>
      <c r="BP400" s="71">
        <v>0</v>
      </c>
      <c r="BQ400" s="71">
        <v>10</v>
      </c>
      <c r="BR400" s="71">
        <v>3</v>
      </c>
      <c r="BS400" s="71">
        <v>5</v>
      </c>
      <c r="BT400" s="71">
        <v>0</v>
      </c>
      <c r="BU400"/>
      <c r="BV400" s="70">
        <v>1092.51</v>
      </c>
      <c r="BW400" s="70">
        <v>80.599999999999994</v>
      </c>
      <c r="BX400" s="70">
        <v>329.54500000000002</v>
      </c>
      <c r="BY400" s="70">
        <v>0</v>
      </c>
      <c r="BZ400" s="70">
        <v>13</v>
      </c>
      <c r="CA400" s="70">
        <v>0</v>
      </c>
      <c r="CB400" s="70">
        <v>0</v>
      </c>
      <c r="CC400" s="70">
        <v>0</v>
      </c>
      <c r="CD400" s="70">
        <v>0</v>
      </c>
    </row>
    <row r="401" spans="1:82">
      <c r="A401" s="70" t="s">
        <v>2350</v>
      </c>
      <c r="B401" s="70">
        <v>270</v>
      </c>
      <c r="C401" s="70">
        <v>15</v>
      </c>
      <c r="D401" s="70">
        <v>16</v>
      </c>
      <c r="E401" s="70">
        <v>2018</v>
      </c>
      <c r="F401" s="70" t="s">
        <v>183</v>
      </c>
      <c r="G401" s="70" t="s">
        <v>2335</v>
      </c>
      <c r="H401" s="70" t="s">
        <v>2336</v>
      </c>
      <c r="I401" s="148"/>
      <c r="J401" s="71">
        <v>143.38623447878771</v>
      </c>
      <c r="K401" s="71">
        <v>8.5789407011489853</v>
      </c>
      <c r="L401" s="71">
        <v>0.50967191548061164</v>
      </c>
      <c r="M401" s="71">
        <v>117.84623918058449</v>
      </c>
      <c r="N401" s="71">
        <v>171.43274702150953</v>
      </c>
      <c r="O401" s="71">
        <v>71.080340346654737</v>
      </c>
      <c r="P401" s="71">
        <v>57.329942709816962</v>
      </c>
      <c r="Q401" s="71">
        <v>4.1841490964272303</v>
      </c>
      <c r="R401" s="71">
        <v>63.323208488625092</v>
      </c>
      <c r="S401" s="71">
        <v>8.4045706993999989</v>
      </c>
      <c r="T401" s="72"/>
      <c r="U401" s="71">
        <v>11862783</v>
      </c>
      <c r="V401" s="71">
        <v>4192</v>
      </c>
      <c r="W401" s="71">
        <v>15</v>
      </c>
      <c r="X401" s="71">
        <v>27499</v>
      </c>
      <c r="Y401" s="71">
        <v>28708</v>
      </c>
      <c r="Z401" s="71">
        <v>43312</v>
      </c>
      <c r="AA401" s="71">
        <v>11994</v>
      </c>
      <c r="AB401" s="71">
        <v>66016</v>
      </c>
      <c r="AC401" s="71">
        <v>10986346</v>
      </c>
      <c r="AD401" s="71">
        <v>8.4045706993999989</v>
      </c>
      <c r="AE401" s="72"/>
      <c r="AF401" s="71">
        <v>138536656.5030835</v>
      </c>
      <c r="AG401" s="71">
        <v>6068188.3598957267</v>
      </c>
      <c r="AH401" s="71">
        <v>82214.54909606179</v>
      </c>
      <c r="AI401" s="71">
        <v>164307675.04439601</v>
      </c>
      <c r="AJ401" s="71">
        <v>253422813.9318288</v>
      </c>
      <c r="AK401" s="71">
        <v>0</v>
      </c>
      <c r="AL401" s="71">
        <v>0</v>
      </c>
      <c r="AM401" s="71">
        <v>9087175.7247402109</v>
      </c>
      <c r="AN401" s="71">
        <v>0</v>
      </c>
      <c r="AO401" s="71">
        <v>0</v>
      </c>
      <c r="AP401" s="71">
        <v>571504724.11304045</v>
      </c>
      <c r="AQ401" s="72"/>
      <c r="AR401" s="71">
        <v>895</v>
      </c>
      <c r="AS401" s="71">
        <v>159</v>
      </c>
      <c r="AT401" s="71">
        <v>0</v>
      </c>
      <c r="AU401" s="71">
        <v>0</v>
      </c>
      <c r="AV401" s="71">
        <v>0</v>
      </c>
      <c r="AW401" s="71">
        <v>1</v>
      </c>
      <c r="AX401" s="71"/>
      <c r="AY401" s="72"/>
      <c r="AZ401" s="71">
        <v>3921.6899999999991</v>
      </c>
      <c r="BA401" s="71">
        <v>8657</v>
      </c>
      <c r="BB401" s="71">
        <v>0</v>
      </c>
      <c r="BC401" s="71">
        <v>0</v>
      </c>
      <c r="BD401" s="71">
        <v>0</v>
      </c>
      <c r="BE401" s="71">
        <v>37000</v>
      </c>
      <c r="BF401" s="71"/>
      <c r="BG401" s="72"/>
      <c r="BH401" s="71">
        <v>0</v>
      </c>
      <c r="BI401" s="71">
        <v>0</v>
      </c>
      <c r="BJ401" s="71">
        <v>1019.9880000000001</v>
      </c>
      <c r="BK401" s="71">
        <v>420.69900000000001</v>
      </c>
      <c r="BL401" s="71">
        <v>76.571000000000012</v>
      </c>
      <c r="BM401" s="71">
        <v>0</v>
      </c>
      <c r="BN401" s="72"/>
      <c r="BO401" s="71">
        <v>0</v>
      </c>
      <c r="BP401" s="71">
        <v>0</v>
      </c>
      <c r="BQ401" s="71">
        <v>10</v>
      </c>
      <c r="BR401" s="71">
        <v>2</v>
      </c>
      <c r="BS401" s="71">
        <v>5</v>
      </c>
      <c r="BT401" s="71">
        <v>0</v>
      </c>
      <c r="BU401"/>
      <c r="BV401" s="70">
        <v>1084.123</v>
      </c>
      <c r="BW401" s="70">
        <v>82</v>
      </c>
      <c r="BX401" s="70">
        <v>338.13499999999999</v>
      </c>
      <c r="BY401" s="70">
        <v>0</v>
      </c>
      <c r="BZ401" s="70">
        <v>13</v>
      </c>
      <c r="CA401" s="70">
        <v>0</v>
      </c>
      <c r="CB401" s="70">
        <v>0</v>
      </c>
      <c r="CC401" s="70">
        <v>0</v>
      </c>
      <c r="CD401" s="70">
        <v>0</v>
      </c>
    </row>
    <row r="402" spans="1:82">
      <c r="A402" s="70" t="s">
        <v>2351</v>
      </c>
      <c r="B402" s="70">
        <v>271</v>
      </c>
      <c r="C402" s="70">
        <v>16</v>
      </c>
      <c r="D402" s="70">
        <v>16</v>
      </c>
      <c r="E402" s="70">
        <v>2019</v>
      </c>
      <c r="F402" s="70" t="s">
        <v>158</v>
      </c>
      <c r="G402" s="70" t="s">
        <v>2335</v>
      </c>
      <c r="H402" s="70" t="s">
        <v>2336</v>
      </c>
      <c r="I402" s="148"/>
      <c r="J402" s="71">
        <v>146.52936747760285</v>
      </c>
      <c r="K402" s="71">
        <v>7.7223474841347777</v>
      </c>
      <c r="L402" s="71">
        <v>0.51247407156156533</v>
      </c>
      <c r="M402" s="71">
        <v>117.92266250408113</v>
      </c>
      <c r="N402" s="71">
        <v>142.12597130199933</v>
      </c>
      <c r="O402" s="71">
        <v>69.26255337053972</v>
      </c>
      <c r="P402" s="71">
        <v>55.595127812006517</v>
      </c>
      <c r="Q402" s="71">
        <v>4.04430265825345</v>
      </c>
      <c r="R402" s="71">
        <v>70.031051521781919</v>
      </c>
      <c r="S402" s="71">
        <v>9.6764927310899989</v>
      </c>
      <c r="T402" s="72"/>
      <c r="U402" s="71">
        <v>13169275</v>
      </c>
      <c r="V402" s="71">
        <v>4192</v>
      </c>
      <c r="W402" s="71">
        <v>15</v>
      </c>
      <c r="X402" s="71">
        <v>27499</v>
      </c>
      <c r="Y402" s="71">
        <v>28847</v>
      </c>
      <c r="Z402" s="71">
        <v>43363</v>
      </c>
      <c r="AA402" s="71">
        <v>11544</v>
      </c>
      <c r="AB402" s="71">
        <v>65537</v>
      </c>
      <c r="AC402" s="71">
        <v>12349137</v>
      </c>
      <c r="AD402" s="71">
        <v>9.6764927310899989</v>
      </c>
      <c r="AE402" s="72"/>
      <c r="AF402" s="71">
        <v>143409229.7612921</v>
      </c>
      <c r="AG402" s="71">
        <v>5861216.7803082718</v>
      </c>
      <c r="AH402" s="71">
        <v>87971.930264889786</v>
      </c>
      <c r="AI402" s="71">
        <v>177796160.05686161</v>
      </c>
      <c r="AJ402" s="71">
        <v>225926709.21839389</v>
      </c>
      <c r="AK402" s="71">
        <v>0</v>
      </c>
      <c r="AL402" s="71">
        <v>0</v>
      </c>
      <c r="AM402" s="71">
        <v>8925646.0377281439</v>
      </c>
      <c r="AN402" s="71">
        <v>0</v>
      </c>
      <c r="AO402" s="71">
        <v>0</v>
      </c>
      <c r="AP402" s="71">
        <v>562006933.78484893</v>
      </c>
      <c r="AQ402" s="72"/>
      <c r="AR402" s="71">
        <v>952</v>
      </c>
      <c r="AS402" s="71">
        <v>172</v>
      </c>
      <c r="AT402" s="71">
        <v>0</v>
      </c>
      <c r="AU402" s="71">
        <v>0</v>
      </c>
      <c r="AV402" s="71">
        <v>0</v>
      </c>
      <c r="AW402" s="71">
        <v>1</v>
      </c>
      <c r="AX402" s="71"/>
      <c r="AY402" s="72"/>
      <c r="AZ402" s="71">
        <v>4207.2130000000016</v>
      </c>
      <c r="BA402" s="71">
        <v>9032.7000000000007</v>
      </c>
      <c r="BB402" s="71">
        <v>0</v>
      </c>
      <c r="BC402" s="71">
        <v>0</v>
      </c>
      <c r="BD402" s="71">
        <v>0</v>
      </c>
      <c r="BE402" s="71">
        <v>37000</v>
      </c>
      <c r="BF402" s="71"/>
      <c r="BG402" s="72"/>
      <c r="BH402" s="71">
        <v>0</v>
      </c>
      <c r="BI402" s="71">
        <v>0</v>
      </c>
      <c r="BJ402" s="71">
        <v>984.50300000000004</v>
      </c>
      <c r="BK402" s="71">
        <v>358.70800000000003</v>
      </c>
      <c r="BL402" s="71">
        <v>68.353000000000009</v>
      </c>
      <c r="BM402" s="71">
        <v>0</v>
      </c>
      <c r="BN402" s="72"/>
      <c r="BO402" s="71">
        <v>0</v>
      </c>
      <c r="BP402" s="71">
        <v>0</v>
      </c>
      <c r="BQ402" s="71">
        <v>9</v>
      </c>
      <c r="BR402" s="71">
        <v>2</v>
      </c>
      <c r="BS402" s="71">
        <v>5</v>
      </c>
      <c r="BT402" s="71">
        <v>0</v>
      </c>
      <c r="BU402"/>
      <c r="BV402" s="70">
        <v>981.80600000000004</v>
      </c>
      <c r="BW402" s="70">
        <v>84.3</v>
      </c>
      <c r="BX402" s="70">
        <v>334.45800000000003</v>
      </c>
      <c r="BY402" s="70">
        <v>0</v>
      </c>
      <c r="BZ402" s="70">
        <v>11</v>
      </c>
      <c r="CA402" s="70">
        <v>0</v>
      </c>
      <c r="CB402" s="70">
        <v>0</v>
      </c>
      <c r="CC402" s="70">
        <v>0</v>
      </c>
      <c r="CD402" s="70">
        <v>0</v>
      </c>
    </row>
    <row r="403" spans="1:82">
      <c r="A403" s="70" t="s">
        <v>2352</v>
      </c>
      <c r="B403" s="70">
        <v>272</v>
      </c>
      <c r="C403" s="70">
        <v>17</v>
      </c>
      <c r="D403" s="70">
        <v>16</v>
      </c>
      <c r="E403" s="70">
        <v>2020</v>
      </c>
      <c r="F403" s="70" t="s">
        <v>159</v>
      </c>
      <c r="G403" s="70" t="s">
        <v>2335</v>
      </c>
      <c r="H403" s="70" t="s">
        <v>2336</v>
      </c>
      <c r="I403" s="148"/>
      <c r="J403" s="71">
        <v>139.49747363144741</v>
      </c>
      <c r="K403" s="71">
        <v>8.0341465474947338</v>
      </c>
      <c r="L403" s="71">
        <v>4.6505042414063347</v>
      </c>
      <c r="M403" s="71">
        <v>94.35626981593208</v>
      </c>
      <c r="N403" s="71">
        <v>130.55217590548961</v>
      </c>
      <c r="O403" s="71">
        <v>60.827931316561418</v>
      </c>
      <c r="P403" s="71">
        <v>52.427733073770597</v>
      </c>
      <c r="Q403" s="71">
        <v>3.8306781992278198</v>
      </c>
      <c r="R403" s="71">
        <v>75.07877544312133</v>
      </c>
      <c r="S403" s="71">
        <v>12.147641688</v>
      </c>
      <c r="T403" s="72"/>
      <c r="U403" s="71">
        <v>13602658</v>
      </c>
      <c r="V403" s="71">
        <v>3975</v>
      </c>
      <c r="W403" s="71">
        <v>207</v>
      </c>
      <c r="X403" s="71">
        <v>26346</v>
      </c>
      <c r="Y403" s="71">
        <v>29031</v>
      </c>
      <c r="Z403" s="71">
        <v>43466</v>
      </c>
      <c r="AA403" s="71">
        <v>11571</v>
      </c>
      <c r="AB403" s="71">
        <v>64970</v>
      </c>
      <c r="AC403" s="71">
        <v>13309196.999999998</v>
      </c>
      <c r="AD403" s="71">
        <v>12.147641688</v>
      </c>
      <c r="AE403" s="72"/>
      <c r="AF403" s="71">
        <v>148120036.95064381</v>
      </c>
      <c r="AG403" s="71">
        <v>5881241.4470392624</v>
      </c>
      <c r="AH403" s="71">
        <v>787456.0223944973</v>
      </c>
      <c r="AI403" s="71">
        <v>148568161.64864883</v>
      </c>
      <c r="AJ403" s="71">
        <v>231288501.13036299</v>
      </c>
      <c r="AK403" s="71"/>
      <c r="AL403" s="71"/>
      <c r="AM403" s="71">
        <v>8479306.8317552786</v>
      </c>
      <c r="AN403" s="71"/>
      <c r="AO403" s="71"/>
      <c r="AP403" s="71">
        <v>543124704.03084469</v>
      </c>
      <c r="AQ403" s="72"/>
      <c r="AR403" s="71">
        <v>1004</v>
      </c>
      <c r="AS403" s="71">
        <v>173</v>
      </c>
      <c r="AT403" s="71">
        <v>0</v>
      </c>
      <c r="AU403" s="71">
        <v>0</v>
      </c>
      <c r="AV403" s="71">
        <v>0</v>
      </c>
      <c r="AW403" s="71">
        <v>1</v>
      </c>
      <c r="AX403" s="71"/>
      <c r="AY403" s="72"/>
      <c r="AZ403" s="71">
        <v>4532.7850000000053</v>
      </c>
      <c r="BA403" s="71">
        <v>9043.7000000000025</v>
      </c>
      <c r="BB403" s="71">
        <v>0</v>
      </c>
      <c r="BC403" s="71">
        <v>0</v>
      </c>
      <c r="BD403" s="71">
        <v>0</v>
      </c>
      <c r="BE403" s="71">
        <v>37000</v>
      </c>
      <c r="BF403" s="71"/>
      <c r="BG403" s="72"/>
      <c r="BH403" s="71">
        <v>0</v>
      </c>
      <c r="BI403" s="71">
        <v>0</v>
      </c>
      <c r="BJ403" s="71">
        <v>964.26099999999997</v>
      </c>
      <c r="BK403" s="71">
        <v>370.64600000000002</v>
      </c>
      <c r="BL403" s="71">
        <v>65.080999999999989</v>
      </c>
      <c r="BM403" s="71">
        <v>0</v>
      </c>
      <c r="BN403" s="72"/>
      <c r="BO403" s="71">
        <v>0</v>
      </c>
      <c r="BP403" s="71">
        <v>0</v>
      </c>
      <c r="BQ403" s="71">
        <v>8</v>
      </c>
      <c r="BR403" s="71">
        <v>2</v>
      </c>
      <c r="BS403" s="71">
        <v>5</v>
      </c>
      <c r="BT403" s="71">
        <v>0</v>
      </c>
      <c r="BU403"/>
      <c r="BV403" s="70">
        <v>976.87</v>
      </c>
      <c r="BW403" s="70">
        <v>88.1</v>
      </c>
      <c r="BX403" s="70">
        <v>323.01799999999997</v>
      </c>
      <c r="BY403" s="70">
        <v>0</v>
      </c>
      <c r="BZ403" s="70">
        <v>12</v>
      </c>
      <c r="CA403" s="70">
        <v>0</v>
      </c>
      <c r="CB403" s="70">
        <v>0</v>
      </c>
      <c r="CC403" s="70">
        <v>0</v>
      </c>
      <c r="CD403" s="70">
        <v>0</v>
      </c>
    </row>
    <row r="404" spans="1:82">
      <c r="A404" s="70" t="s">
        <v>2353</v>
      </c>
      <c r="B404" s="70">
        <v>272</v>
      </c>
      <c r="C404" s="70">
        <v>18</v>
      </c>
      <c r="D404" s="70">
        <v>16</v>
      </c>
      <c r="E404" s="70">
        <v>2021</v>
      </c>
      <c r="F404" s="70" t="s">
        <v>160</v>
      </c>
      <c r="G404" s="70" t="s">
        <v>2335</v>
      </c>
      <c r="H404" s="70" t="s">
        <v>2336</v>
      </c>
      <c r="I404" s="148"/>
      <c r="J404" s="71">
        <v>135.91488836736366</v>
      </c>
      <c r="K404" s="71">
        <v>8.5647583065709707</v>
      </c>
      <c r="L404" s="71">
        <v>5.5998219112424099</v>
      </c>
      <c r="M404" s="71">
        <v>106.41521239458534</v>
      </c>
      <c r="N404" s="71">
        <v>137.90924320166513</v>
      </c>
      <c r="O404" s="71">
        <v>58.849215256155908</v>
      </c>
      <c r="P404" s="71">
        <v>53.26408930236115</v>
      </c>
      <c r="Q404" s="71">
        <v>3.75621778019925</v>
      </c>
      <c r="R404" s="71">
        <v>73.306334299427249</v>
      </c>
      <c r="S404" s="71">
        <v>8.600357479208002</v>
      </c>
      <c r="T404" s="72"/>
      <c r="U404" s="71">
        <v>14470918</v>
      </c>
      <c r="V404" s="71">
        <v>3975</v>
      </c>
      <c r="W404" s="71">
        <v>207</v>
      </c>
      <c r="X404" s="71">
        <v>26346</v>
      </c>
      <c r="Y404" s="71">
        <v>29065</v>
      </c>
      <c r="Z404" s="71">
        <v>43299</v>
      </c>
      <c r="AA404" s="71">
        <v>11463</v>
      </c>
      <c r="AB404" s="71">
        <v>64333</v>
      </c>
      <c r="AC404" s="71">
        <v>12606670.999999998</v>
      </c>
      <c r="AD404" s="71">
        <v>8.600357479208002</v>
      </c>
      <c r="AE404" s="72"/>
      <c r="AF404" s="71">
        <v>138089227.01895404</v>
      </c>
      <c r="AG404" s="71">
        <v>6223654.8319210745</v>
      </c>
      <c r="AH404" s="71">
        <v>988866.19771671935</v>
      </c>
      <c r="AI404" s="71">
        <v>168774157.00988901</v>
      </c>
      <c r="AJ404" s="71">
        <v>232804364.68501931</v>
      </c>
      <c r="AK404" s="71">
        <v>0</v>
      </c>
      <c r="AL404" s="71">
        <v>0</v>
      </c>
      <c r="AM404" s="71">
        <v>8444599.6943393853</v>
      </c>
      <c r="AN404" s="71">
        <v>0</v>
      </c>
      <c r="AO404" s="71">
        <v>0</v>
      </c>
      <c r="AP404" s="71">
        <v>555324869.43783963</v>
      </c>
      <c r="AQ404" s="72"/>
      <c r="AR404" s="71">
        <v>1082</v>
      </c>
      <c r="AS404" s="71">
        <v>175</v>
      </c>
      <c r="AT404" s="71">
        <v>0</v>
      </c>
      <c r="AU404" s="71">
        <v>1</v>
      </c>
      <c r="AV404" s="71">
        <v>0</v>
      </c>
      <c r="AW404" s="71">
        <v>1</v>
      </c>
      <c r="AX404" s="71"/>
      <c r="AY404" s="72"/>
      <c r="AZ404" s="71">
        <v>5007.1850000000068</v>
      </c>
      <c r="BA404" s="71">
        <v>9072.6000000000022</v>
      </c>
      <c r="BB404" s="71">
        <v>0</v>
      </c>
      <c r="BC404" s="71">
        <v>592.5</v>
      </c>
      <c r="BD404" s="71">
        <v>0</v>
      </c>
      <c r="BE404" s="71">
        <v>37000</v>
      </c>
      <c r="BF404" s="71"/>
      <c r="BG404" s="72"/>
      <c r="BH404" s="71">
        <v>0</v>
      </c>
      <c r="BI404" s="71">
        <v>0</v>
      </c>
      <c r="BJ404" s="71">
        <v>980.31600000000003</v>
      </c>
      <c r="BK404" s="71">
        <v>422.28399999999999</v>
      </c>
      <c r="BL404" s="71">
        <v>59.673000000000002</v>
      </c>
      <c r="BM404" s="71">
        <v>0</v>
      </c>
      <c r="BN404" s="72"/>
      <c r="BO404" s="71">
        <v>0</v>
      </c>
      <c r="BP404" s="71">
        <v>0</v>
      </c>
      <c r="BQ404" s="71">
        <v>9</v>
      </c>
      <c r="BR404" s="71">
        <v>2</v>
      </c>
      <c r="BS404" s="71">
        <v>5</v>
      </c>
      <c r="BT404" s="71">
        <v>0</v>
      </c>
      <c r="BU404"/>
      <c r="BV404" s="70">
        <v>1030.104</v>
      </c>
      <c r="BW404" s="70">
        <v>92.412000000000006</v>
      </c>
      <c r="BX404" s="70">
        <v>325.75700000000001</v>
      </c>
      <c r="BY404" s="70">
        <v>0</v>
      </c>
      <c r="BZ404" s="70">
        <v>14</v>
      </c>
      <c r="CA404" s="70">
        <v>0</v>
      </c>
      <c r="CB404" s="70">
        <v>0</v>
      </c>
      <c r="CC404" s="70">
        <v>0</v>
      </c>
      <c r="CD404" s="70">
        <v>0</v>
      </c>
    </row>
    <row r="405" spans="1:82">
      <c r="A405" s="70" t="s">
        <v>2354</v>
      </c>
      <c r="B405" s="70">
        <v>272</v>
      </c>
      <c r="C405" s="70">
        <v>19</v>
      </c>
      <c r="D405" s="70">
        <v>16</v>
      </c>
      <c r="E405" s="70">
        <v>2022</v>
      </c>
      <c r="F405" s="70" t="s">
        <v>161</v>
      </c>
      <c r="G405" s="70" t="s">
        <v>2335</v>
      </c>
      <c r="H405" s="70" t="s">
        <v>2336</v>
      </c>
      <c r="I405" s="148"/>
      <c r="J405" s="71">
        <v>152.50512652404763</v>
      </c>
      <c r="K405" s="71">
        <v>8.1927226183434847</v>
      </c>
      <c r="L405" s="71">
        <v>6.0392645845735009</v>
      </c>
      <c r="M405" s="71">
        <v>111.08999117404606</v>
      </c>
      <c r="N405" s="71">
        <v>145.57506474501994</v>
      </c>
      <c r="O405" s="71">
        <v>61.77071006029599</v>
      </c>
      <c r="P405" s="71">
        <v>52.409379328326096</v>
      </c>
      <c r="Q405" s="71">
        <v>3.7477719136859986</v>
      </c>
      <c r="R405" s="71">
        <v>74.188716107585265</v>
      </c>
      <c r="S405" s="71">
        <v>11.119669504160001</v>
      </c>
      <c r="T405" s="72"/>
      <c r="U405" s="71">
        <v>15778018</v>
      </c>
      <c r="V405" s="71">
        <v>3975</v>
      </c>
      <c r="W405" s="71">
        <v>207</v>
      </c>
      <c r="X405" s="71">
        <v>26346</v>
      </c>
      <c r="Y405" s="71">
        <v>29173</v>
      </c>
      <c r="Z405" s="71">
        <v>43181</v>
      </c>
      <c r="AA405" s="71">
        <v>11451</v>
      </c>
      <c r="AB405" s="71">
        <v>63662</v>
      </c>
      <c r="AC405" s="71">
        <v>12918654.999999998</v>
      </c>
      <c r="AD405" s="71">
        <v>11.119669504160001</v>
      </c>
      <c r="AE405" s="72"/>
      <c r="AF405" s="71">
        <v>151736886.95886415</v>
      </c>
      <c r="AG405" s="71">
        <v>6366688.3094141642</v>
      </c>
      <c r="AH405" s="71">
        <v>1308422.5585438944</v>
      </c>
      <c r="AI405" s="71">
        <v>149290198.90879068</v>
      </c>
      <c r="AJ405" s="71">
        <v>245983720.02731574</v>
      </c>
      <c r="AK405" s="71">
        <v>0</v>
      </c>
      <c r="AL405" s="71">
        <v>0</v>
      </c>
      <c r="AM405" s="71">
        <v>8220501.8165457919</v>
      </c>
      <c r="AN405" s="71">
        <v>0</v>
      </c>
      <c r="AO405" s="71">
        <v>0</v>
      </c>
      <c r="AP405" s="71">
        <v>562906418.57947445</v>
      </c>
      <c r="AQ405" s="72"/>
      <c r="AR405" s="71">
        <v>1148</v>
      </c>
      <c r="AS405" s="71">
        <v>175</v>
      </c>
      <c r="AT405" s="71">
        <v>0</v>
      </c>
      <c r="AU405" s="71">
        <v>1</v>
      </c>
      <c r="AV405" s="71">
        <v>0</v>
      </c>
      <c r="AW405" s="71">
        <v>1</v>
      </c>
      <c r="AX405" s="71"/>
      <c r="AY405" s="72"/>
      <c r="AZ405" s="71">
        <v>5351.9200000000083</v>
      </c>
      <c r="BA405" s="71">
        <v>9072.6000000000022</v>
      </c>
      <c r="BB405" s="71">
        <v>0</v>
      </c>
      <c r="BC405" s="71">
        <v>592.5</v>
      </c>
      <c r="BD405" s="71">
        <v>0</v>
      </c>
      <c r="BE405" s="71">
        <v>37000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2355</v>
      </c>
      <c r="B406" s="70">
        <v>272</v>
      </c>
      <c r="C406" s="70">
        <v>20</v>
      </c>
      <c r="D406" s="70">
        <v>16</v>
      </c>
      <c r="E406" s="70">
        <v>2023</v>
      </c>
      <c r="F406" s="70" t="s">
        <v>1539</v>
      </c>
      <c r="G406" s="1064" t="s">
        <v>2335</v>
      </c>
      <c r="H406" s="70" t="s">
        <v>2336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1250</v>
      </c>
      <c r="AS406" s="71">
        <v>175</v>
      </c>
      <c r="AT406" s="71">
        <v>0</v>
      </c>
      <c r="AU406" s="71">
        <v>1</v>
      </c>
      <c r="AV406" s="71">
        <v>0</v>
      </c>
      <c r="AW406" s="71">
        <v>1</v>
      </c>
      <c r="AX406" s="71"/>
      <c r="AY406" s="72"/>
      <c r="AZ406" s="71">
        <v>5846.8800000000092</v>
      </c>
      <c r="BA406" s="71">
        <v>9072.6000000000022</v>
      </c>
      <c r="BB406" s="71">
        <v>0</v>
      </c>
      <c r="BC406" s="71">
        <v>592.5</v>
      </c>
      <c r="BD406" s="71">
        <v>0</v>
      </c>
      <c r="BE406" s="71">
        <v>37000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2356</v>
      </c>
      <c r="B407" s="70">
        <v>272</v>
      </c>
      <c r="C407" s="70">
        <v>21</v>
      </c>
      <c r="D407" s="70">
        <v>16</v>
      </c>
      <c r="E407" s="70">
        <v>2024</v>
      </c>
      <c r="F407" s="70" t="s">
        <v>1554</v>
      </c>
      <c r="G407" s="1064" t="s">
        <v>2335</v>
      </c>
      <c r="H407" s="70" t="s">
        <v>2336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2357</v>
      </c>
      <c r="B408" s="70">
        <v>307</v>
      </c>
      <c r="C408" s="70">
        <v>1</v>
      </c>
      <c r="D408" s="70">
        <v>19</v>
      </c>
      <c r="E408" s="70">
        <v>1990</v>
      </c>
      <c r="F408" s="70" t="s">
        <v>787</v>
      </c>
      <c r="G408" s="70" t="s">
        <v>2358</v>
      </c>
      <c r="H408" s="70" t="s">
        <v>2359</v>
      </c>
      <c r="I408" s="148"/>
      <c r="J408" s="71">
        <v>328.95645214892897</v>
      </c>
      <c r="K408" s="71">
        <v>7.8500787939022931</v>
      </c>
      <c r="L408" s="71">
        <v>31.743355461185882</v>
      </c>
      <c r="M408" s="71">
        <v>51.213549192668637</v>
      </c>
      <c r="N408" s="71">
        <v>40.883407688312353</v>
      </c>
      <c r="O408" s="71">
        <v>56.871711541167777</v>
      </c>
      <c r="P408" s="71">
        <v>86.779395881625746</v>
      </c>
      <c r="Q408" s="71">
        <v>4.29892745558519</v>
      </c>
      <c r="R408" s="71">
        <v>0</v>
      </c>
      <c r="S408" s="71">
        <v>4.5885447957304466</v>
      </c>
      <c r="T408" s="72"/>
      <c r="U408" s="71">
        <v>7956841</v>
      </c>
      <c r="V408" s="71">
        <v>2667</v>
      </c>
      <c r="W408" s="71">
        <v>307</v>
      </c>
      <c r="X408" s="71">
        <v>17253</v>
      </c>
      <c r="Y408" s="71">
        <v>18400</v>
      </c>
      <c r="Z408" s="71">
        <v>23392</v>
      </c>
      <c r="AA408" s="71">
        <v>21071</v>
      </c>
      <c r="AB408" s="71">
        <v>69800</v>
      </c>
      <c r="AC408" s="71">
        <v>0</v>
      </c>
      <c r="AD408" s="71">
        <v>4.5885447957304466</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2360</v>
      </c>
      <c r="B409" s="70">
        <v>308</v>
      </c>
      <c r="C409" s="70">
        <v>2</v>
      </c>
      <c r="D409" s="70">
        <v>19</v>
      </c>
      <c r="E409" s="70">
        <v>2005</v>
      </c>
      <c r="F409" s="70" t="s">
        <v>789</v>
      </c>
      <c r="G409" s="70" t="s">
        <v>2358</v>
      </c>
      <c r="H409" s="70" t="s">
        <v>2359</v>
      </c>
      <c r="I409" s="148"/>
      <c r="J409" s="71">
        <v>311.03266486230461</v>
      </c>
      <c r="K409" s="71">
        <v>5.6852570241498119</v>
      </c>
      <c r="L409" s="71">
        <v>72.694754053389914</v>
      </c>
      <c r="M409" s="71">
        <v>76.358600717335733</v>
      </c>
      <c r="N409" s="71">
        <v>60.454159793025653</v>
      </c>
      <c r="O409" s="71">
        <v>88.83616719383852</v>
      </c>
      <c r="P409" s="71">
        <v>95.926785079260796</v>
      </c>
      <c r="Q409" s="71">
        <v>4.1470965980740502</v>
      </c>
      <c r="R409" s="71">
        <v>0</v>
      </c>
      <c r="S409" s="71">
        <v>9.050500876800001</v>
      </c>
      <c r="T409" s="72"/>
      <c r="U409" s="71">
        <v>7895515</v>
      </c>
      <c r="V409" s="71">
        <v>2403</v>
      </c>
      <c r="W409" s="71">
        <v>775</v>
      </c>
      <c r="X409" s="71">
        <v>14293</v>
      </c>
      <c r="Y409" s="71">
        <v>23025</v>
      </c>
      <c r="Z409" s="71">
        <v>42283</v>
      </c>
      <c r="AA409" s="71">
        <v>19076</v>
      </c>
      <c r="AB409" s="71">
        <v>70392</v>
      </c>
      <c r="AC409" s="71">
        <v>0</v>
      </c>
      <c r="AD409" s="71">
        <v>9.050500876800001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2361</v>
      </c>
      <c r="B410" s="70">
        <v>309</v>
      </c>
      <c r="C410" s="70">
        <v>3</v>
      </c>
      <c r="D410" s="70">
        <v>19</v>
      </c>
      <c r="E410" s="70">
        <v>2006</v>
      </c>
      <c r="F410" s="70" t="s">
        <v>790</v>
      </c>
      <c r="G410" s="70" t="s">
        <v>2358</v>
      </c>
      <c r="H410" s="70" t="s">
        <v>2359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2362</v>
      </c>
      <c r="B411" s="70">
        <v>310</v>
      </c>
      <c r="C411" s="70">
        <v>4</v>
      </c>
      <c r="D411" s="70">
        <v>19</v>
      </c>
      <c r="E411" s="70">
        <v>2007</v>
      </c>
      <c r="F411" s="70" t="s">
        <v>791</v>
      </c>
      <c r="G411" s="70" t="s">
        <v>2358</v>
      </c>
      <c r="H411" s="70" t="s">
        <v>2359</v>
      </c>
      <c r="I411" s="148"/>
      <c r="J411" s="71">
        <v>354.2352137298563</v>
      </c>
      <c r="K411" s="71">
        <v>6.2295124484799187</v>
      </c>
      <c r="L411" s="71">
        <v>87.030260841010744</v>
      </c>
      <c r="M411" s="71">
        <v>86.373438412643196</v>
      </c>
      <c r="N411" s="71">
        <v>73.104939196764661</v>
      </c>
      <c r="O411" s="71">
        <v>86.254551629400083</v>
      </c>
      <c r="P411" s="71">
        <v>94.98603273462318</v>
      </c>
      <c r="Q411" s="71">
        <v>4.3253913122643901</v>
      </c>
      <c r="R411" s="71">
        <v>0</v>
      </c>
      <c r="S411" s="71">
        <v>9.6270484925999984</v>
      </c>
      <c r="T411" s="72"/>
      <c r="U411" s="71">
        <v>10103366</v>
      </c>
      <c r="V411" s="71">
        <v>2568</v>
      </c>
      <c r="W411" s="71">
        <v>1068</v>
      </c>
      <c r="X411" s="71">
        <v>19359</v>
      </c>
      <c r="Y411" s="71">
        <v>23335</v>
      </c>
      <c r="Z411" s="71">
        <v>42678</v>
      </c>
      <c r="AA411" s="71">
        <v>18601</v>
      </c>
      <c r="AB411" s="71">
        <v>69536</v>
      </c>
      <c r="AC411" s="71">
        <v>0</v>
      </c>
      <c r="AD411" s="71">
        <v>9.6270484925999984</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2363</v>
      </c>
      <c r="B412" s="70">
        <v>311</v>
      </c>
      <c r="C412" s="70">
        <v>5</v>
      </c>
      <c r="D412" s="70">
        <v>19</v>
      </c>
      <c r="E412" s="70">
        <v>2008</v>
      </c>
      <c r="F412" s="70" t="s">
        <v>792</v>
      </c>
      <c r="G412" s="70" t="s">
        <v>2358</v>
      </c>
      <c r="H412" s="70" t="s">
        <v>2359</v>
      </c>
      <c r="I412" s="148"/>
      <c r="J412" s="71">
        <v>307.05006648873427</v>
      </c>
      <c r="K412" s="71">
        <v>4.9022231359469854</v>
      </c>
      <c r="L412" s="71">
        <v>76.367178421081277</v>
      </c>
      <c r="M412" s="71">
        <v>97.505799235181826</v>
      </c>
      <c r="N412" s="71">
        <v>69.924471919634499</v>
      </c>
      <c r="O412" s="71">
        <v>83.616841981946095</v>
      </c>
      <c r="P412" s="71">
        <v>92.480461646205882</v>
      </c>
      <c r="Q412" s="71">
        <v>4.2364279823957798</v>
      </c>
      <c r="R412" s="71">
        <v>0</v>
      </c>
      <c r="S412" s="71">
        <v>5.7010123326600004</v>
      </c>
      <c r="T412" s="72"/>
      <c r="U412" s="71">
        <v>10116919</v>
      </c>
      <c r="V412" s="71">
        <v>2568</v>
      </c>
      <c r="W412" s="71">
        <v>1068</v>
      </c>
      <c r="X412" s="71">
        <v>19359</v>
      </c>
      <c r="Y412" s="71">
        <v>23547</v>
      </c>
      <c r="Z412" s="71">
        <v>42825</v>
      </c>
      <c r="AA412" s="71">
        <v>18131</v>
      </c>
      <c r="AB412" s="71">
        <v>69226</v>
      </c>
      <c r="AC412" s="71">
        <v>0</v>
      </c>
      <c r="AD412" s="71">
        <v>5.7010123326600004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2364</v>
      </c>
      <c r="B413" s="70">
        <v>312</v>
      </c>
      <c r="C413" s="70">
        <v>6</v>
      </c>
      <c r="D413" s="70">
        <v>19</v>
      </c>
      <c r="E413" s="70">
        <v>2009</v>
      </c>
      <c r="F413" s="70" t="s">
        <v>176</v>
      </c>
      <c r="G413" s="70" t="s">
        <v>2358</v>
      </c>
      <c r="H413" s="70" t="s">
        <v>2359</v>
      </c>
      <c r="I413" s="148"/>
      <c r="J413" s="71">
        <v>310.78936310092331</v>
      </c>
      <c r="K413" s="71">
        <v>4.0782706413440302</v>
      </c>
      <c r="L413" s="71">
        <v>66.81358423512566</v>
      </c>
      <c r="M413" s="71">
        <v>90.065205607538644</v>
      </c>
      <c r="N413" s="71">
        <v>64.916360178209217</v>
      </c>
      <c r="O413" s="71">
        <v>85.366795240134067</v>
      </c>
      <c r="P413" s="71">
        <v>89.312980845740412</v>
      </c>
      <c r="Q413" s="71">
        <v>4.0198943454789697</v>
      </c>
      <c r="R413" s="71">
        <v>0</v>
      </c>
      <c r="S413" s="71">
        <v>6.8547897964000004</v>
      </c>
      <c r="T413" s="72"/>
      <c r="U413" s="71">
        <v>8848661</v>
      </c>
      <c r="V413" s="71">
        <v>2746</v>
      </c>
      <c r="W413" s="71">
        <v>1205</v>
      </c>
      <c r="X413" s="71">
        <v>20353</v>
      </c>
      <c r="Y413" s="71">
        <v>23725</v>
      </c>
      <c r="Z413" s="71">
        <v>43155</v>
      </c>
      <c r="AA413" s="71">
        <v>17976</v>
      </c>
      <c r="AB413" s="71">
        <v>68955</v>
      </c>
      <c r="AC413" s="71">
        <v>0</v>
      </c>
      <c r="AD413" s="71">
        <v>6.8547897964000004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55.828000000000003</v>
      </c>
      <c r="BK413" s="71">
        <v>0</v>
      </c>
      <c r="BL413" s="71">
        <v>10.6</v>
      </c>
      <c r="BM413" s="71">
        <v>0</v>
      </c>
      <c r="BN413" s="72"/>
      <c r="BO413" s="71">
        <v>0</v>
      </c>
      <c r="BP413" s="71">
        <v>0</v>
      </c>
      <c r="BQ413" s="71">
        <v>6</v>
      </c>
      <c r="BR413" s="71">
        <v>0</v>
      </c>
      <c r="BS413" s="71">
        <v>1</v>
      </c>
      <c r="BT413" s="71">
        <v>0</v>
      </c>
      <c r="BU413"/>
      <c r="BV413" s="70">
        <v>58.625999999999998</v>
      </c>
      <c r="BW413" s="70">
        <v>7.8019999999999996</v>
      </c>
      <c r="BX413" s="70">
        <v>0</v>
      </c>
      <c r="BY413" s="70">
        <v>0</v>
      </c>
      <c r="BZ413" s="70">
        <v>0</v>
      </c>
      <c r="CA413" s="70">
        <v>0</v>
      </c>
      <c r="CB413" s="70">
        <v>0</v>
      </c>
      <c r="CC413" s="70">
        <v>0</v>
      </c>
      <c r="CD413" s="70">
        <v>0</v>
      </c>
    </row>
    <row r="414" spans="1:82">
      <c r="A414" s="70" t="s">
        <v>2365</v>
      </c>
      <c r="B414" s="70">
        <v>313</v>
      </c>
      <c r="C414" s="70">
        <v>7</v>
      </c>
      <c r="D414" s="70">
        <v>19</v>
      </c>
      <c r="E414" s="70">
        <v>2010</v>
      </c>
      <c r="F414" s="70" t="s">
        <v>177</v>
      </c>
      <c r="G414" s="70" t="s">
        <v>2358</v>
      </c>
      <c r="H414" s="70" t="s">
        <v>2359</v>
      </c>
      <c r="I414" s="148"/>
      <c r="J414" s="71">
        <v>371.87403185810052</v>
      </c>
      <c r="K414" s="71">
        <v>4.3463158929095966</v>
      </c>
      <c r="L414" s="71">
        <v>63.256206222081197</v>
      </c>
      <c r="M414" s="71">
        <v>89.903377574450445</v>
      </c>
      <c r="N414" s="71">
        <v>66.942445064210474</v>
      </c>
      <c r="O414" s="71">
        <v>85.399219389702282</v>
      </c>
      <c r="P414" s="71">
        <v>90.066774998961023</v>
      </c>
      <c r="Q414" s="71">
        <v>4.1745873438166798</v>
      </c>
      <c r="R414" s="71">
        <v>0</v>
      </c>
      <c r="S414" s="71">
        <v>5.4930108490400018</v>
      </c>
      <c r="T414" s="72"/>
      <c r="U414" s="71">
        <v>9607995</v>
      </c>
      <c r="V414" s="71">
        <v>2746</v>
      </c>
      <c r="W414" s="71">
        <v>1205</v>
      </c>
      <c r="X414" s="71">
        <v>20353</v>
      </c>
      <c r="Y414" s="71">
        <v>23950</v>
      </c>
      <c r="Z414" s="71">
        <v>43372</v>
      </c>
      <c r="AA414" s="71">
        <v>17675</v>
      </c>
      <c r="AB414" s="71">
        <v>68617</v>
      </c>
      <c r="AC414" s="71">
        <v>0</v>
      </c>
      <c r="AD414" s="71">
        <v>5.4930108490400018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58.012999999999998</v>
      </c>
      <c r="BK414" s="71">
        <v>0</v>
      </c>
      <c r="BL414" s="71">
        <v>10.266999999999999</v>
      </c>
      <c r="BM414" s="71">
        <v>0</v>
      </c>
      <c r="BN414" s="72"/>
      <c r="BO414" s="71">
        <v>0</v>
      </c>
      <c r="BP414" s="71">
        <v>0</v>
      </c>
      <c r="BQ414" s="71">
        <v>7</v>
      </c>
      <c r="BR414" s="71">
        <v>0</v>
      </c>
      <c r="BS414" s="71">
        <v>1</v>
      </c>
      <c r="BT414" s="71">
        <v>0</v>
      </c>
      <c r="BU414"/>
      <c r="BV414" s="70">
        <v>59.9</v>
      </c>
      <c r="BW414" s="70">
        <v>8.3800000000000008</v>
      </c>
      <c r="BX414" s="70">
        <v>0</v>
      </c>
      <c r="BY414" s="70">
        <v>0</v>
      </c>
      <c r="BZ414" s="70">
        <v>0</v>
      </c>
      <c r="CA414" s="70">
        <v>0</v>
      </c>
      <c r="CB414" s="70">
        <v>0</v>
      </c>
      <c r="CC414" s="70">
        <v>0</v>
      </c>
      <c r="CD414" s="70">
        <v>0</v>
      </c>
    </row>
    <row r="415" spans="1:82">
      <c r="A415" s="70" t="s">
        <v>2366</v>
      </c>
      <c r="B415" s="70">
        <v>314</v>
      </c>
      <c r="C415" s="70">
        <v>8</v>
      </c>
      <c r="D415" s="70">
        <v>19</v>
      </c>
      <c r="E415" s="70">
        <v>2011</v>
      </c>
      <c r="F415" s="70" t="s">
        <v>178</v>
      </c>
      <c r="G415" s="70" t="s">
        <v>2358</v>
      </c>
      <c r="H415" s="70" t="s">
        <v>2359</v>
      </c>
      <c r="I415" s="148"/>
      <c r="J415" s="71">
        <v>359.46014975831741</v>
      </c>
      <c r="K415" s="71">
        <v>6.8610783350054891</v>
      </c>
      <c r="L415" s="71">
        <v>61.671121863992681</v>
      </c>
      <c r="M415" s="71">
        <v>104.1575309090819</v>
      </c>
      <c r="N415" s="71">
        <v>70.947159480311825</v>
      </c>
      <c r="O415" s="71">
        <v>85.250336012666551</v>
      </c>
      <c r="P415" s="71">
        <v>87.340279079109777</v>
      </c>
      <c r="Q415" s="71">
        <v>4.7838987627126901</v>
      </c>
      <c r="R415" s="71">
        <v>0</v>
      </c>
      <c r="S415" s="71">
        <v>5.80958854</v>
      </c>
      <c r="T415" s="72"/>
      <c r="U415" s="71">
        <v>9723185</v>
      </c>
      <c r="V415" s="71">
        <v>2746</v>
      </c>
      <c r="W415" s="71">
        <v>1205</v>
      </c>
      <c r="X415" s="71">
        <v>20353</v>
      </c>
      <c r="Y415" s="71">
        <v>24156</v>
      </c>
      <c r="Z415" s="71">
        <v>44237</v>
      </c>
      <c r="AA415" s="71">
        <v>17650</v>
      </c>
      <c r="AB415" s="71">
        <v>68169</v>
      </c>
      <c r="AC415" s="71">
        <v>0</v>
      </c>
      <c r="AD415" s="71">
        <v>5.80958854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50.616999999999997</v>
      </c>
      <c r="BK415" s="71">
        <v>0</v>
      </c>
      <c r="BL415" s="71">
        <v>0</v>
      </c>
      <c r="BM415" s="71">
        <v>0</v>
      </c>
      <c r="BN415" s="72"/>
      <c r="BO415" s="71">
        <v>0</v>
      </c>
      <c r="BP415" s="71">
        <v>0</v>
      </c>
      <c r="BQ415" s="71">
        <v>6</v>
      </c>
      <c r="BR415" s="71">
        <v>0</v>
      </c>
      <c r="BS415" s="71">
        <v>0</v>
      </c>
      <c r="BT415" s="71">
        <v>0</v>
      </c>
      <c r="BU415"/>
      <c r="BV415" s="70">
        <v>43.582000000000001</v>
      </c>
      <c r="BW415" s="70">
        <v>7.0350000000000001</v>
      </c>
      <c r="BX415" s="70">
        <v>0</v>
      </c>
      <c r="BY415" s="70">
        <v>0</v>
      </c>
      <c r="BZ415" s="70">
        <v>0</v>
      </c>
      <c r="CA415" s="70">
        <v>0</v>
      </c>
      <c r="CB415" s="70">
        <v>0</v>
      </c>
      <c r="CC415" s="70">
        <v>0</v>
      </c>
      <c r="CD415" s="70">
        <v>0</v>
      </c>
    </row>
    <row r="416" spans="1:82">
      <c r="A416" s="70" t="s">
        <v>2367</v>
      </c>
      <c r="B416" s="70">
        <v>315</v>
      </c>
      <c r="C416" s="70">
        <v>9</v>
      </c>
      <c r="D416" s="70">
        <v>19</v>
      </c>
      <c r="E416" s="70">
        <v>2012</v>
      </c>
      <c r="F416" s="70" t="s">
        <v>179</v>
      </c>
      <c r="G416" s="70" t="s">
        <v>2358</v>
      </c>
      <c r="H416" s="70" t="s">
        <v>2359</v>
      </c>
      <c r="I416" s="148"/>
      <c r="J416" s="71">
        <v>332.22515551748171</v>
      </c>
      <c r="K416" s="71">
        <v>6.80738423115689</v>
      </c>
      <c r="L416" s="71">
        <v>61.917235427787368</v>
      </c>
      <c r="M416" s="71">
        <v>116.39633337542659</v>
      </c>
      <c r="N416" s="71">
        <v>80.248177039986231</v>
      </c>
      <c r="O416" s="71">
        <v>85.977132694952687</v>
      </c>
      <c r="P416" s="71">
        <v>87.877014868064407</v>
      </c>
      <c r="Q416" s="71">
        <v>5.2400023538480696</v>
      </c>
      <c r="R416" s="71">
        <v>0</v>
      </c>
      <c r="S416" s="71">
        <v>7.5652811935999997</v>
      </c>
      <c r="T416" s="72"/>
      <c r="U416" s="71">
        <v>9029724</v>
      </c>
      <c r="V416" s="71">
        <v>2746</v>
      </c>
      <c r="W416" s="71">
        <v>1205</v>
      </c>
      <c r="X416" s="71">
        <v>20353</v>
      </c>
      <c r="Y416" s="71">
        <v>24854</v>
      </c>
      <c r="Z416" s="71">
        <v>44968</v>
      </c>
      <c r="AA416" s="71">
        <v>17658</v>
      </c>
      <c r="AB416" s="71">
        <v>68725</v>
      </c>
      <c r="AC416" s="71">
        <v>0</v>
      </c>
      <c r="AD416" s="71">
        <v>7.5652811935999997</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56.618000000000002</v>
      </c>
      <c r="BK416" s="71">
        <v>0</v>
      </c>
      <c r="BL416" s="71">
        <v>14.401</v>
      </c>
      <c r="BM416" s="71">
        <v>0</v>
      </c>
      <c r="BN416" s="72"/>
      <c r="BO416" s="71">
        <v>0</v>
      </c>
      <c r="BP416" s="71">
        <v>0</v>
      </c>
      <c r="BQ416" s="71">
        <v>7</v>
      </c>
      <c r="BR416" s="71">
        <v>0</v>
      </c>
      <c r="BS416" s="71">
        <v>1</v>
      </c>
      <c r="BT416" s="71">
        <v>0</v>
      </c>
      <c r="BU416"/>
      <c r="BV416" s="70">
        <v>63.930999999999997</v>
      </c>
      <c r="BW416" s="70">
        <v>7.0880000000000001</v>
      </c>
      <c r="BX416" s="70">
        <v>0</v>
      </c>
      <c r="BY416" s="70">
        <v>0</v>
      </c>
      <c r="BZ416" s="70">
        <v>0</v>
      </c>
      <c r="CA416" s="70">
        <v>0</v>
      </c>
      <c r="CB416" s="70">
        <v>0</v>
      </c>
      <c r="CC416" s="70">
        <v>0</v>
      </c>
      <c r="CD416" s="70">
        <v>0</v>
      </c>
    </row>
    <row r="417" spans="1:82">
      <c r="A417" s="70" t="s">
        <v>2368</v>
      </c>
      <c r="B417" s="70">
        <v>316</v>
      </c>
      <c r="C417" s="70">
        <v>10</v>
      </c>
      <c r="D417" s="70">
        <v>19</v>
      </c>
      <c r="E417" s="70">
        <v>2013</v>
      </c>
      <c r="F417" s="70" t="s">
        <v>180</v>
      </c>
      <c r="G417" s="70" t="s">
        <v>2358</v>
      </c>
      <c r="H417" s="70" t="s">
        <v>2359</v>
      </c>
      <c r="I417" s="148"/>
      <c r="J417" s="71">
        <v>436.99793805896212</v>
      </c>
      <c r="K417" s="71">
        <v>6.0673336011592154</v>
      </c>
      <c r="L417" s="71">
        <v>61.932958454372383</v>
      </c>
      <c r="M417" s="71">
        <v>115.4054031580408</v>
      </c>
      <c r="N417" s="71">
        <v>84.831835316797481</v>
      </c>
      <c r="O417" s="71">
        <v>83.656860360978456</v>
      </c>
      <c r="P417" s="71">
        <v>87.523771240345923</v>
      </c>
      <c r="Q417" s="71">
        <v>5.3014402915522298</v>
      </c>
      <c r="R417" s="71">
        <v>0</v>
      </c>
      <c r="S417" s="71">
        <v>7.3989757534999994</v>
      </c>
      <c r="T417" s="72"/>
      <c r="U417" s="71">
        <v>11569905</v>
      </c>
      <c r="V417" s="71">
        <v>2746</v>
      </c>
      <c r="W417" s="71">
        <v>1205</v>
      </c>
      <c r="X417" s="71">
        <v>20353</v>
      </c>
      <c r="Y417" s="71">
        <v>24999</v>
      </c>
      <c r="Z417" s="71">
        <v>45708</v>
      </c>
      <c r="AA417" s="71">
        <v>17521</v>
      </c>
      <c r="AB417" s="71">
        <v>68534</v>
      </c>
      <c r="AC417" s="71">
        <v>0</v>
      </c>
      <c r="AD417" s="71">
        <v>7.3989757534999994</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64.436999999999998</v>
      </c>
      <c r="BK417" s="71">
        <v>0</v>
      </c>
      <c r="BL417" s="71">
        <v>16.001000000000001</v>
      </c>
      <c r="BM417" s="71">
        <v>0</v>
      </c>
      <c r="BN417" s="72"/>
      <c r="BO417" s="71">
        <v>0</v>
      </c>
      <c r="BP417" s="71">
        <v>0</v>
      </c>
      <c r="BQ417" s="71">
        <v>7</v>
      </c>
      <c r="BR417" s="71">
        <v>0</v>
      </c>
      <c r="BS417" s="71">
        <v>1</v>
      </c>
      <c r="BT417" s="71">
        <v>0</v>
      </c>
      <c r="BU417"/>
      <c r="BV417" s="70">
        <v>72.944000000000003</v>
      </c>
      <c r="BW417" s="70">
        <v>7.4939999999999998</v>
      </c>
      <c r="BX417" s="70">
        <v>0</v>
      </c>
      <c r="BY417" s="70">
        <v>0</v>
      </c>
      <c r="BZ417" s="70">
        <v>0</v>
      </c>
      <c r="CA417" s="70">
        <v>0</v>
      </c>
      <c r="CB417" s="70">
        <v>0</v>
      </c>
      <c r="CC417" s="70">
        <v>0</v>
      </c>
      <c r="CD417" s="70">
        <v>0</v>
      </c>
    </row>
    <row r="418" spans="1:82">
      <c r="A418" s="70" t="s">
        <v>2369</v>
      </c>
      <c r="B418" s="70">
        <v>317</v>
      </c>
      <c r="C418" s="70">
        <v>11</v>
      </c>
      <c r="D418" s="70">
        <v>19</v>
      </c>
      <c r="E418" s="70">
        <v>2014</v>
      </c>
      <c r="F418" s="70" t="s">
        <v>181</v>
      </c>
      <c r="G418" s="70" t="s">
        <v>2358</v>
      </c>
      <c r="H418" s="70" t="s">
        <v>2359</v>
      </c>
      <c r="I418" s="148"/>
      <c r="J418" s="71">
        <v>472.65064522596617</v>
      </c>
      <c r="K418" s="71">
        <v>5.8123415043688622</v>
      </c>
      <c r="L418" s="71">
        <v>68.653304817926426</v>
      </c>
      <c r="M418" s="71">
        <v>102.31593890100901</v>
      </c>
      <c r="N418" s="71">
        <v>70.353811243187039</v>
      </c>
      <c r="O418" s="71">
        <v>79.717891819322901</v>
      </c>
      <c r="P418" s="71">
        <v>87.421338910325431</v>
      </c>
      <c r="Q418" s="71">
        <v>5.0482684381157297</v>
      </c>
      <c r="R418" s="71">
        <v>0</v>
      </c>
      <c r="S418" s="71">
        <v>6.1190309702000008</v>
      </c>
      <c r="T418" s="72"/>
      <c r="U418" s="71">
        <v>13775810</v>
      </c>
      <c r="V418" s="71">
        <v>2431</v>
      </c>
      <c r="W418" s="71">
        <v>1198</v>
      </c>
      <c r="X418" s="71">
        <v>19621</v>
      </c>
      <c r="Y418" s="71">
        <v>25201</v>
      </c>
      <c r="Z418" s="71">
        <v>45874</v>
      </c>
      <c r="AA418" s="71">
        <v>17410</v>
      </c>
      <c r="AB418" s="71">
        <v>68020</v>
      </c>
      <c r="AC418" s="71">
        <v>0</v>
      </c>
      <c r="AD418" s="71">
        <v>6.1190309702000008</v>
      </c>
      <c r="AE418" s="72"/>
      <c r="AF418" s="71"/>
      <c r="AG418" s="71"/>
      <c r="AH418" s="71"/>
      <c r="AI418" s="71"/>
      <c r="AJ418" s="71"/>
      <c r="AK418" s="71"/>
      <c r="AL418" s="71"/>
      <c r="AM418" s="71"/>
      <c r="AN418" s="71"/>
      <c r="AO418" s="71"/>
      <c r="AP418" s="71"/>
      <c r="AQ418" s="72"/>
      <c r="AR418" s="71">
        <v>1030</v>
      </c>
      <c r="AS418" s="71">
        <v>493</v>
      </c>
      <c r="AT418" s="71">
        <v>2</v>
      </c>
      <c r="AU418" s="71">
        <v>0</v>
      </c>
      <c r="AV418" s="71">
        <v>0</v>
      </c>
      <c r="AW418" s="71">
        <v>0</v>
      </c>
      <c r="AX418" s="71"/>
      <c r="AY418" s="72"/>
      <c r="AZ418" s="71">
        <v>4382.7</v>
      </c>
      <c r="BA418" s="71">
        <v>34272.699999999997</v>
      </c>
      <c r="BB418" s="71">
        <v>5750</v>
      </c>
      <c r="BC418" s="71">
        <v>0</v>
      </c>
      <c r="BD418" s="71">
        <v>0</v>
      </c>
      <c r="BE418" s="71">
        <v>0</v>
      </c>
      <c r="BF418" s="71"/>
      <c r="BG418" s="72"/>
      <c r="BH418" s="71">
        <v>0</v>
      </c>
      <c r="BI418" s="71">
        <v>0</v>
      </c>
      <c r="BJ418" s="71">
        <v>64.703000000000003</v>
      </c>
      <c r="BK418" s="71">
        <v>0</v>
      </c>
      <c r="BL418" s="71">
        <v>14.404999999999999</v>
      </c>
      <c r="BM418" s="71">
        <v>0</v>
      </c>
      <c r="BN418" s="72"/>
      <c r="BO418" s="71">
        <v>0</v>
      </c>
      <c r="BP418" s="71">
        <v>0</v>
      </c>
      <c r="BQ418" s="71">
        <v>7</v>
      </c>
      <c r="BR418" s="71">
        <v>0</v>
      </c>
      <c r="BS418" s="71">
        <v>1</v>
      </c>
      <c r="BT418" s="71">
        <v>0</v>
      </c>
      <c r="BU418"/>
      <c r="BV418" s="70">
        <v>71.429000000000002</v>
      </c>
      <c r="BW418" s="70">
        <v>7.6790000000000003</v>
      </c>
      <c r="BX418" s="70">
        <v>0</v>
      </c>
      <c r="BY418" s="70">
        <v>0</v>
      </c>
      <c r="BZ418" s="70">
        <v>0</v>
      </c>
      <c r="CA418" s="70">
        <v>0</v>
      </c>
      <c r="CB418" s="70">
        <v>0</v>
      </c>
      <c r="CC418" s="70">
        <v>0</v>
      </c>
      <c r="CD418" s="70">
        <v>0</v>
      </c>
    </row>
    <row r="419" spans="1:82">
      <c r="A419" s="70" t="s">
        <v>2370</v>
      </c>
      <c r="B419" s="70">
        <v>318</v>
      </c>
      <c r="C419" s="70">
        <v>12</v>
      </c>
      <c r="D419" s="70">
        <v>19</v>
      </c>
      <c r="E419" s="70">
        <v>2015</v>
      </c>
      <c r="F419" s="70" t="s">
        <v>182</v>
      </c>
      <c r="G419" s="70" t="s">
        <v>2358</v>
      </c>
      <c r="H419" s="70" t="s">
        <v>2359</v>
      </c>
      <c r="I419" s="148"/>
      <c r="J419" s="71">
        <v>472.06156387127749</v>
      </c>
      <c r="K419" s="71">
        <v>5.7721381566989374</v>
      </c>
      <c r="L419" s="71">
        <v>72.114610411907833</v>
      </c>
      <c r="M419" s="71">
        <v>103.9493165948001</v>
      </c>
      <c r="N419" s="71">
        <v>66.131129911771225</v>
      </c>
      <c r="O419" s="71">
        <v>79.834093785607308</v>
      </c>
      <c r="P419" s="71">
        <v>86.691384780517296</v>
      </c>
      <c r="Q419" s="71">
        <v>4.9112694308577902</v>
      </c>
      <c r="R419" s="71">
        <v>0</v>
      </c>
      <c r="S419" s="71">
        <v>7.4613645861600002</v>
      </c>
      <c r="T419" s="72"/>
      <c r="U419" s="71">
        <v>13602911</v>
      </c>
      <c r="V419" s="71">
        <v>2431</v>
      </c>
      <c r="W419" s="71">
        <v>1198</v>
      </c>
      <c r="X419" s="71">
        <v>19621</v>
      </c>
      <c r="Y419" s="71">
        <v>25487</v>
      </c>
      <c r="Z419" s="71">
        <v>46383</v>
      </c>
      <c r="AA419" s="71">
        <v>17251</v>
      </c>
      <c r="AB419" s="71">
        <v>67598</v>
      </c>
      <c r="AC419" s="71">
        <v>0</v>
      </c>
      <c r="AD419" s="71">
        <v>7.4613645861600002</v>
      </c>
      <c r="AE419" s="72"/>
      <c r="AF419" s="71">
        <v>146095269.43849561</v>
      </c>
      <c r="AG419" s="71">
        <v>4967182.3592383265</v>
      </c>
      <c r="AH419" s="71">
        <v>15069984.71219049</v>
      </c>
      <c r="AI419" s="71">
        <v>147485829.1139701</v>
      </c>
      <c r="AJ419" s="71">
        <v>91222158.152826801</v>
      </c>
      <c r="AK419" s="71">
        <v>0</v>
      </c>
      <c r="AL419" s="71">
        <v>0</v>
      </c>
      <c r="AM419" s="71">
        <v>9264022.3370550051</v>
      </c>
      <c r="AN419" s="71">
        <v>0</v>
      </c>
      <c r="AO419" s="71">
        <v>0</v>
      </c>
      <c r="AP419" s="71">
        <v>414104446.11377633</v>
      </c>
      <c r="AQ419" s="72"/>
      <c r="AR419" s="71">
        <v>1121</v>
      </c>
      <c r="AS419" s="71">
        <v>732</v>
      </c>
      <c r="AT419" s="71">
        <v>2</v>
      </c>
      <c r="AU419" s="71">
        <v>0</v>
      </c>
      <c r="AV419" s="71">
        <v>0</v>
      </c>
      <c r="AW419" s="71">
        <v>0</v>
      </c>
      <c r="AX419" s="71"/>
      <c r="AY419" s="72"/>
      <c r="AZ419" s="71">
        <v>4857.1000000000004</v>
      </c>
      <c r="BA419" s="71">
        <v>51598.9</v>
      </c>
      <c r="BB419" s="71">
        <v>5750</v>
      </c>
      <c r="BC419" s="71">
        <v>0</v>
      </c>
      <c r="BD419" s="71">
        <v>0</v>
      </c>
      <c r="BE419" s="71">
        <v>0</v>
      </c>
      <c r="BF419" s="71"/>
      <c r="BG419" s="72"/>
      <c r="BH419" s="71">
        <v>0</v>
      </c>
      <c r="BI419" s="71">
        <v>0</v>
      </c>
      <c r="BJ419" s="71">
        <v>68.941999999999993</v>
      </c>
      <c r="BK419" s="71">
        <v>0</v>
      </c>
      <c r="BL419" s="71">
        <v>13.702</v>
      </c>
      <c r="BM419" s="71">
        <v>0</v>
      </c>
      <c r="BN419" s="72"/>
      <c r="BO419" s="71">
        <v>0</v>
      </c>
      <c r="BP419" s="71">
        <v>0</v>
      </c>
      <c r="BQ419" s="71">
        <v>8</v>
      </c>
      <c r="BR419" s="71">
        <v>0</v>
      </c>
      <c r="BS419" s="71">
        <v>1</v>
      </c>
      <c r="BT419" s="71">
        <v>0</v>
      </c>
      <c r="BU419"/>
      <c r="BV419" s="70">
        <v>69.902000000000001</v>
      </c>
      <c r="BW419" s="70">
        <v>7.4820000000000002</v>
      </c>
      <c r="BX419" s="70">
        <v>0</v>
      </c>
      <c r="BY419" s="70">
        <v>0</v>
      </c>
      <c r="BZ419" s="70">
        <v>0</v>
      </c>
      <c r="CA419" s="70">
        <v>5.26</v>
      </c>
      <c r="CB419" s="70">
        <v>0</v>
      </c>
      <c r="CC419" s="70">
        <v>0</v>
      </c>
      <c r="CD419" s="70">
        <v>0</v>
      </c>
    </row>
    <row r="420" spans="1:82">
      <c r="A420" s="70" t="s">
        <v>2371</v>
      </c>
      <c r="B420" s="70">
        <v>319</v>
      </c>
      <c r="C420" s="70">
        <v>13</v>
      </c>
      <c r="D420" s="70">
        <v>19</v>
      </c>
      <c r="E420" s="70">
        <v>2016</v>
      </c>
      <c r="F420" s="70" t="s">
        <v>155</v>
      </c>
      <c r="G420" s="70" t="s">
        <v>2358</v>
      </c>
      <c r="H420" s="70" t="s">
        <v>2359</v>
      </c>
      <c r="I420" s="148"/>
      <c r="J420" s="71">
        <v>460.16866565854423</v>
      </c>
      <c r="K420" s="71">
        <v>5.5626387498726642</v>
      </c>
      <c r="L420" s="71">
        <v>83.882019432160277</v>
      </c>
      <c r="M420" s="71">
        <v>89.398952615108939</v>
      </c>
      <c r="N420" s="71">
        <v>70.281401342695801</v>
      </c>
      <c r="O420" s="71">
        <v>79.347512816077767</v>
      </c>
      <c r="P420" s="71">
        <v>84.337695331425948</v>
      </c>
      <c r="Q420" s="71">
        <v>4.7512046174738058</v>
      </c>
      <c r="R420" s="71">
        <v>0</v>
      </c>
      <c r="S420" s="71">
        <v>6.0049713838800001</v>
      </c>
      <c r="T420" s="72"/>
      <c r="U420" s="71">
        <v>12527916</v>
      </c>
      <c r="V420" s="71">
        <v>2431</v>
      </c>
      <c r="W420" s="71">
        <v>1198</v>
      </c>
      <c r="X420" s="71">
        <v>19621</v>
      </c>
      <c r="Y420" s="71">
        <v>25845</v>
      </c>
      <c r="Z420" s="71">
        <v>46667</v>
      </c>
      <c r="AA420" s="71">
        <v>17358</v>
      </c>
      <c r="AB420" s="71">
        <v>67267</v>
      </c>
      <c r="AC420" s="71">
        <v>0</v>
      </c>
      <c r="AD420" s="71">
        <v>6.0049713838800001</v>
      </c>
      <c r="AE420" s="72"/>
      <c r="AF420" s="71">
        <v>147793016.6926817</v>
      </c>
      <c r="AG420" s="71">
        <v>4732940.9385234527</v>
      </c>
      <c r="AH420" s="71">
        <v>13876830.92154476</v>
      </c>
      <c r="AI420" s="71">
        <v>137243469.31559569</v>
      </c>
      <c r="AJ420" s="71">
        <v>97092361.889135495</v>
      </c>
      <c r="AK420" s="71">
        <v>0</v>
      </c>
      <c r="AL420" s="71">
        <v>0</v>
      </c>
      <c r="AM420" s="71">
        <v>9225822.1699773557</v>
      </c>
      <c r="AN420" s="71">
        <v>0</v>
      </c>
      <c r="AO420" s="71">
        <v>0</v>
      </c>
      <c r="AP420" s="71">
        <v>409964441.92745847</v>
      </c>
      <c r="AQ420" s="72"/>
      <c r="AR420" s="71">
        <v>1202</v>
      </c>
      <c r="AS420" s="71">
        <v>898</v>
      </c>
      <c r="AT420" s="71">
        <v>2</v>
      </c>
      <c r="AU420" s="71">
        <v>0</v>
      </c>
      <c r="AV420" s="71">
        <v>0</v>
      </c>
      <c r="AW420" s="71">
        <v>0</v>
      </c>
      <c r="AX420" s="71"/>
      <c r="AY420" s="72"/>
      <c r="AZ420" s="71">
        <v>5273.4</v>
      </c>
      <c r="BA420" s="71">
        <v>59999.4</v>
      </c>
      <c r="BB420" s="71">
        <v>5750</v>
      </c>
      <c r="BC420" s="71">
        <v>0</v>
      </c>
      <c r="BD420" s="71">
        <v>0</v>
      </c>
      <c r="BE420" s="71">
        <v>0</v>
      </c>
      <c r="BF420" s="71"/>
      <c r="BG420" s="72"/>
      <c r="BH420" s="71">
        <v>0</v>
      </c>
      <c r="BI420" s="71">
        <v>0</v>
      </c>
      <c r="BJ420" s="71">
        <v>78.09</v>
      </c>
      <c r="BK420" s="71">
        <v>0</v>
      </c>
      <c r="BL420" s="71">
        <v>13.935</v>
      </c>
      <c r="BM420" s="71">
        <v>0</v>
      </c>
      <c r="BN420" s="72"/>
      <c r="BO420" s="71">
        <v>0</v>
      </c>
      <c r="BP420" s="71">
        <v>0</v>
      </c>
      <c r="BQ420" s="71">
        <v>8</v>
      </c>
      <c r="BR420" s="71">
        <v>0</v>
      </c>
      <c r="BS420" s="71">
        <v>1</v>
      </c>
      <c r="BT420" s="71">
        <v>0</v>
      </c>
      <c r="BU420"/>
      <c r="BV420" s="70">
        <v>68.036000000000001</v>
      </c>
      <c r="BW420" s="70">
        <v>7.91</v>
      </c>
      <c r="BX420" s="70">
        <v>0</v>
      </c>
      <c r="BY420" s="70">
        <v>0</v>
      </c>
      <c r="BZ420" s="70">
        <v>0</v>
      </c>
      <c r="CA420" s="70">
        <v>16.079000000000001</v>
      </c>
      <c r="CB420" s="70">
        <v>0</v>
      </c>
      <c r="CC420" s="70">
        <v>0</v>
      </c>
      <c r="CD420" s="70">
        <v>0</v>
      </c>
    </row>
    <row r="421" spans="1:82">
      <c r="A421" s="70" t="s">
        <v>2372</v>
      </c>
      <c r="B421" s="70">
        <v>320</v>
      </c>
      <c r="C421" s="70">
        <v>14</v>
      </c>
      <c r="D421" s="70">
        <v>19</v>
      </c>
      <c r="E421" s="70">
        <v>2017</v>
      </c>
      <c r="F421" s="70" t="s">
        <v>156</v>
      </c>
      <c r="G421" s="70" t="s">
        <v>2358</v>
      </c>
      <c r="H421" s="70" t="s">
        <v>2359</v>
      </c>
      <c r="I421" s="148"/>
      <c r="J421" s="71">
        <v>396.86445706995045</v>
      </c>
      <c r="K421" s="71">
        <v>5.5680492327093045</v>
      </c>
      <c r="L421" s="71">
        <v>76.942463522553197</v>
      </c>
      <c r="M421" s="71">
        <v>90.705545938572428</v>
      </c>
      <c r="N421" s="71">
        <v>77.875896773491789</v>
      </c>
      <c r="O421" s="71">
        <v>78.256801204729072</v>
      </c>
      <c r="P421" s="71">
        <v>83.697231386760933</v>
      </c>
      <c r="Q421" s="71">
        <v>4.5374195288839001</v>
      </c>
      <c r="R421" s="71">
        <v>0</v>
      </c>
      <c r="S421" s="71">
        <v>8.6770887379199984</v>
      </c>
      <c r="T421" s="72"/>
      <c r="U421" s="71">
        <v>11510391</v>
      </c>
      <c r="V421" s="71">
        <v>2431</v>
      </c>
      <c r="W421" s="71">
        <v>1198</v>
      </c>
      <c r="X421" s="71">
        <v>19621</v>
      </c>
      <c r="Y421" s="71">
        <v>25884</v>
      </c>
      <c r="Z421" s="71">
        <v>46789</v>
      </c>
      <c r="AA421" s="71">
        <v>17336</v>
      </c>
      <c r="AB421" s="71">
        <v>66431</v>
      </c>
      <c r="AC421" s="71">
        <v>0</v>
      </c>
      <c r="AD421" s="71">
        <v>8.6770887379199984</v>
      </c>
      <c r="AE421" s="72"/>
      <c r="AF421" s="71">
        <v>127314367.6097517</v>
      </c>
      <c r="AG421" s="71">
        <v>4782666.4390891623</v>
      </c>
      <c r="AH421" s="71">
        <v>17063289.778365839</v>
      </c>
      <c r="AI421" s="71">
        <v>145968945.3870692</v>
      </c>
      <c r="AJ421" s="71">
        <v>109029990.6922465</v>
      </c>
      <c r="AK421" s="71">
        <v>0</v>
      </c>
      <c r="AL421" s="71">
        <v>0</v>
      </c>
      <c r="AM421" s="71">
        <v>9125419.3497959301</v>
      </c>
      <c r="AN421" s="71">
        <v>0</v>
      </c>
      <c r="AO421" s="71">
        <v>0</v>
      </c>
      <c r="AP421" s="71">
        <v>413284679.25631833</v>
      </c>
      <c r="AQ421" s="72"/>
      <c r="AR421" s="71">
        <v>1288</v>
      </c>
      <c r="AS421" s="71">
        <v>1008</v>
      </c>
      <c r="AT421" s="71">
        <v>2</v>
      </c>
      <c r="AU421" s="71">
        <v>0</v>
      </c>
      <c r="AV421" s="71">
        <v>0</v>
      </c>
      <c r="AW421" s="71">
        <v>0</v>
      </c>
      <c r="AX421" s="71"/>
      <c r="AY421" s="72"/>
      <c r="AZ421" s="71">
        <v>5762.7</v>
      </c>
      <c r="BA421" s="71">
        <v>67789.900000000009</v>
      </c>
      <c r="BB421" s="71">
        <v>5750</v>
      </c>
      <c r="BC421" s="71">
        <v>0</v>
      </c>
      <c r="BD421" s="71">
        <v>0</v>
      </c>
      <c r="BE421" s="71">
        <v>0</v>
      </c>
      <c r="BF421" s="71"/>
      <c r="BG421" s="72"/>
      <c r="BH421" s="71">
        <v>0</v>
      </c>
      <c r="BI421" s="71">
        <v>0</v>
      </c>
      <c r="BJ421" s="71">
        <v>77.049000000000007</v>
      </c>
      <c r="BK421" s="71">
        <v>0</v>
      </c>
      <c r="BL421" s="71">
        <v>12.983000000000001</v>
      </c>
      <c r="BM421" s="71">
        <v>0</v>
      </c>
      <c r="BN421" s="72"/>
      <c r="BO421" s="71">
        <v>0</v>
      </c>
      <c r="BP421" s="71">
        <v>0</v>
      </c>
      <c r="BQ421" s="71">
        <v>8</v>
      </c>
      <c r="BR421" s="71">
        <v>0</v>
      </c>
      <c r="BS421" s="71">
        <v>1</v>
      </c>
      <c r="BT421" s="71">
        <v>0</v>
      </c>
      <c r="BU421"/>
      <c r="BV421" s="70">
        <v>65.489999999999995</v>
      </c>
      <c r="BW421" s="70">
        <v>7.9729999999999999</v>
      </c>
      <c r="BX421" s="70">
        <v>0</v>
      </c>
      <c r="BY421" s="70">
        <v>0</v>
      </c>
      <c r="BZ421" s="70">
        <v>0</v>
      </c>
      <c r="CA421" s="70">
        <v>16.568999999999999</v>
      </c>
      <c r="CB421" s="70">
        <v>0</v>
      </c>
      <c r="CC421" s="70">
        <v>0</v>
      </c>
      <c r="CD421" s="70">
        <v>0</v>
      </c>
    </row>
    <row r="422" spans="1:82">
      <c r="A422" s="70" t="s">
        <v>2373</v>
      </c>
      <c r="B422" s="70">
        <v>321</v>
      </c>
      <c r="C422" s="70">
        <v>15</v>
      </c>
      <c r="D422" s="70">
        <v>19</v>
      </c>
      <c r="E422" s="70">
        <v>2018</v>
      </c>
      <c r="F422" s="70" t="s">
        <v>183</v>
      </c>
      <c r="G422" s="70" t="s">
        <v>2358</v>
      </c>
      <c r="H422" s="70" t="s">
        <v>2359</v>
      </c>
      <c r="I422" s="148"/>
      <c r="J422" s="71">
        <v>379.16735930740117</v>
      </c>
      <c r="K422" s="71">
        <v>5.2576661506368199</v>
      </c>
      <c r="L422" s="71">
        <v>71.956261879705721</v>
      </c>
      <c r="M422" s="71">
        <v>92.542965299090341</v>
      </c>
      <c r="N422" s="71">
        <v>65.775397701902335</v>
      </c>
      <c r="O422" s="71">
        <v>76.840683776114432</v>
      </c>
      <c r="P422" s="71">
        <v>82.792391001895908</v>
      </c>
      <c r="Q422" s="71">
        <v>4.1710926447509102</v>
      </c>
      <c r="R422" s="71">
        <v>0</v>
      </c>
      <c r="S422" s="71">
        <v>7.7518624710799999</v>
      </c>
      <c r="T422" s="72"/>
      <c r="U422" s="71">
        <v>12199830</v>
      </c>
      <c r="V422" s="71">
        <v>2431</v>
      </c>
      <c r="W422" s="71">
        <v>1198</v>
      </c>
      <c r="X422" s="71">
        <v>19621</v>
      </c>
      <c r="Y422" s="71">
        <v>26107</v>
      </c>
      <c r="Z422" s="71">
        <v>46822</v>
      </c>
      <c r="AA422" s="71">
        <v>17321</v>
      </c>
      <c r="AB422" s="71">
        <v>65810</v>
      </c>
      <c r="AC422" s="71">
        <v>0</v>
      </c>
      <c r="AD422" s="71">
        <v>7.7518624710799999</v>
      </c>
      <c r="AE422" s="72"/>
      <c r="AF422" s="71">
        <v>125594191.83419269</v>
      </c>
      <c r="AG422" s="71">
        <v>4361010.4503716687</v>
      </c>
      <c r="AH422" s="71">
        <v>16114425.728625059</v>
      </c>
      <c r="AI422" s="71">
        <v>145582719.11998701</v>
      </c>
      <c r="AJ422" s="71">
        <v>98718331.82864283</v>
      </c>
      <c r="AK422" s="71">
        <v>0</v>
      </c>
      <c r="AL422" s="71">
        <v>0</v>
      </c>
      <c r="AM422" s="71">
        <v>9058819.5959336124</v>
      </c>
      <c r="AN422" s="71">
        <v>0</v>
      </c>
      <c r="AO422" s="71">
        <v>0</v>
      </c>
      <c r="AP422" s="71">
        <v>399429498.55775291</v>
      </c>
      <c r="AQ422" s="72"/>
      <c r="AR422" s="71">
        <v>1373</v>
      </c>
      <c r="AS422" s="71">
        <v>1163</v>
      </c>
      <c r="AT422" s="71">
        <v>3</v>
      </c>
      <c r="AU422" s="71">
        <v>0</v>
      </c>
      <c r="AV422" s="71">
        <v>0</v>
      </c>
      <c r="AW422" s="71">
        <v>0</v>
      </c>
      <c r="AX422" s="71"/>
      <c r="AY422" s="72"/>
      <c r="AZ422" s="71">
        <v>6292</v>
      </c>
      <c r="BA422" s="71">
        <v>77689.899999999994</v>
      </c>
      <c r="BB422" s="71">
        <v>5770</v>
      </c>
      <c r="BC422" s="71">
        <v>0</v>
      </c>
      <c r="BD422" s="71">
        <v>0</v>
      </c>
      <c r="BE422" s="71">
        <v>0</v>
      </c>
      <c r="BF422" s="71"/>
      <c r="BG422" s="72"/>
      <c r="BH422" s="71">
        <v>0</v>
      </c>
      <c r="BI422" s="71">
        <v>0</v>
      </c>
      <c r="BJ422" s="71">
        <v>71.278999999999996</v>
      </c>
      <c r="BK422" s="71">
        <v>0</v>
      </c>
      <c r="BL422" s="71">
        <v>12.565</v>
      </c>
      <c r="BM422" s="71">
        <v>0</v>
      </c>
      <c r="BN422" s="72"/>
      <c r="BO422" s="71">
        <v>0</v>
      </c>
      <c r="BP422" s="71">
        <v>0</v>
      </c>
      <c r="BQ422" s="71">
        <v>8</v>
      </c>
      <c r="BR422" s="71">
        <v>0</v>
      </c>
      <c r="BS422" s="71">
        <v>1</v>
      </c>
      <c r="BT422" s="71">
        <v>0</v>
      </c>
      <c r="BU422"/>
      <c r="BV422" s="70">
        <v>63.807000000000002</v>
      </c>
      <c r="BW422" s="70">
        <v>8.5730000000000004</v>
      </c>
      <c r="BX422" s="70">
        <v>0</v>
      </c>
      <c r="BY422" s="70">
        <v>0</v>
      </c>
      <c r="BZ422" s="70">
        <v>0</v>
      </c>
      <c r="CA422" s="70">
        <v>11.464</v>
      </c>
      <c r="CB422" s="70">
        <v>0</v>
      </c>
      <c r="CC422" s="70">
        <v>0</v>
      </c>
      <c r="CD422" s="70">
        <v>0</v>
      </c>
    </row>
    <row r="423" spans="1:82">
      <c r="A423" s="70" t="s">
        <v>2374</v>
      </c>
      <c r="B423" s="70">
        <v>322</v>
      </c>
      <c r="C423" s="70">
        <v>16</v>
      </c>
      <c r="D423" s="70">
        <v>19</v>
      </c>
      <c r="E423" s="70">
        <v>2019</v>
      </c>
      <c r="F423" s="70" t="s">
        <v>158</v>
      </c>
      <c r="G423" s="70" t="s">
        <v>2358</v>
      </c>
      <c r="H423" s="70" t="s">
        <v>2359</v>
      </c>
      <c r="I423" s="148"/>
      <c r="J423" s="71">
        <v>357.96566814210638</v>
      </c>
      <c r="K423" s="71">
        <v>4.7912411090197891</v>
      </c>
      <c r="L423" s="71">
        <v>72.5543681368937</v>
      </c>
      <c r="M423" s="71">
        <v>84.479173032198972</v>
      </c>
      <c r="N423" s="71">
        <v>63.044353787638734</v>
      </c>
      <c r="O423" s="71">
        <v>74.907316500661878</v>
      </c>
      <c r="P423" s="71">
        <v>82.299474980888732</v>
      </c>
      <c r="Q423" s="71">
        <v>4.0299858873192402</v>
      </c>
      <c r="R423" s="71">
        <v>0</v>
      </c>
      <c r="S423" s="71">
        <v>9.4184154430399989</v>
      </c>
      <c r="T423" s="72"/>
      <c r="U423" s="71">
        <v>11562824</v>
      </c>
      <c r="V423" s="71">
        <v>2431</v>
      </c>
      <c r="W423" s="71">
        <v>1198</v>
      </c>
      <c r="X423" s="71">
        <v>19621</v>
      </c>
      <c r="Y423" s="71">
        <v>26310</v>
      </c>
      <c r="Z423" s="71">
        <v>46897</v>
      </c>
      <c r="AA423" s="71">
        <v>17089</v>
      </c>
      <c r="AB423" s="71">
        <v>65305</v>
      </c>
      <c r="AC423" s="71">
        <v>0</v>
      </c>
      <c r="AD423" s="71">
        <v>9.4184154430399989</v>
      </c>
      <c r="AE423" s="72"/>
      <c r="AF423" s="71">
        <v>119994279.8009114</v>
      </c>
      <c r="AG423" s="71">
        <v>4212090.2412779778</v>
      </c>
      <c r="AH423" s="71">
        <v>16793311.354245558</v>
      </c>
      <c r="AI423" s="71">
        <v>138295079.91307199</v>
      </c>
      <c r="AJ423" s="71">
        <v>94077218.956639647</v>
      </c>
      <c r="AK423" s="71">
        <v>0</v>
      </c>
      <c r="AL423" s="71">
        <v>0</v>
      </c>
      <c r="AM423" s="71">
        <v>8894049.3842232078</v>
      </c>
      <c r="AN423" s="71">
        <v>0</v>
      </c>
      <c r="AO423" s="71">
        <v>0</v>
      </c>
      <c r="AP423" s="71">
        <v>382266029.65036976</v>
      </c>
      <c r="AQ423" s="72"/>
      <c r="AR423" s="71">
        <v>1460</v>
      </c>
      <c r="AS423" s="71">
        <v>1214</v>
      </c>
      <c r="AT423" s="71">
        <v>3</v>
      </c>
      <c r="AU423" s="71">
        <v>0</v>
      </c>
      <c r="AV423" s="71">
        <v>0</v>
      </c>
      <c r="AW423" s="71">
        <v>0</v>
      </c>
      <c r="AX423" s="71"/>
      <c r="AY423" s="72"/>
      <c r="AZ423" s="71">
        <v>6775.6999999999971</v>
      </c>
      <c r="BA423" s="71">
        <v>80552.3</v>
      </c>
      <c r="BB423" s="71">
        <v>5769.5</v>
      </c>
      <c r="BC423" s="71">
        <v>0</v>
      </c>
      <c r="BD423" s="71">
        <v>0</v>
      </c>
      <c r="BE423" s="71">
        <v>0</v>
      </c>
      <c r="BF423" s="71"/>
      <c r="BG423" s="72"/>
      <c r="BH423" s="71">
        <v>0</v>
      </c>
      <c r="BI423" s="71">
        <v>0</v>
      </c>
      <c r="BJ423" s="71">
        <v>68.608999999999995</v>
      </c>
      <c r="BK423" s="71">
        <v>0</v>
      </c>
      <c r="BL423" s="71">
        <v>12.259</v>
      </c>
      <c r="BM423" s="71">
        <v>0</v>
      </c>
      <c r="BN423" s="72"/>
      <c r="BO423" s="71">
        <v>0</v>
      </c>
      <c r="BP423" s="71">
        <v>0</v>
      </c>
      <c r="BQ423" s="71">
        <v>9</v>
      </c>
      <c r="BR423" s="71">
        <v>0</v>
      </c>
      <c r="BS423" s="71">
        <v>1</v>
      </c>
      <c r="BT423" s="71">
        <v>0</v>
      </c>
      <c r="BU423"/>
      <c r="BV423" s="70">
        <v>63.633000000000003</v>
      </c>
      <c r="BW423" s="70">
        <v>11.619</v>
      </c>
      <c r="BX423" s="70">
        <v>0</v>
      </c>
      <c r="BY423" s="70">
        <v>0</v>
      </c>
      <c r="BZ423" s="70">
        <v>0</v>
      </c>
      <c r="CA423" s="70">
        <v>5.6159999999999997</v>
      </c>
      <c r="CB423" s="70">
        <v>0</v>
      </c>
      <c r="CC423" s="70">
        <v>0</v>
      </c>
      <c r="CD423" s="70">
        <v>0</v>
      </c>
    </row>
    <row r="424" spans="1:82">
      <c r="A424" s="70" t="s">
        <v>2375</v>
      </c>
      <c r="B424" s="70">
        <v>323</v>
      </c>
      <c r="C424" s="70">
        <v>17</v>
      </c>
      <c r="D424" s="70">
        <v>19</v>
      </c>
      <c r="E424" s="70">
        <v>2020</v>
      </c>
      <c r="F424" s="70" t="s">
        <v>159</v>
      </c>
      <c r="G424" s="70" t="s">
        <v>2358</v>
      </c>
      <c r="H424" s="70" t="s">
        <v>2359</v>
      </c>
      <c r="I424" s="148"/>
      <c r="J424" s="71">
        <v>381.45859434801901</v>
      </c>
      <c r="K424" s="71">
        <v>4.2229376698420555</v>
      </c>
      <c r="L424" s="71">
        <v>74.421888605349125</v>
      </c>
      <c r="M424" s="71">
        <v>78.671375507167866</v>
      </c>
      <c r="N424" s="71">
        <v>62.202282344512447</v>
      </c>
      <c r="O424" s="71">
        <v>65.588816199894183</v>
      </c>
      <c r="P424" s="71">
        <v>77.665177825382571</v>
      </c>
      <c r="Q424" s="71">
        <v>3.8141102359527301</v>
      </c>
      <c r="R424" s="71">
        <v>0</v>
      </c>
      <c r="S424" s="71">
        <v>10.659967131</v>
      </c>
      <c r="T424" s="72"/>
      <c r="U424" s="71">
        <v>13088612</v>
      </c>
      <c r="V424" s="71">
        <v>2011</v>
      </c>
      <c r="W424" s="71">
        <v>1306</v>
      </c>
      <c r="X424" s="71">
        <v>19173</v>
      </c>
      <c r="Y424" s="71">
        <v>26554</v>
      </c>
      <c r="Z424" s="71">
        <v>46868</v>
      </c>
      <c r="AA424" s="71">
        <v>17141</v>
      </c>
      <c r="AB424" s="71">
        <v>64689</v>
      </c>
      <c r="AC424" s="71">
        <v>0</v>
      </c>
      <c r="AD424" s="71">
        <v>10.659967131</v>
      </c>
      <c r="AE424" s="72"/>
      <c r="AF424" s="71">
        <v>132924764.4527822</v>
      </c>
      <c r="AG424" s="71">
        <v>3395179.5599301113</v>
      </c>
      <c r="AH424" s="71">
        <v>18224083.532654695</v>
      </c>
      <c r="AI424" s="71">
        <v>131711057.31425917</v>
      </c>
      <c r="AJ424" s="71">
        <v>95544840.370002165</v>
      </c>
      <c r="AK424" s="71"/>
      <c r="AL424" s="71"/>
      <c r="AM424" s="71">
        <v>8442633.2097801641</v>
      </c>
      <c r="AN424" s="71"/>
      <c r="AO424" s="71"/>
      <c r="AP424" s="71">
        <v>390242558.43940848</v>
      </c>
      <c r="AQ424" s="72"/>
      <c r="AR424" s="71">
        <v>1555</v>
      </c>
      <c r="AS424" s="71">
        <v>1250</v>
      </c>
      <c r="AT424" s="71">
        <v>3</v>
      </c>
      <c r="AU424" s="71">
        <v>0</v>
      </c>
      <c r="AV424" s="71">
        <v>0</v>
      </c>
      <c r="AW424" s="71">
        <v>0</v>
      </c>
      <c r="AX424" s="71"/>
      <c r="AY424" s="72"/>
      <c r="AZ424" s="71">
        <v>7362.5999999999849</v>
      </c>
      <c r="BA424" s="71">
        <v>82615.699999999779</v>
      </c>
      <c r="BB424" s="71">
        <v>5769.5</v>
      </c>
      <c r="BC424" s="71">
        <v>0</v>
      </c>
      <c r="BD424" s="71">
        <v>0</v>
      </c>
      <c r="BE424" s="71">
        <v>0</v>
      </c>
      <c r="BF424" s="71"/>
      <c r="BG424" s="72"/>
      <c r="BH424" s="71">
        <v>0</v>
      </c>
      <c r="BI424" s="71">
        <v>0</v>
      </c>
      <c r="BJ424" s="71">
        <v>60.74</v>
      </c>
      <c r="BK424" s="71">
        <v>0</v>
      </c>
      <c r="BL424" s="71">
        <v>12.103</v>
      </c>
      <c r="BM424" s="71">
        <v>0</v>
      </c>
      <c r="BN424" s="72"/>
      <c r="BO424" s="71">
        <v>0</v>
      </c>
      <c r="BP424" s="71">
        <v>0</v>
      </c>
      <c r="BQ424" s="71">
        <v>9</v>
      </c>
      <c r="BR424" s="71">
        <v>0</v>
      </c>
      <c r="BS424" s="71">
        <v>1</v>
      </c>
      <c r="BT424" s="71">
        <v>0</v>
      </c>
      <c r="BU424"/>
      <c r="BV424" s="70">
        <v>60.426000000000002</v>
      </c>
      <c r="BW424" s="70">
        <v>11.336</v>
      </c>
      <c r="BX424" s="70">
        <v>0</v>
      </c>
      <c r="BY424" s="70">
        <v>0</v>
      </c>
      <c r="BZ424" s="70">
        <v>0</v>
      </c>
      <c r="CA424" s="70">
        <v>1.081</v>
      </c>
      <c r="CB424" s="70">
        <v>0</v>
      </c>
      <c r="CC424" s="70">
        <v>0</v>
      </c>
      <c r="CD424" s="70">
        <v>0</v>
      </c>
    </row>
    <row r="425" spans="1:82">
      <c r="A425" s="70" t="s">
        <v>2376</v>
      </c>
      <c r="B425" s="70">
        <v>323</v>
      </c>
      <c r="C425" s="70">
        <v>18</v>
      </c>
      <c r="D425" s="70">
        <v>19</v>
      </c>
      <c r="E425" s="70">
        <v>2021</v>
      </c>
      <c r="F425" s="70" t="s">
        <v>160</v>
      </c>
      <c r="G425" s="1064" t="s">
        <v>2358</v>
      </c>
      <c r="H425" s="70" t="s">
        <v>2359</v>
      </c>
      <c r="I425" s="148"/>
      <c r="J425" s="71">
        <v>452.23993451271457</v>
      </c>
      <c r="K425" s="71">
        <v>4.5948990729460686</v>
      </c>
      <c r="L425" s="71">
        <v>69.139660410589357</v>
      </c>
      <c r="M425" s="71">
        <v>86.745776863267054</v>
      </c>
      <c r="N425" s="71">
        <v>64.226691518650938</v>
      </c>
      <c r="O425" s="71">
        <v>63.765208964590649</v>
      </c>
      <c r="P425" s="71">
        <v>79.865930989181138</v>
      </c>
      <c r="Q425" s="71">
        <v>3.7373003574024799</v>
      </c>
      <c r="R425" s="71">
        <v>0</v>
      </c>
      <c r="S425" s="71">
        <v>9.2968264319452132</v>
      </c>
      <c r="T425" s="72"/>
      <c r="U425" s="71">
        <v>15037931</v>
      </c>
      <c r="V425" s="71">
        <v>2011</v>
      </c>
      <c r="W425" s="71">
        <v>1306</v>
      </c>
      <c r="X425" s="71">
        <v>19173</v>
      </c>
      <c r="Y425" s="71">
        <v>26698</v>
      </c>
      <c r="Z425" s="71">
        <v>46916</v>
      </c>
      <c r="AA425" s="71">
        <v>17188</v>
      </c>
      <c r="AB425" s="71">
        <v>64009</v>
      </c>
      <c r="AC425" s="71">
        <v>0</v>
      </c>
      <c r="AD425" s="71">
        <v>9.2968264319452132</v>
      </c>
      <c r="AE425" s="72"/>
      <c r="AF425" s="71">
        <v>150353429.38622048</v>
      </c>
      <c r="AG425" s="71">
        <v>3684264.980631609</v>
      </c>
      <c r="AH425" s="71">
        <v>14860576.797492502</v>
      </c>
      <c r="AI425" s="71">
        <v>143952130.79986405</v>
      </c>
      <c r="AJ425" s="71">
        <v>96261889.129607141</v>
      </c>
      <c r="AK425" s="71">
        <v>0</v>
      </c>
      <c r="AL425" s="71">
        <v>0</v>
      </c>
      <c r="AM425" s="71">
        <v>8402070.1946896557</v>
      </c>
      <c r="AN425" s="71">
        <v>0</v>
      </c>
      <c r="AO425" s="71">
        <v>0</v>
      </c>
      <c r="AP425" s="71">
        <v>417514361.28850543</v>
      </c>
      <c r="AQ425" s="72"/>
      <c r="AR425" s="71">
        <v>1648</v>
      </c>
      <c r="AS425" s="71">
        <v>1286</v>
      </c>
      <c r="AT425" s="71">
        <v>2</v>
      </c>
      <c r="AU425" s="71">
        <v>0</v>
      </c>
      <c r="AV425" s="71">
        <v>0</v>
      </c>
      <c r="AW425" s="71">
        <v>0</v>
      </c>
      <c r="AX425" s="71"/>
      <c r="AY425" s="72"/>
      <c r="AZ425" s="71">
        <v>7954.399999999976</v>
      </c>
      <c r="BA425" s="71">
        <v>84054.999999999782</v>
      </c>
      <c r="BB425" s="71">
        <v>1519.5</v>
      </c>
      <c r="BC425" s="71">
        <v>0</v>
      </c>
      <c r="BD425" s="71">
        <v>0</v>
      </c>
      <c r="BE425" s="71">
        <v>0</v>
      </c>
      <c r="BF425" s="71"/>
      <c r="BG425" s="72"/>
      <c r="BH425" s="71">
        <v>0</v>
      </c>
      <c r="BI425" s="71">
        <v>0</v>
      </c>
      <c r="BJ425" s="71">
        <v>59.718000000000004</v>
      </c>
      <c r="BK425" s="71">
        <v>0</v>
      </c>
      <c r="BL425" s="71">
        <v>12.276999999999999</v>
      </c>
      <c r="BM425" s="71">
        <v>0</v>
      </c>
      <c r="BN425" s="72"/>
      <c r="BO425" s="71">
        <v>0</v>
      </c>
      <c r="BP425" s="71">
        <v>0</v>
      </c>
      <c r="BQ425" s="71">
        <v>8</v>
      </c>
      <c r="BR425" s="71">
        <v>0</v>
      </c>
      <c r="BS425" s="71">
        <v>1</v>
      </c>
      <c r="BT425" s="71">
        <v>0</v>
      </c>
      <c r="BU425"/>
      <c r="BV425" s="70">
        <v>60.795999999999999</v>
      </c>
      <c r="BW425" s="70">
        <v>11.199</v>
      </c>
      <c r="BX425" s="70">
        <v>0</v>
      </c>
      <c r="BY425" s="70">
        <v>0</v>
      </c>
      <c r="BZ425" s="70">
        <v>0</v>
      </c>
      <c r="CA425" s="70">
        <v>0</v>
      </c>
      <c r="CB425" s="70">
        <v>0</v>
      </c>
      <c r="CC425" s="70">
        <v>0</v>
      </c>
      <c r="CD425" s="70">
        <v>0</v>
      </c>
    </row>
    <row r="426" spans="1:82">
      <c r="A426" s="70" t="s">
        <v>2377</v>
      </c>
      <c r="B426" s="70">
        <v>323</v>
      </c>
      <c r="C426" s="70">
        <v>19</v>
      </c>
      <c r="D426" s="70">
        <v>19</v>
      </c>
      <c r="E426" s="70">
        <v>2022</v>
      </c>
      <c r="F426" s="70" t="s">
        <v>161</v>
      </c>
      <c r="G426" s="1064" t="s">
        <v>2358</v>
      </c>
      <c r="H426" s="70" t="s">
        <v>2359</v>
      </c>
      <c r="I426" s="148"/>
      <c r="J426" s="71">
        <v>342.06298963932892</v>
      </c>
      <c r="K426" s="71">
        <v>4.4059812471354078</v>
      </c>
      <c r="L426" s="71">
        <v>58.467082601252365</v>
      </c>
      <c r="M426" s="71">
        <v>85.669491481567135</v>
      </c>
      <c r="N426" s="71">
        <v>69.47242606392372</v>
      </c>
      <c r="O426" s="71">
        <v>67.130818686680954</v>
      </c>
      <c r="P426" s="71">
        <v>78.602626895875673</v>
      </c>
      <c r="Q426" s="71">
        <v>3.7311117482564939</v>
      </c>
      <c r="R426" s="71">
        <v>0</v>
      </c>
      <c r="S426" s="71">
        <v>9.449570083190709</v>
      </c>
      <c r="T426" s="72"/>
      <c r="U426" s="71">
        <v>15335483</v>
      </c>
      <c r="V426" s="71">
        <v>2011</v>
      </c>
      <c r="W426" s="71">
        <v>1306</v>
      </c>
      <c r="X426" s="71">
        <v>19173</v>
      </c>
      <c r="Y426" s="71">
        <v>26974</v>
      </c>
      <c r="Z426" s="71">
        <v>46928</v>
      </c>
      <c r="AA426" s="71">
        <v>17174</v>
      </c>
      <c r="AB426" s="71">
        <v>63379</v>
      </c>
      <c r="AC426" s="71">
        <v>0</v>
      </c>
      <c r="AD426" s="71">
        <v>9.449570083190709</v>
      </c>
      <c r="AE426" s="72"/>
      <c r="AF426" s="71">
        <v>120284257.2699468</v>
      </c>
      <c r="AG426" s="71">
        <v>3637680.1795293177</v>
      </c>
      <c r="AH426" s="71">
        <v>14856368.313956838</v>
      </c>
      <c r="AI426" s="71">
        <v>139807542.69883597</v>
      </c>
      <c r="AJ426" s="71">
        <v>109752125.23198457</v>
      </c>
      <c r="AK426" s="71">
        <v>0</v>
      </c>
      <c r="AL426" s="71">
        <v>0</v>
      </c>
      <c r="AM426" s="71">
        <v>8183958.7922285767</v>
      </c>
      <c r="AN426" s="71">
        <v>0</v>
      </c>
      <c r="AO426" s="71">
        <v>0</v>
      </c>
      <c r="AP426" s="71">
        <v>396521932.48648208</v>
      </c>
      <c r="AQ426" s="72"/>
      <c r="AR426" s="71">
        <v>1764</v>
      </c>
      <c r="AS426" s="71">
        <v>1302</v>
      </c>
      <c r="AT426" s="71">
        <v>2</v>
      </c>
      <c r="AU426" s="71">
        <v>0</v>
      </c>
      <c r="AV426" s="71">
        <v>0</v>
      </c>
      <c r="AW426" s="71">
        <v>0</v>
      </c>
      <c r="AX426" s="71"/>
      <c r="AY426" s="72"/>
      <c r="AZ426" s="71">
        <v>8692.6999999999625</v>
      </c>
      <c r="BA426" s="71">
        <v>84676.599999999788</v>
      </c>
      <c r="BB426" s="71">
        <v>1519.5</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2378</v>
      </c>
      <c r="B427" s="70">
        <v>323</v>
      </c>
      <c r="C427" s="70">
        <v>20</v>
      </c>
      <c r="D427" s="70">
        <v>19</v>
      </c>
      <c r="E427" s="70">
        <v>2023</v>
      </c>
      <c r="F427" s="70" t="s">
        <v>1539</v>
      </c>
      <c r="G427" s="70" t="s">
        <v>2358</v>
      </c>
      <c r="H427" s="70" t="s">
        <v>2359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1889</v>
      </c>
      <c r="AS427" s="71">
        <v>1311</v>
      </c>
      <c r="AT427" s="71">
        <v>2</v>
      </c>
      <c r="AU427" s="71">
        <v>0</v>
      </c>
      <c r="AV427" s="71">
        <v>0</v>
      </c>
      <c r="AW427" s="71">
        <v>0</v>
      </c>
      <c r="AX427" s="71"/>
      <c r="AY427" s="72"/>
      <c r="AZ427" s="71">
        <v>9536.8999999999469</v>
      </c>
      <c r="BA427" s="71">
        <v>85441.099999999788</v>
      </c>
      <c r="BB427" s="71">
        <v>1519.5</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2379</v>
      </c>
      <c r="B428" s="70">
        <v>323</v>
      </c>
      <c r="C428" s="70">
        <v>21</v>
      </c>
      <c r="D428" s="70">
        <v>19</v>
      </c>
      <c r="E428" s="70">
        <v>2024</v>
      </c>
      <c r="F428" s="70" t="s">
        <v>1554</v>
      </c>
      <c r="G428" s="70" t="s">
        <v>2358</v>
      </c>
      <c r="H428" s="70" t="s">
        <v>2359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2380</v>
      </c>
      <c r="B429" s="70">
        <v>375</v>
      </c>
      <c r="C429" s="70">
        <v>1</v>
      </c>
      <c r="D429" s="70">
        <v>23</v>
      </c>
      <c r="E429" s="70">
        <v>1990</v>
      </c>
      <c r="F429" s="70" t="s">
        <v>787</v>
      </c>
      <c r="G429" s="70" t="s">
        <v>2381</v>
      </c>
      <c r="H429" s="70" t="s">
        <v>2382</v>
      </c>
      <c r="I429" s="148"/>
      <c r="J429" s="71">
        <v>59.517411953168633</v>
      </c>
      <c r="K429" s="71">
        <v>2.759665992549345</v>
      </c>
      <c r="L429" s="71">
        <v>0</v>
      </c>
      <c r="M429" s="71">
        <v>37.256495626905817</v>
      </c>
      <c r="N429" s="71">
        <v>53.779449396200867</v>
      </c>
      <c r="O429" s="71">
        <v>38.95099566522952</v>
      </c>
      <c r="P429" s="71">
        <v>30.418709030501049</v>
      </c>
      <c r="Q429" s="71">
        <v>4.0600844660041098</v>
      </c>
      <c r="R429" s="71">
        <v>0</v>
      </c>
      <c r="S429" s="71">
        <v>6.9987401424990239</v>
      </c>
      <c r="T429" s="72"/>
      <c r="U429" s="71">
        <v>8692727</v>
      </c>
      <c r="V429" s="71">
        <v>1346</v>
      </c>
      <c r="W429" s="71">
        <v>0</v>
      </c>
      <c r="X429" s="71">
        <v>16779</v>
      </c>
      <c r="Y429" s="71">
        <v>21779</v>
      </c>
      <c r="Z429" s="71">
        <v>16021</v>
      </c>
      <c r="AA429" s="71">
        <v>7386</v>
      </c>
      <c r="AB429" s="71">
        <v>65922</v>
      </c>
      <c r="AC429" s="71">
        <v>0</v>
      </c>
      <c r="AD429" s="71">
        <v>6.9987401424990239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2383</v>
      </c>
      <c r="B430" s="70">
        <v>376</v>
      </c>
      <c r="C430" s="70">
        <v>2</v>
      </c>
      <c r="D430" s="70">
        <v>23</v>
      </c>
      <c r="E430" s="70">
        <v>2005</v>
      </c>
      <c r="F430" s="70" t="s">
        <v>789</v>
      </c>
      <c r="G430" s="70" t="s">
        <v>2381</v>
      </c>
      <c r="H430" s="70" t="s">
        <v>2382</v>
      </c>
      <c r="I430" s="148"/>
      <c r="J430" s="71">
        <v>40.102248979127083</v>
      </c>
      <c r="K430" s="71">
        <v>2.0489875181023041</v>
      </c>
      <c r="L430" s="71">
        <v>0</v>
      </c>
      <c r="M430" s="71">
        <v>63.518838674222721</v>
      </c>
      <c r="N430" s="71">
        <v>72.31844870125272</v>
      </c>
      <c r="O430" s="71">
        <v>48.583296601242147</v>
      </c>
      <c r="P430" s="71">
        <v>26.772604516774191</v>
      </c>
      <c r="Q430" s="71">
        <v>3.8984781805852302</v>
      </c>
      <c r="R430" s="71">
        <v>0</v>
      </c>
      <c r="S430" s="71">
        <v>12.563524010659689</v>
      </c>
      <c r="T430" s="72"/>
      <c r="U430" s="71">
        <v>4221172</v>
      </c>
      <c r="V430" s="71">
        <v>1127</v>
      </c>
      <c r="W430" s="71">
        <v>0</v>
      </c>
      <c r="X430" s="71">
        <v>15111</v>
      </c>
      <c r="Y430" s="71">
        <v>26303</v>
      </c>
      <c r="Z430" s="71">
        <v>23124</v>
      </c>
      <c r="AA430" s="71">
        <v>5324</v>
      </c>
      <c r="AB430" s="71">
        <v>66172</v>
      </c>
      <c r="AC430" s="71">
        <v>0</v>
      </c>
      <c r="AD430" s="71">
        <v>12.563524010659689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2384</v>
      </c>
      <c r="B431" s="70">
        <v>377</v>
      </c>
      <c r="C431" s="70">
        <v>3</v>
      </c>
      <c r="D431" s="70">
        <v>23</v>
      </c>
      <c r="E431" s="70">
        <v>2006</v>
      </c>
      <c r="F431" s="70" t="s">
        <v>790</v>
      </c>
      <c r="G431" s="70" t="s">
        <v>2381</v>
      </c>
      <c r="H431" s="70" t="s">
        <v>2382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2385</v>
      </c>
      <c r="B432" s="70">
        <v>378</v>
      </c>
      <c r="C432" s="70">
        <v>4</v>
      </c>
      <c r="D432" s="70">
        <v>23</v>
      </c>
      <c r="E432" s="70">
        <v>2007</v>
      </c>
      <c r="F432" s="70" t="s">
        <v>791</v>
      </c>
      <c r="G432" s="70" t="s">
        <v>2381</v>
      </c>
      <c r="H432" s="70" t="s">
        <v>2382</v>
      </c>
      <c r="I432" s="148"/>
      <c r="J432" s="71">
        <v>38.017358821200077</v>
      </c>
      <c r="K432" s="71">
        <v>1.8954714299155331</v>
      </c>
      <c r="L432" s="71">
        <v>0</v>
      </c>
      <c r="M432" s="71">
        <v>61.834229783729413</v>
      </c>
      <c r="N432" s="71">
        <v>76.34653148192686</v>
      </c>
      <c r="O432" s="71">
        <v>46.641889088131947</v>
      </c>
      <c r="P432" s="71">
        <v>25.736767108354432</v>
      </c>
      <c r="Q432" s="71">
        <v>4.1067455681518501</v>
      </c>
      <c r="R432" s="71">
        <v>0</v>
      </c>
      <c r="S432" s="71">
        <v>10.99307646751611</v>
      </c>
      <c r="T432" s="72"/>
      <c r="U432" s="71">
        <v>4511562</v>
      </c>
      <c r="V432" s="71">
        <v>1015</v>
      </c>
      <c r="W432" s="71">
        <v>0</v>
      </c>
      <c r="X432" s="71">
        <v>16997</v>
      </c>
      <c r="Y432" s="71">
        <v>26733</v>
      </c>
      <c r="Z432" s="71">
        <v>23078</v>
      </c>
      <c r="AA432" s="71">
        <v>5040</v>
      </c>
      <c r="AB432" s="71">
        <v>66021</v>
      </c>
      <c r="AC432" s="71">
        <v>0</v>
      </c>
      <c r="AD432" s="71">
        <v>10.99307646751611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2386</v>
      </c>
      <c r="B433" s="70">
        <v>379</v>
      </c>
      <c r="C433" s="70">
        <v>5</v>
      </c>
      <c r="D433" s="70">
        <v>23</v>
      </c>
      <c r="E433" s="70">
        <v>2008</v>
      </c>
      <c r="F433" s="70" t="s">
        <v>792</v>
      </c>
      <c r="G433" s="70" t="s">
        <v>2381</v>
      </c>
      <c r="H433" s="70" t="s">
        <v>2382</v>
      </c>
      <c r="I433" s="148"/>
      <c r="J433" s="71">
        <v>35.366013985525221</v>
      </c>
      <c r="K433" s="71">
        <v>1.4220756009253299</v>
      </c>
      <c r="L433" s="71">
        <v>0</v>
      </c>
      <c r="M433" s="71">
        <v>64.903233559772588</v>
      </c>
      <c r="N433" s="71">
        <v>74.305577408692258</v>
      </c>
      <c r="O433" s="71">
        <v>45.050587158188961</v>
      </c>
      <c r="P433" s="71">
        <v>25.426898753865551</v>
      </c>
      <c r="Q433" s="71">
        <v>4.0421884998874198</v>
      </c>
      <c r="R433" s="71">
        <v>0</v>
      </c>
      <c r="S433" s="71">
        <v>11.29494815346791</v>
      </c>
      <c r="T433" s="72"/>
      <c r="U433" s="71">
        <v>4456632</v>
      </c>
      <c r="V433" s="71">
        <v>1015</v>
      </c>
      <c r="W433" s="71">
        <v>0</v>
      </c>
      <c r="X433" s="71">
        <v>16997</v>
      </c>
      <c r="Y433" s="71">
        <v>27095</v>
      </c>
      <c r="Z433" s="71">
        <v>23073</v>
      </c>
      <c r="AA433" s="71">
        <v>4985</v>
      </c>
      <c r="AB433" s="71">
        <v>66052</v>
      </c>
      <c r="AC433" s="71">
        <v>0</v>
      </c>
      <c r="AD433" s="71">
        <v>11.29494815346791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2387</v>
      </c>
      <c r="B434" s="70">
        <v>380</v>
      </c>
      <c r="C434" s="70">
        <v>6</v>
      </c>
      <c r="D434" s="70">
        <v>23</v>
      </c>
      <c r="E434" s="70">
        <v>2009</v>
      </c>
      <c r="F434" s="70" t="s">
        <v>176</v>
      </c>
      <c r="G434" s="70" t="s">
        <v>2381</v>
      </c>
      <c r="H434" s="70" t="s">
        <v>2382</v>
      </c>
      <c r="I434" s="148"/>
      <c r="J434" s="71">
        <v>29.136428646569811</v>
      </c>
      <c r="K434" s="71">
        <v>1.542064810457181</v>
      </c>
      <c r="L434" s="71">
        <v>0</v>
      </c>
      <c r="M434" s="71">
        <v>60.365229731829373</v>
      </c>
      <c r="N434" s="71">
        <v>61.167546065368512</v>
      </c>
      <c r="O434" s="71">
        <v>45.426093984345698</v>
      </c>
      <c r="P434" s="71">
        <v>24.946621986340819</v>
      </c>
      <c r="Q434" s="71">
        <v>3.85637025528872</v>
      </c>
      <c r="R434" s="71">
        <v>0</v>
      </c>
      <c r="S434" s="71">
        <v>11.473843296313641</v>
      </c>
      <c r="T434" s="72"/>
      <c r="U434" s="71">
        <v>3816458</v>
      </c>
      <c r="V434" s="71">
        <v>1331</v>
      </c>
      <c r="W434" s="71">
        <v>0</v>
      </c>
      <c r="X434" s="71">
        <v>19680</v>
      </c>
      <c r="Y434" s="71">
        <v>27420</v>
      </c>
      <c r="Z434" s="71">
        <v>22964</v>
      </c>
      <c r="AA434" s="71">
        <v>5021</v>
      </c>
      <c r="AB434" s="71">
        <v>66150</v>
      </c>
      <c r="AC434" s="71">
        <v>0</v>
      </c>
      <c r="AD434" s="71">
        <v>11.473843296313641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2.4</v>
      </c>
      <c r="BK434" s="71">
        <v>0</v>
      </c>
      <c r="BL434" s="71">
        <v>19.940000000000001</v>
      </c>
      <c r="BM434" s="71">
        <v>0</v>
      </c>
      <c r="BN434" s="72"/>
      <c r="BO434" s="71">
        <v>0</v>
      </c>
      <c r="BP434" s="71">
        <v>0</v>
      </c>
      <c r="BQ434" s="71">
        <v>1</v>
      </c>
      <c r="BR434" s="71">
        <v>0</v>
      </c>
      <c r="BS434" s="71">
        <v>2</v>
      </c>
      <c r="BT434" s="71">
        <v>0</v>
      </c>
      <c r="BU434"/>
      <c r="BV434" s="70">
        <v>14.35</v>
      </c>
      <c r="BW434" s="70">
        <v>0</v>
      </c>
      <c r="BX434" s="70">
        <v>0</v>
      </c>
      <c r="BY434" s="70">
        <v>0</v>
      </c>
      <c r="BZ434" s="70">
        <v>7.99</v>
      </c>
      <c r="CA434" s="70">
        <v>0</v>
      </c>
      <c r="CB434" s="70">
        <v>0</v>
      </c>
      <c r="CC434" s="70">
        <v>0</v>
      </c>
      <c r="CD434" s="70">
        <v>0</v>
      </c>
    </row>
    <row r="435" spans="1:82">
      <c r="A435" s="70" t="s">
        <v>2388</v>
      </c>
      <c r="B435" s="70">
        <v>381</v>
      </c>
      <c r="C435" s="70">
        <v>7</v>
      </c>
      <c r="D435" s="70">
        <v>23</v>
      </c>
      <c r="E435" s="70">
        <v>2010</v>
      </c>
      <c r="F435" s="70" t="s">
        <v>177</v>
      </c>
      <c r="G435" s="70" t="s">
        <v>2381</v>
      </c>
      <c r="H435" s="70" t="s">
        <v>2382</v>
      </c>
      <c r="I435" s="148"/>
      <c r="J435" s="71">
        <v>29.112592022642509</v>
      </c>
      <c r="K435" s="71">
        <v>1.680295539900275</v>
      </c>
      <c r="L435" s="71">
        <v>0</v>
      </c>
      <c r="M435" s="71">
        <v>65.16257117529787</v>
      </c>
      <c r="N435" s="71">
        <v>71.405512425804091</v>
      </c>
      <c r="O435" s="71">
        <v>45.194325432348897</v>
      </c>
      <c r="P435" s="71">
        <v>25.269654156709912</v>
      </c>
      <c r="Q435" s="71">
        <v>4.0324675187710497</v>
      </c>
      <c r="R435" s="71">
        <v>0</v>
      </c>
      <c r="S435" s="71">
        <v>9.2550323881574901</v>
      </c>
      <c r="T435" s="72"/>
      <c r="U435" s="71">
        <v>3844666</v>
      </c>
      <c r="V435" s="71">
        <v>1331</v>
      </c>
      <c r="W435" s="71">
        <v>0</v>
      </c>
      <c r="X435" s="71">
        <v>19680</v>
      </c>
      <c r="Y435" s="71">
        <v>27716</v>
      </c>
      <c r="Z435" s="71">
        <v>22953</v>
      </c>
      <c r="AA435" s="71">
        <v>4959</v>
      </c>
      <c r="AB435" s="71">
        <v>66281</v>
      </c>
      <c r="AC435" s="71">
        <v>0</v>
      </c>
      <c r="AD435" s="71">
        <v>9.2550323881574901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1.9359999999999999</v>
      </c>
      <c r="BK435" s="71">
        <v>0</v>
      </c>
      <c r="BL435" s="71">
        <v>12.503</v>
      </c>
      <c r="BM435" s="71">
        <v>0</v>
      </c>
      <c r="BN435" s="72"/>
      <c r="BO435" s="71">
        <v>0</v>
      </c>
      <c r="BP435" s="71">
        <v>0</v>
      </c>
      <c r="BQ435" s="71">
        <v>1</v>
      </c>
      <c r="BR435" s="71">
        <v>0</v>
      </c>
      <c r="BS435" s="71">
        <v>1</v>
      </c>
      <c r="BT435" s="71">
        <v>0</v>
      </c>
      <c r="BU435"/>
      <c r="BV435" s="70">
        <v>6.0529999999999999</v>
      </c>
      <c r="BW435" s="70">
        <v>0</v>
      </c>
      <c r="BX435" s="70">
        <v>0</v>
      </c>
      <c r="BY435" s="70">
        <v>0</v>
      </c>
      <c r="BZ435" s="70">
        <v>8.3859999999999992</v>
      </c>
      <c r="CA435" s="70">
        <v>0</v>
      </c>
      <c r="CB435" s="70">
        <v>0</v>
      </c>
      <c r="CC435" s="70">
        <v>0</v>
      </c>
      <c r="CD435" s="70">
        <v>0</v>
      </c>
    </row>
    <row r="436" spans="1:82">
      <c r="A436" s="70" t="s">
        <v>2389</v>
      </c>
      <c r="B436" s="70">
        <v>382</v>
      </c>
      <c r="C436" s="70">
        <v>8</v>
      </c>
      <c r="D436" s="70">
        <v>23</v>
      </c>
      <c r="E436" s="70">
        <v>2011</v>
      </c>
      <c r="F436" s="70" t="s">
        <v>178</v>
      </c>
      <c r="G436" s="70" t="s">
        <v>2381</v>
      </c>
      <c r="H436" s="70" t="s">
        <v>2382</v>
      </c>
      <c r="I436" s="148"/>
      <c r="J436" s="71">
        <v>32.413836131682878</v>
      </c>
      <c r="K436" s="71">
        <v>2.6741200098717872</v>
      </c>
      <c r="L436" s="71">
        <v>0</v>
      </c>
      <c r="M436" s="71">
        <v>83.10533430032784</v>
      </c>
      <c r="N436" s="71">
        <v>88.151598183689472</v>
      </c>
      <c r="O436" s="71">
        <v>44.672740898108444</v>
      </c>
      <c r="P436" s="71">
        <v>24.504762719532675</v>
      </c>
      <c r="Q436" s="71">
        <v>4.6393340565971801</v>
      </c>
      <c r="R436" s="71">
        <v>0</v>
      </c>
      <c r="S436" s="71">
        <v>9.3562356721412723</v>
      </c>
      <c r="T436" s="72"/>
      <c r="U436" s="71">
        <v>3875048</v>
      </c>
      <c r="V436" s="71">
        <v>1331</v>
      </c>
      <c r="W436" s="71">
        <v>0</v>
      </c>
      <c r="X436" s="71">
        <v>19680</v>
      </c>
      <c r="Y436" s="71">
        <v>27897</v>
      </c>
      <c r="Z436" s="71">
        <v>23181</v>
      </c>
      <c r="AA436" s="71">
        <v>4952</v>
      </c>
      <c r="AB436" s="71">
        <v>66109</v>
      </c>
      <c r="AC436" s="71">
        <v>0</v>
      </c>
      <c r="AD436" s="71">
        <v>9.3562356721412723</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2.1589999999999998</v>
      </c>
      <c r="BK436" s="71">
        <v>0</v>
      </c>
      <c r="BL436" s="71">
        <v>18.488</v>
      </c>
      <c r="BM436" s="71">
        <v>0</v>
      </c>
      <c r="BN436" s="72"/>
      <c r="BO436" s="71">
        <v>0</v>
      </c>
      <c r="BP436" s="71">
        <v>0</v>
      </c>
      <c r="BQ436" s="71">
        <v>1</v>
      </c>
      <c r="BR436" s="71">
        <v>0</v>
      </c>
      <c r="BS436" s="71">
        <v>2</v>
      </c>
      <c r="BT436" s="71">
        <v>0</v>
      </c>
      <c r="BU436"/>
      <c r="BV436" s="70">
        <v>12.611000000000001</v>
      </c>
      <c r="BW436" s="70">
        <v>0</v>
      </c>
      <c r="BX436" s="70">
        <v>0</v>
      </c>
      <c r="BY436" s="70">
        <v>0</v>
      </c>
      <c r="BZ436" s="70">
        <v>8.0359999999999996</v>
      </c>
      <c r="CA436" s="70">
        <v>0</v>
      </c>
      <c r="CB436" s="70">
        <v>0</v>
      </c>
      <c r="CC436" s="70">
        <v>0</v>
      </c>
      <c r="CD436" s="70">
        <v>0</v>
      </c>
    </row>
    <row r="437" spans="1:82">
      <c r="A437" s="70" t="s">
        <v>2390</v>
      </c>
      <c r="B437" s="70">
        <v>383</v>
      </c>
      <c r="C437" s="70">
        <v>9</v>
      </c>
      <c r="D437" s="70">
        <v>23</v>
      </c>
      <c r="E437" s="70">
        <v>2012</v>
      </c>
      <c r="F437" s="70" t="s">
        <v>179</v>
      </c>
      <c r="G437" s="70" t="s">
        <v>2381</v>
      </c>
      <c r="H437" s="70" t="s">
        <v>2382</v>
      </c>
      <c r="I437" s="148"/>
      <c r="J437" s="71">
        <v>38.393517210683669</v>
      </c>
      <c r="K437" s="71">
        <v>2.6004271074206402</v>
      </c>
      <c r="L437" s="71">
        <v>0</v>
      </c>
      <c r="M437" s="71">
        <v>92.952804668457262</v>
      </c>
      <c r="N437" s="71">
        <v>94.165117003448032</v>
      </c>
      <c r="O437" s="71">
        <v>44.841258074513554</v>
      </c>
      <c r="P437" s="71">
        <v>24.380422235737203</v>
      </c>
      <c r="Q437" s="71">
        <v>5.06776277120212</v>
      </c>
      <c r="R437" s="71">
        <v>0</v>
      </c>
      <c r="S437" s="71">
        <v>10.18897004929358</v>
      </c>
      <c r="T437" s="72"/>
      <c r="U437" s="71">
        <v>4462667</v>
      </c>
      <c r="V437" s="71">
        <v>1331</v>
      </c>
      <c r="W437" s="71">
        <v>0</v>
      </c>
      <c r="X437" s="71">
        <v>19680</v>
      </c>
      <c r="Y437" s="71">
        <v>28384</v>
      </c>
      <c r="Z437" s="71">
        <v>23453</v>
      </c>
      <c r="AA437" s="71">
        <v>4899</v>
      </c>
      <c r="AB437" s="71">
        <v>66466</v>
      </c>
      <c r="AC437" s="71">
        <v>0</v>
      </c>
      <c r="AD437" s="71">
        <v>10.18897004929358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2.7850000000000001</v>
      </c>
      <c r="BK437" s="71">
        <v>0</v>
      </c>
      <c r="BL437" s="71">
        <v>23.440999999999999</v>
      </c>
      <c r="BM437" s="71">
        <v>0</v>
      </c>
      <c r="BN437" s="72"/>
      <c r="BO437" s="71">
        <v>0</v>
      </c>
      <c r="BP437" s="71">
        <v>0</v>
      </c>
      <c r="BQ437" s="71">
        <v>1</v>
      </c>
      <c r="BR437" s="71">
        <v>0</v>
      </c>
      <c r="BS437" s="71">
        <v>2</v>
      </c>
      <c r="BT437" s="71">
        <v>0</v>
      </c>
      <c r="BU437"/>
      <c r="BV437" s="70">
        <v>18.225000000000001</v>
      </c>
      <c r="BW437" s="70">
        <v>0</v>
      </c>
      <c r="BX437" s="70">
        <v>0</v>
      </c>
      <c r="BY437" s="70">
        <v>0</v>
      </c>
      <c r="BZ437" s="70">
        <v>8.0009999999999994</v>
      </c>
      <c r="CA437" s="70">
        <v>0</v>
      </c>
      <c r="CB437" s="70">
        <v>0</v>
      </c>
      <c r="CC437" s="70">
        <v>0</v>
      </c>
      <c r="CD437" s="70">
        <v>0</v>
      </c>
    </row>
    <row r="438" spans="1:82">
      <c r="A438" s="70" t="s">
        <v>2391</v>
      </c>
      <c r="B438" s="70">
        <v>384</v>
      </c>
      <c r="C438" s="70">
        <v>10</v>
      </c>
      <c r="D438" s="70">
        <v>23</v>
      </c>
      <c r="E438" s="70">
        <v>2013</v>
      </c>
      <c r="F438" s="70" t="s">
        <v>180</v>
      </c>
      <c r="G438" s="70" t="s">
        <v>2381</v>
      </c>
      <c r="H438" s="70" t="s">
        <v>2382</v>
      </c>
      <c r="I438" s="148"/>
      <c r="J438" s="71">
        <v>37.602861816947083</v>
      </c>
      <c r="K438" s="71">
        <v>2.2049133644165519</v>
      </c>
      <c r="L438" s="71">
        <v>0</v>
      </c>
      <c r="M438" s="71">
        <v>93.624355348773278</v>
      </c>
      <c r="N438" s="71">
        <v>95.093812294361939</v>
      </c>
      <c r="O438" s="71">
        <v>43.268833372580112</v>
      </c>
      <c r="P438" s="71">
        <v>23.882834900981329</v>
      </c>
      <c r="Q438" s="71">
        <v>5.1389950145764303</v>
      </c>
      <c r="R438" s="71">
        <v>0</v>
      </c>
      <c r="S438" s="71">
        <v>9.3597272316193756</v>
      </c>
      <c r="T438" s="72"/>
      <c r="U438" s="71">
        <v>4322190</v>
      </c>
      <c r="V438" s="71">
        <v>1331</v>
      </c>
      <c r="W438" s="71">
        <v>0</v>
      </c>
      <c r="X438" s="71">
        <v>19680</v>
      </c>
      <c r="Y438" s="71">
        <v>28718</v>
      </c>
      <c r="Z438" s="71">
        <v>23641</v>
      </c>
      <c r="AA438" s="71">
        <v>4781</v>
      </c>
      <c r="AB438" s="71">
        <v>66434</v>
      </c>
      <c r="AC438" s="71">
        <v>0</v>
      </c>
      <c r="AD438" s="71">
        <v>9.3597272316193756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3.246</v>
      </c>
      <c r="BK438" s="71">
        <v>0</v>
      </c>
      <c r="BL438" s="71">
        <v>25.164999999999999</v>
      </c>
      <c r="BM438" s="71">
        <v>0</v>
      </c>
      <c r="BN438" s="72"/>
      <c r="BO438" s="71">
        <v>0</v>
      </c>
      <c r="BP438" s="71">
        <v>0</v>
      </c>
      <c r="BQ438" s="71">
        <v>1</v>
      </c>
      <c r="BR438" s="71">
        <v>0</v>
      </c>
      <c r="BS438" s="71">
        <v>2</v>
      </c>
      <c r="BT438" s="71">
        <v>0</v>
      </c>
      <c r="BU438"/>
      <c r="BV438" s="70">
        <v>20.268000000000001</v>
      </c>
      <c r="BW438" s="70">
        <v>0</v>
      </c>
      <c r="BX438" s="70">
        <v>0</v>
      </c>
      <c r="BY438" s="70">
        <v>0</v>
      </c>
      <c r="BZ438" s="70">
        <v>8.1430000000000007</v>
      </c>
      <c r="CA438" s="70">
        <v>0</v>
      </c>
      <c r="CB438" s="70">
        <v>0</v>
      </c>
      <c r="CC438" s="70">
        <v>0</v>
      </c>
      <c r="CD438" s="70">
        <v>0</v>
      </c>
    </row>
    <row r="439" spans="1:82">
      <c r="A439" s="70" t="s">
        <v>2392</v>
      </c>
      <c r="B439" s="70">
        <v>385</v>
      </c>
      <c r="C439" s="70">
        <v>11</v>
      </c>
      <c r="D439" s="70">
        <v>23</v>
      </c>
      <c r="E439" s="70">
        <v>2014</v>
      </c>
      <c r="F439" s="70" t="s">
        <v>181</v>
      </c>
      <c r="G439" s="70" t="s">
        <v>2381</v>
      </c>
      <c r="H439" s="70" t="s">
        <v>2382</v>
      </c>
      <c r="I439" s="148"/>
      <c r="J439" s="71">
        <v>36.871505753537683</v>
      </c>
      <c r="K439" s="71">
        <v>2.1198971893555081</v>
      </c>
      <c r="L439" s="71">
        <v>0.91735529701687457</v>
      </c>
      <c r="M439" s="71">
        <v>92.797396261738712</v>
      </c>
      <c r="N439" s="71">
        <v>91.532546341813358</v>
      </c>
      <c r="O439" s="71">
        <v>41.087540527882254</v>
      </c>
      <c r="P439" s="71">
        <v>23.981867583900879</v>
      </c>
      <c r="Q439" s="71">
        <v>4.9385751015745001</v>
      </c>
      <c r="R439" s="71">
        <v>0</v>
      </c>
      <c r="S439" s="71">
        <v>11.237736079558641</v>
      </c>
      <c r="T439" s="72"/>
      <c r="U439" s="71">
        <v>4509520</v>
      </c>
      <c r="V439" s="71">
        <v>1066</v>
      </c>
      <c r="W439" s="71">
        <v>10</v>
      </c>
      <c r="X439" s="71">
        <v>19593</v>
      </c>
      <c r="Y439" s="71">
        <v>28694</v>
      </c>
      <c r="Z439" s="71">
        <v>23644</v>
      </c>
      <c r="AA439" s="71">
        <v>4776</v>
      </c>
      <c r="AB439" s="71">
        <v>66542</v>
      </c>
      <c r="AC439" s="71">
        <v>0</v>
      </c>
      <c r="AD439" s="71">
        <v>11.237736079558641</v>
      </c>
      <c r="AE439" s="72"/>
      <c r="AF439" s="71"/>
      <c r="AG439" s="71"/>
      <c r="AH439" s="71"/>
      <c r="AI439" s="71"/>
      <c r="AJ439" s="71"/>
      <c r="AK439" s="71"/>
      <c r="AL439" s="71"/>
      <c r="AM439" s="71"/>
      <c r="AN439" s="71"/>
      <c r="AO439" s="71"/>
      <c r="AP439" s="71"/>
      <c r="AQ439" s="72"/>
      <c r="AR439" s="71">
        <v>755</v>
      </c>
      <c r="AS439" s="71">
        <v>50</v>
      </c>
      <c r="AT439" s="71">
        <v>0</v>
      </c>
      <c r="AU439" s="71">
        <v>0</v>
      </c>
      <c r="AV439" s="71">
        <v>0</v>
      </c>
      <c r="AW439" s="71">
        <v>0</v>
      </c>
      <c r="AX439" s="71"/>
      <c r="AY439" s="72"/>
      <c r="AZ439" s="71">
        <v>2843.8</v>
      </c>
      <c r="BA439" s="71">
        <v>994.30000000000007</v>
      </c>
      <c r="BB439" s="71">
        <v>0</v>
      </c>
      <c r="BC439" s="71">
        <v>0</v>
      </c>
      <c r="BD439" s="71">
        <v>0</v>
      </c>
      <c r="BE439" s="71">
        <v>0</v>
      </c>
      <c r="BF439" s="71"/>
      <c r="BG439" s="72"/>
      <c r="BH439" s="71">
        <v>0</v>
      </c>
      <c r="BI439" s="71">
        <v>0</v>
      </c>
      <c r="BJ439" s="71">
        <v>2.93</v>
      </c>
      <c r="BK439" s="71">
        <v>0</v>
      </c>
      <c r="BL439" s="71">
        <v>24.1</v>
      </c>
      <c r="BM439" s="71">
        <v>0</v>
      </c>
      <c r="BN439" s="72"/>
      <c r="BO439" s="71">
        <v>0</v>
      </c>
      <c r="BP439" s="71">
        <v>0</v>
      </c>
      <c r="BQ439" s="71">
        <v>1</v>
      </c>
      <c r="BR439" s="71">
        <v>0</v>
      </c>
      <c r="BS439" s="71">
        <v>2</v>
      </c>
      <c r="BT439" s="71">
        <v>0</v>
      </c>
      <c r="BU439"/>
      <c r="BV439" s="70">
        <v>19.625</v>
      </c>
      <c r="BW439" s="70">
        <v>0</v>
      </c>
      <c r="BX439" s="70">
        <v>0</v>
      </c>
      <c r="BY439" s="70">
        <v>0.42199999999999999</v>
      </c>
      <c r="BZ439" s="70">
        <v>6.9829999999999997</v>
      </c>
      <c r="CA439" s="70">
        <v>0</v>
      </c>
      <c r="CB439" s="70">
        <v>0</v>
      </c>
      <c r="CC439" s="70">
        <v>0</v>
      </c>
      <c r="CD439" s="70">
        <v>0</v>
      </c>
    </row>
    <row r="440" spans="1:82">
      <c r="A440" s="70" t="s">
        <v>2393</v>
      </c>
      <c r="B440" s="70">
        <v>386</v>
      </c>
      <c r="C440" s="70">
        <v>12</v>
      </c>
      <c r="D440" s="70">
        <v>23</v>
      </c>
      <c r="E440" s="70">
        <v>2015</v>
      </c>
      <c r="F440" s="70" t="s">
        <v>182</v>
      </c>
      <c r="G440" s="70" t="s">
        <v>2381</v>
      </c>
      <c r="H440" s="70" t="s">
        <v>2382</v>
      </c>
      <c r="I440" s="148"/>
      <c r="J440" s="71">
        <v>37.46152698545265</v>
      </c>
      <c r="K440" s="71">
        <v>2.025372879423081</v>
      </c>
      <c r="L440" s="71">
        <v>1.0309443006646599</v>
      </c>
      <c r="M440" s="71">
        <v>85.063341013664726</v>
      </c>
      <c r="N440" s="71">
        <v>85.439084742747411</v>
      </c>
      <c r="O440" s="71">
        <v>40.795715906829322</v>
      </c>
      <c r="P440" s="71">
        <v>23.840005182237206</v>
      </c>
      <c r="Q440" s="71">
        <v>4.8037414158622402</v>
      </c>
      <c r="R440" s="71">
        <v>0</v>
      </c>
      <c r="S440" s="71">
        <v>11.25696577978654</v>
      </c>
      <c r="T440" s="72"/>
      <c r="U440" s="71">
        <v>4830453</v>
      </c>
      <c r="V440" s="71">
        <v>1066</v>
      </c>
      <c r="W440" s="71">
        <v>10</v>
      </c>
      <c r="X440" s="71">
        <v>19593</v>
      </c>
      <c r="Y440" s="71">
        <v>28784</v>
      </c>
      <c r="Z440" s="71">
        <v>23702</v>
      </c>
      <c r="AA440" s="71">
        <v>4744</v>
      </c>
      <c r="AB440" s="71">
        <v>66118</v>
      </c>
      <c r="AC440" s="71">
        <v>0</v>
      </c>
      <c r="AD440" s="71">
        <v>11.25696577978654</v>
      </c>
      <c r="AE440" s="72"/>
      <c r="AF440" s="71">
        <v>39270649.495842919</v>
      </c>
      <c r="AG440" s="71">
        <v>1704779.848984777</v>
      </c>
      <c r="AH440" s="71">
        <v>209713.4449129673</v>
      </c>
      <c r="AI440" s="71">
        <v>122325115.91244709</v>
      </c>
      <c r="AJ440" s="71">
        <v>130316960.2037416</v>
      </c>
      <c r="AK440" s="71">
        <v>0</v>
      </c>
      <c r="AL440" s="71">
        <v>0</v>
      </c>
      <c r="AM440" s="71">
        <v>9061194.5454215035</v>
      </c>
      <c r="AN440" s="71">
        <v>0</v>
      </c>
      <c r="AO440" s="71">
        <v>0</v>
      </c>
      <c r="AP440" s="71">
        <v>302888413.45135087</v>
      </c>
      <c r="AQ440" s="72"/>
      <c r="AR440" s="71">
        <v>815</v>
      </c>
      <c r="AS440" s="71">
        <v>66</v>
      </c>
      <c r="AT440" s="71">
        <v>0</v>
      </c>
      <c r="AU440" s="71">
        <v>0</v>
      </c>
      <c r="AV440" s="71">
        <v>0</v>
      </c>
      <c r="AW440" s="71">
        <v>0</v>
      </c>
      <c r="AX440" s="71"/>
      <c r="AY440" s="72"/>
      <c r="AZ440" s="71">
        <v>3108</v>
      </c>
      <c r="BA440" s="71">
        <v>2700.4</v>
      </c>
      <c r="BB440" s="71">
        <v>0</v>
      </c>
      <c r="BC440" s="71">
        <v>0</v>
      </c>
      <c r="BD440" s="71">
        <v>0</v>
      </c>
      <c r="BE440" s="71">
        <v>0</v>
      </c>
      <c r="BF440" s="71"/>
      <c r="BG440" s="72"/>
      <c r="BH440" s="71">
        <v>0</v>
      </c>
      <c r="BI440" s="71">
        <v>0</v>
      </c>
      <c r="BJ440" s="71">
        <v>2.9329999999999998</v>
      </c>
      <c r="BK440" s="71">
        <v>0</v>
      </c>
      <c r="BL440" s="71">
        <v>21.527000000000001</v>
      </c>
      <c r="BM440" s="71">
        <v>0</v>
      </c>
      <c r="BN440" s="72"/>
      <c r="BO440" s="71">
        <v>0</v>
      </c>
      <c r="BP440" s="71">
        <v>0</v>
      </c>
      <c r="BQ440" s="71">
        <v>1</v>
      </c>
      <c r="BR440" s="71">
        <v>0</v>
      </c>
      <c r="BS440" s="71">
        <v>2</v>
      </c>
      <c r="BT440" s="71">
        <v>0</v>
      </c>
      <c r="BU440"/>
      <c r="BV440" s="70">
        <v>20.047999999999998</v>
      </c>
      <c r="BW440" s="70">
        <v>0</v>
      </c>
      <c r="BX440" s="70">
        <v>0</v>
      </c>
      <c r="BY440" s="70">
        <v>0.50700000000000001</v>
      </c>
      <c r="BZ440" s="70">
        <v>3.9049999999999998</v>
      </c>
      <c r="CA440" s="70">
        <v>0</v>
      </c>
      <c r="CB440" s="70">
        <v>0</v>
      </c>
      <c r="CC440" s="70">
        <v>0</v>
      </c>
      <c r="CD440" s="70">
        <v>0</v>
      </c>
    </row>
    <row r="441" spans="1:82">
      <c r="A441" s="70" t="s">
        <v>2394</v>
      </c>
      <c r="B441" s="70">
        <v>387</v>
      </c>
      <c r="C441" s="70">
        <v>13</v>
      </c>
      <c r="D441" s="70">
        <v>23</v>
      </c>
      <c r="E441" s="70">
        <v>2016</v>
      </c>
      <c r="F441" s="70" t="s">
        <v>155</v>
      </c>
      <c r="G441" s="70" t="s">
        <v>2381</v>
      </c>
      <c r="H441" s="70" t="s">
        <v>2382</v>
      </c>
      <c r="I441" s="148"/>
      <c r="J441" s="71">
        <v>38.811161874584656</v>
      </c>
      <c r="K441" s="71">
        <v>1.9726923648239485</v>
      </c>
      <c r="L441" s="71">
        <v>0.98554419525857684</v>
      </c>
      <c r="M441" s="71">
        <v>77.573470295227224</v>
      </c>
      <c r="N441" s="71">
        <v>85.672773411434505</v>
      </c>
      <c r="O441" s="71">
        <v>40.650573990331218</v>
      </c>
      <c r="P441" s="71">
        <v>23.161527459667443</v>
      </c>
      <c r="Q441" s="71">
        <v>4.6436320390562669</v>
      </c>
      <c r="R441" s="71">
        <v>0</v>
      </c>
      <c r="S441" s="71">
        <v>9.9231691875291492</v>
      </c>
      <c r="T441" s="72"/>
      <c r="U441" s="71">
        <v>4750053</v>
      </c>
      <c r="V441" s="71">
        <v>1066</v>
      </c>
      <c r="W441" s="71">
        <v>10</v>
      </c>
      <c r="X441" s="71">
        <v>19593</v>
      </c>
      <c r="Y441" s="71">
        <v>28867</v>
      </c>
      <c r="Z441" s="71">
        <v>23908</v>
      </c>
      <c r="AA441" s="71">
        <v>4767</v>
      </c>
      <c r="AB441" s="71">
        <v>65744</v>
      </c>
      <c r="AC441" s="71">
        <v>0</v>
      </c>
      <c r="AD441" s="71">
        <v>9.9231691875291492</v>
      </c>
      <c r="AE441" s="72"/>
      <c r="AF441" s="71">
        <v>40522514.938483357</v>
      </c>
      <c r="AG441" s="71">
        <v>1547297.0366378969</v>
      </c>
      <c r="AH441" s="71">
        <v>149093.06287988319</v>
      </c>
      <c r="AI441" s="71">
        <v>119058082.6953482</v>
      </c>
      <c r="AJ441" s="71">
        <v>123467150.8462556</v>
      </c>
      <c r="AK441" s="71">
        <v>0</v>
      </c>
      <c r="AL441" s="71">
        <v>0</v>
      </c>
      <c r="AM441" s="71">
        <v>9016939.253170073</v>
      </c>
      <c r="AN441" s="71">
        <v>0</v>
      </c>
      <c r="AO441" s="71">
        <v>0</v>
      </c>
      <c r="AP441" s="71">
        <v>293761077.832775</v>
      </c>
      <c r="AQ441" s="72"/>
      <c r="AR441" s="71">
        <v>890</v>
      </c>
      <c r="AS441" s="71">
        <v>71</v>
      </c>
      <c r="AT441" s="71">
        <v>0</v>
      </c>
      <c r="AU441" s="71">
        <v>0</v>
      </c>
      <c r="AV441" s="71">
        <v>0</v>
      </c>
      <c r="AW441" s="71">
        <v>0</v>
      </c>
      <c r="AX441" s="71"/>
      <c r="AY441" s="72"/>
      <c r="AZ441" s="71">
        <v>3440.2</v>
      </c>
      <c r="BA441" s="71">
        <v>2756.5</v>
      </c>
      <c r="BB441" s="71">
        <v>0</v>
      </c>
      <c r="BC441" s="71">
        <v>0</v>
      </c>
      <c r="BD441" s="71">
        <v>0</v>
      </c>
      <c r="BE441" s="71">
        <v>0</v>
      </c>
      <c r="BF441" s="71"/>
      <c r="BG441" s="72"/>
      <c r="BH441" s="71">
        <v>0</v>
      </c>
      <c r="BI441" s="71">
        <v>0</v>
      </c>
      <c r="BJ441" s="71">
        <v>2.8109999999999999</v>
      </c>
      <c r="BK441" s="71">
        <v>0</v>
      </c>
      <c r="BL441" s="71">
        <v>16.606999999999999</v>
      </c>
      <c r="BM441" s="71">
        <v>0</v>
      </c>
      <c r="BN441" s="72"/>
      <c r="BO441" s="71">
        <v>0</v>
      </c>
      <c r="BP441" s="71">
        <v>0</v>
      </c>
      <c r="BQ441" s="71">
        <v>1</v>
      </c>
      <c r="BR441" s="71">
        <v>0</v>
      </c>
      <c r="BS441" s="71">
        <v>2</v>
      </c>
      <c r="BT441" s="71">
        <v>0</v>
      </c>
      <c r="BU441"/>
      <c r="BV441" s="70">
        <v>19.417999999999999</v>
      </c>
      <c r="BW441" s="70">
        <v>0</v>
      </c>
      <c r="BX441" s="70">
        <v>0</v>
      </c>
      <c r="BY441" s="70">
        <v>0</v>
      </c>
      <c r="BZ441" s="70">
        <v>0</v>
      </c>
      <c r="CA441" s="70">
        <v>0</v>
      </c>
      <c r="CB441" s="70">
        <v>0</v>
      </c>
      <c r="CC441" s="70">
        <v>0</v>
      </c>
      <c r="CD441" s="70">
        <v>0</v>
      </c>
    </row>
    <row r="442" spans="1:82">
      <c r="A442" s="70" t="s">
        <v>2395</v>
      </c>
      <c r="B442" s="70">
        <v>388</v>
      </c>
      <c r="C442" s="70">
        <v>14</v>
      </c>
      <c r="D442" s="70">
        <v>23</v>
      </c>
      <c r="E442" s="70">
        <v>2017</v>
      </c>
      <c r="F442" s="70" t="s">
        <v>156</v>
      </c>
      <c r="G442" s="70" t="s">
        <v>2381</v>
      </c>
      <c r="H442" s="70" t="s">
        <v>2382</v>
      </c>
      <c r="I442" s="148"/>
      <c r="J442" s="71">
        <v>35.757652873085242</v>
      </c>
      <c r="K442" s="71">
        <v>1.9408724629136864</v>
      </c>
      <c r="L442" s="71">
        <v>0.83480762651398033</v>
      </c>
      <c r="M442" s="71">
        <v>69.670127187479082</v>
      </c>
      <c r="N442" s="71">
        <v>80.232130028791545</v>
      </c>
      <c r="O442" s="71">
        <v>40.14949054092888</v>
      </c>
      <c r="P442" s="71">
        <v>22.136121706754665</v>
      </c>
      <c r="Q442" s="71">
        <v>4.4609204565780498</v>
      </c>
      <c r="R442" s="71">
        <v>0</v>
      </c>
      <c r="S442" s="71">
        <v>11.354975201384004</v>
      </c>
      <c r="T442" s="72"/>
      <c r="U442" s="71">
        <v>5223312</v>
      </c>
      <c r="V442" s="71">
        <v>1066</v>
      </c>
      <c r="W442" s="71">
        <v>10</v>
      </c>
      <c r="X442" s="71">
        <v>19593</v>
      </c>
      <c r="Y442" s="71">
        <v>28985</v>
      </c>
      <c r="Z442" s="71">
        <v>24005</v>
      </c>
      <c r="AA442" s="71">
        <v>4585</v>
      </c>
      <c r="AB442" s="71">
        <v>65311</v>
      </c>
      <c r="AC442" s="71">
        <v>0</v>
      </c>
      <c r="AD442" s="71">
        <v>11.354975201384001</v>
      </c>
      <c r="AE442" s="72"/>
      <c r="AF442" s="71">
        <v>41951196.105307288</v>
      </c>
      <c r="AG442" s="71">
        <v>1630292.2734056481</v>
      </c>
      <c r="AH442" s="71">
        <v>174868.4230942282</v>
      </c>
      <c r="AI442" s="71">
        <v>121806556.7850033</v>
      </c>
      <c r="AJ442" s="71">
        <v>132890631.8789845</v>
      </c>
      <c r="AK442" s="71">
        <v>0</v>
      </c>
      <c r="AL442" s="71">
        <v>0</v>
      </c>
      <c r="AM442" s="71">
        <v>8971568.4417594485</v>
      </c>
      <c r="AN442" s="71">
        <v>0</v>
      </c>
      <c r="AO442" s="71">
        <v>0</v>
      </c>
      <c r="AP442" s="71">
        <v>307425113.90755445</v>
      </c>
      <c r="AQ442" s="72"/>
      <c r="AR442" s="71">
        <v>954</v>
      </c>
      <c r="AS442" s="71">
        <v>78</v>
      </c>
      <c r="AT442" s="71">
        <v>0</v>
      </c>
      <c r="AU442" s="71">
        <v>0</v>
      </c>
      <c r="AV442" s="71">
        <v>0</v>
      </c>
      <c r="AW442" s="71">
        <v>0</v>
      </c>
      <c r="AX442" s="71"/>
      <c r="AY442" s="72"/>
      <c r="AZ442" s="71">
        <v>3751.2</v>
      </c>
      <c r="BA442" s="71">
        <v>4814.8</v>
      </c>
      <c r="BB442" s="71">
        <v>0</v>
      </c>
      <c r="BC442" s="71">
        <v>0</v>
      </c>
      <c r="BD442" s="71">
        <v>0</v>
      </c>
      <c r="BE442" s="71">
        <v>0</v>
      </c>
      <c r="BF442" s="71"/>
      <c r="BG442" s="72"/>
      <c r="BH442" s="71">
        <v>0</v>
      </c>
      <c r="BI442" s="71">
        <v>0</v>
      </c>
      <c r="BJ442" s="71">
        <v>2.093</v>
      </c>
      <c r="BK442" s="71">
        <v>0</v>
      </c>
      <c r="BL442" s="71">
        <v>17.347000000000001</v>
      </c>
      <c r="BM442" s="71">
        <v>0</v>
      </c>
      <c r="BN442" s="72"/>
      <c r="BO442" s="71">
        <v>0</v>
      </c>
      <c r="BP442" s="71">
        <v>0</v>
      </c>
      <c r="BQ442" s="71">
        <v>1</v>
      </c>
      <c r="BR442" s="71">
        <v>0</v>
      </c>
      <c r="BS442" s="71">
        <v>2</v>
      </c>
      <c r="BT442" s="71">
        <v>0</v>
      </c>
      <c r="BU442"/>
      <c r="BV442" s="70">
        <v>19.440000000000001</v>
      </c>
      <c r="BW442" s="70">
        <v>0</v>
      </c>
      <c r="BX442" s="70">
        <v>0</v>
      </c>
      <c r="BY442" s="70">
        <v>0</v>
      </c>
      <c r="BZ442" s="70">
        <v>0</v>
      </c>
      <c r="CA442" s="70">
        <v>0</v>
      </c>
      <c r="CB442" s="70">
        <v>0</v>
      </c>
      <c r="CC442" s="70">
        <v>0</v>
      </c>
      <c r="CD442" s="70">
        <v>0</v>
      </c>
    </row>
    <row r="443" spans="1:82">
      <c r="A443" s="70" t="s">
        <v>2396</v>
      </c>
      <c r="B443" s="70">
        <v>389</v>
      </c>
      <c r="C443" s="70">
        <v>15</v>
      </c>
      <c r="D443" s="70">
        <v>23</v>
      </c>
      <c r="E443" s="70">
        <v>2018</v>
      </c>
      <c r="F443" s="70" t="s">
        <v>183</v>
      </c>
      <c r="G443" s="70" t="s">
        <v>2381</v>
      </c>
      <c r="H443" s="70" t="s">
        <v>2382</v>
      </c>
      <c r="I443" s="148"/>
      <c r="J443" s="71">
        <v>26.378923731382329</v>
      </c>
      <c r="K443" s="71">
        <v>1.7441281812611449</v>
      </c>
      <c r="L443" s="71">
        <v>0.77306724544766614</v>
      </c>
      <c r="M443" s="71">
        <v>60.780575744785899</v>
      </c>
      <c r="N443" s="71">
        <v>64.803517834049984</v>
      </c>
      <c r="O443" s="71">
        <v>39.436197324762503</v>
      </c>
      <c r="P443" s="71">
        <v>21.734137860725173</v>
      </c>
      <c r="Q443" s="71">
        <v>4.1144301797090099</v>
      </c>
      <c r="R443" s="71">
        <v>0</v>
      </c>
      <c r="S443" s="71">
        <v>12.43625549815158</v>
      </c>
      <c r="T443" s="72"/>
      <c r="U443" s="71">
        <v>4416663</v>
      </c>
      <c r="V443" s="71">
        <v>1066</v>
      </c>
      <c r="W443" s="71">
        <v>10</v>
      </c>
      <c r="X443" s="71">
        <v>19593</v>
      </c>
      <c r="Y443" s="71">
        <v>29136</v>
      </c>
      <c r="Z443" s="71">
        <v>24030</v>
      </c>
      <c r="AA443" s="71">
        <v>4547</v>
      </c>
      <c r="AB443" s="71">
        <v>64916</v>
      </c>
      <c r="AC443" s="71">
        <v>0</v>
      </c>
      <c r="AD443" s="71">
        <v>12.43625549815158</v>
      </c>
      <c r="AE443" s="72"/>
      <c r="AF443" s="71">
        <v>33963150.884096622</v>
      </c>
      <c r="AG443" s="71">
        <v>1491331.9478263899</v>
      </c>
      <c r="AH443" s="71">
        <v>167911.47593490899</v>
      </c>
      <c r="AI443" s="71">
        <v>117630917.1747295</v>
      </c>
      <c r="AJ443" s="71">
        <v>119389034.5731869</v>
      </c>
      <c r="AK443" s="71">
        <v>0</v>
      </c>
      <c r="AL443" s="71">
        <v>0</v>
      </c>
      <c r="AM443" s="71">
        <v>8935759.5029573981</v>
      </c>
      <c r="AN443" s="71">
        <v>0</v>
      </c>
      <c r="AO443" s="71">
        <v>0</v>
      </c>
      <c r="AP443" s="71">
        <v>281578105.55873173</v>
      </c>
      <c r="AQ443" s="72"/>
      <c r="AR443" s="71">
        <v>1016</v>
      </c>
      <c r="AS443" s="71">
        <v>85</v>
      </c>
      <c r="AT443" s="71">
        <v>0</v>
      </c>
      <c r="AU443" s="71">
        <v>0</v>
      </c>
      <c r="AV443" s="71">
        <v>0</v>
      </c>
      <c r="AW443" s="71">
        <v>0</v>
      </c>
      <c r="AX443" s="71"/>
      <c r="AY443" s="72"/>
      <c r="AZ443" s="71">
        <v>4045.2</v>
      </c>
      <c r="BA443" s="71">
        <v>4918.6000000000004</v>
      </c>
      <c r="BB443" s="71">
        <v>0</v>
      </c>
      <c r="BC443" s="71">
        <v>0</v>
      </c>
      <c r="BD443" s="71">
        <v>0</v>
      </c>
      <c r="BE443" s="71">
        <v>0</v>
      </c>
      <c r="BF443" s="71"/>
      <c r="BG443" s="72"/>
      <c r="BH443" s="71">
        <v>0</v>
      </c>
      <c r="BI443" s="71">
        <v>0</v>
      </c>
      <c r="BJ443" s="71">
        <v>2.4430000000000001</v>
      </c>
      <c r="BK443" s="71">
        <v>0</v>
      </c>
      <c r="BL443" s="71">
        <v>15.101000000000001</v>
      </c>
      <c r="BM443" s="71">
        <v>0</v>
      </c>
      <c r="BN443" s="72"/>
      <c r="BO443" s="71">
        <v>0</v>
      </c>
      <c r="BP443" s="71">
        <v>0</v>
      </c>
      <c r="BQ443" s="71">
        <v>1</v>
      </c>
      <c r="BR443" s="71">
        <v>0</v>
      </c>
      <c r="BS443" s="71">
        <v>2</v>
      </c>
      <c r="BT443" s="71">
        <v>0</v>
      </c>
      <c r="BU443"/>
      <c r="BV443" s="70">
        <v>17.544</v>
      </c>
      <c r="BW443" s="70">
        <v>0</v>
      </c>
      <c r="BX443" s="70">
        <v>0</v>
      </c>
      <c r="BY443" s="70">
        <v>0</v>
      </c>
      <c r="BZ443" s="70">
        <v>0</v>
      </c>
      <c r="CA443" s="70">
        <v>0</v>
      </c>
      <c r="CB443" s="70">
        <v>0</v>
      </c>
      <c r="CC443" s="70">
        <v>0</v>
      </c>
      <c r="CD443" s="70">
        <v>0</v>
      </c>
    </row>
    <row r="444" spans="1:82">
      <c r="A444" s="70" t="s">
        <v>2397</v>
      </c>
      <c r="B444" s="70">
        <v>390</v>
      </c>
      <c r="C444" s="70">
        <v>16</v>
      </c>
      <c r="D444" s="70">
        <v>23</v>
      </c>
      <c r="E444" s="70">
        <v>2019</v>
      </c>
      <c r="F444" s="70" t="s">
        <v>158</v>
      </c>
      <c r="G444" s="1064" t="s">
        <v>2381</v>
      </c>
      <c r="H444" s="70" t="s">
        <v>2382</v>
      </c>
      <c r="I444" s="148"/>
      <c r="J444" s="71">
        <v>26.191675799497141</v>
      </c>
      <c r="K444" s="71">
        <v>1.5659065034230635</v>
      </c>
      <c r="L444" s="71">
        <v>0.77966495913412226</v>
      </c>
      <c r="M444" s="71">
        <v>57.90677374150598</v>
      </c>
      <c r="N444" s="71">
        <v>56.728372997898433</v>
      </c>
      <c r="O444" s="71">
        <v>38.235523432049902</v>
      </c>
      <c r="P444" s="71">
        <v>21.926941868335557</v>
      </c>
      <c r="Q444" s="71">
        <v>3.9808645525622399</v>
      </c>
      <c r="R444" s="71">
        <v>0</v>
      </c>
      <c r="S444" s="71">
        <v>12.796169030433139</v>
      </c>
      <c r="T444" s="72"/>
      <c r="U444" s="71">
        <v>4502555</v>
      </c>
      <c r="V444" s="71">
        <v>1066</v>
      </c>
      <c r="W444" s="71">
        <v>10</v>
      </c>
      <c r="X444" s="71">
        <v>19593</v>
      </c>
      <c r="Y444" s="71">
        <v>29329</v>
      </c>
      <c r="Z444" s="71">
        <v>23938</v>
      </c>
      <c r="AA444" s="71">
        <v>4553</v>
      </c>
      <c r="AB444" s="71">
        <v>64509</v>
      </c>
      <c r="AC444" s="71">
        <v>0</v>
      </c>
      <c r="AD444" s="71">
        <v>12.796169030433139</v>
      </c>
      <c r="AE444" s="72"/>
      <c r="AF444" s="71">
        <v>34335288.101346031</v>
      </c>
      <c r="AG444" s="71">
        <v>1409005.478562433</v>
      </c>
      <c r="AH444" s="71">
        <v>178184.53008778839</v>
      </c>
      <c r="AI444" s="71">
        <v>118527951.4902672</v>
      </c>
      <c r="AJ444" s="71">
        <v>108507226.2449971</v>
      </c>
      <c r="AK444" s="71">
        <v>0</v>
      </c>
      <c r="AL444" s="71">
        <v>0</v>
      </c>
      <c r="AM444" s="71">
        <v>8785640.176508002</v>
      </c>
      <c r="AN444" s="71">
        <v>0</v>
      </c>
      <c r="AO444" s="71">
        <v>0</v>
      </c>
      <c r="AP444" s="71">
        <v>271743296.02176857</v>
      </c>
      <c r="AQ444" s="72"/>
      <c r="AR444" s="71">
        <v>1067</v>
      </c>
      <c r="AS444" s="71">
        <v>92</v>
      </c>
      <c r="AT444" s="71">
        <v>0</v>
      </c>
      <c r="AU444" s="71">
        <v>0</v>
      </c>
      <c r="AV444" s="71">
        <v>0</v>
      </c>
      <c r="AW444" s="71">
        <v>0</v>
      </c>
      <c r="AX444" s="71"/>
      <c r="AY444" s="72"/>
      <c r="AZ444" s="71">
        <v>4297.6000000000013</v>
      </c>
      <c r="BA444" s="71">
        <v>4993.1000000000004</v>
      </c>
      <c r="BB444" s="71">
        <v>0</v>
      </c>
      <c r="BC444" s="71">
        <v>0</v>
      </c>
      <c r="BD444" s="71">
        <v>0</v>
      </c>
      <c r="BE444" s="71">
        <v>0</v>
      </c>
      <c r="BF444" s="71"/>
      <c r="BG444" s="72"/>
      <c r="BH444" s="71">
        <v>0</v>
      </c>
      <c r="BI444" s="71">
        <v>0</v>
      </c>
      <c r="BJ444" s="71">
        <v>0</v>
      </c>
      <c r="BK444" s="71">
        <v>0</v>
      </c>
      <c r="BL444" s="71">
        <v>14.257</v>
      </c>
      <c r="BM444" s="71">
        <v>0</v>
      </c>
      <c r="BN444" s="72"/>
      <c r="BO444" s="71">
        <v>0</v>
      </c>
      <c r="BP444" s="71">
        <v>0</v>
      </c>
      <c r="BQ444" s="71">
        <v>0</v>
      </c>
      <c r="BR444" s="71">
        <v>0</v>
      </c>
      <c r="BS444" s="71">
        <v>3</v>
      </c>
      <c r="BT444" s="71">
        <v>0</v>
      </c>
      <c r="BU444"/>
      <c r="BV444" s="70">
        <v>14.257</v>
      </c>
      <c r="BW444" s="70">
        <v>0</v>
      </c>
      <c r="BX444" s="70">
        <v>0</v>
      </c>
      <c r="BY444" s="70">
        <v>0</v>
      </c>
      <c r="BZ444" s="70">
        <v>0</v>
      </c>
      <c r="CA444" s="70">
        <v>0</v>
      </c>
      <c r="CB444" s="70">
        <v>0</v>
      </c>
      <c r="CC444" s="70">
        <v>0</v>
      </c>
      <c r="CD444" s="70">
        <v>0</v>
      </c>
    </row>
    <row r="445" spans="1:82">
      <c r="A445" s="70" t="s">
        <v>2398</v>
      </c>
      <c r="B445" s="70">
        <v>391</v>
      </c>
      <c r="C445" s="70">
        <v>17</v>
      </c>
      <c r="D445" s="70">
        <v>23</v>
      </c>
      <c r="E445" s="70">
        <v>2020</v>
      </c>
      <c r="F445" s="70" t="s">
        <v>159</v>
      </c>
      <c r="G445" s="1064" t="s">
        <v>2381</v>
      </c>
      <c r="H445" s="70" t="s">
        <v>2382</v>
      </c>
      <c r="I445" s="148"/>
      <c r="J445" s="71">
        <v>22.334894379215712</v>
      </c>
      <c r="K445" s="71">
        <v>1.4876274882638341</v>
      </c>
      <c r="L445" s="71">
        <v>0.20731057059064201</v>
      </c>
      <c r="M445" s="71">
        <v>53.70171443981252</v>
      </c>
      <c r="N445" s="71">
        <v>69.840275843465335</v>
      </c>
      <c r="O445" s="71">
        <v>33.666257389281697</v>
      </c>
      <c r="P445" s="71">
        <v>20.846944937552376</v>
      </c>
      <c r="Q445" s="71">
        <v>3.7852784422106498</v>
      </c>
      <c r="R445" s="71">
        <v>0</v>
      </c>
      <c r="S445" s="71">
        <v>12.191416010913651</v>
      </c>
      <c r="T445" s="72"/>
      <c r="U445" s="71">
        <v>3932343</v>
      </c>
      <c r="V445" s="71">
        <v>972</v>
      </c>
      <c r="W445" s="71">
        <v>3</v>
      </c>
      <c r="X445" s="71">
        <v>19245</v>
      </c>
      <c r="Y445" s="71">
        <v>29612</v>
      </c>
      <c r="Z445" s="71">
        <v>24057</v>
      </c>
      <c r="AA445" s="71">
        <v>4601</v>
      </c>
      <c r="AB445" s="71">
        <v>64200</v>
      </c>
      <c r="AC445" s="71">
        <v>0</v>
      </c>
      <c r="AD445" s="71">
        <v>12.191416010913651</v>
      </c>
      <c r="AE445" s="72"/>
      <c r="AF445" s="71">
        <v>28537358.641879231</v>
      </c>
      <c r="AG445" s="71">
        <v>1209052.2408865129</v>
      </c>
      <c r="AH445" s="71">
        <v>47877.031757973869</v>
      </c>
      <c r="AI445" s="71">
        <v>105195593.37517996</v>
      </c>
      <c r="AJ445" s="71">
        <v>131702794.84305871</v>
      </c>
      <c r="AK445" s="71"/>
      <c r="AL445" s="71"/>
      <c r="AM445" s="71">
        <v>8378813.2768768491</v>
      </c>
      <c r="AN445" s="71"/>
      <c r="AO445" s="71"/>
      <c r="AP445" s="71">
        <v>275071489.40963924</v>
      </c>
      <c r="AQ445" s="72"/>
      <c r="AR445" s="71">
        <v>1123</v>
      </c>
      <c r="AS445" s="71">
        <v>99</v>
      </c>
      <c r="AT445" s="71">
        <v>0</v>
      </c>
      <c r="AU445" s="71">
        <v>0</v>
      </c>
      <c r="AV445" s="71">
        <v>0</v>
      </c>
      <c r="AW445" s="71">
        <v>0</v>
      </c>
      <c r="AX445" s="71"/>
      <c r="AY445" s="72"/>
      <c r="AZ445" s="71">
        <v>4583.1000000000022</v>
      </c>
      <c r="BA445" s="71">
        <v>5101.0999999999995</v>
      </c>
      <c r="BB445" s="71">
        <v>0</v>
      </c>
      <c r="BC445" s="71">
        <v>0</v>
      </c>
      <c r="BD445" s="71">
        <v>0</v>
      </c>
      <c r="BE445" s="71">
        <v>0</v>
      </c>
      <c r="BF445" s="71"/>
      <c r="BG445" s="72"/>
      <c r="BH445" s="71">
        <v>0</v>
      </c>
      <c r="BI445" s="71">
        <v>0</v>
      </c>
      <c r="BJ445" s="71">
        <v>0</v>
      </c>
      <c r="BK445" s="71">
        <v>0</v>
      </c>
      <c r="BL445" s="71">
        <v>14.019</v>
      </c>
      <c r="BM445" s="71">
        <v>0</v>
      </c>
      <c r="BN445" s="72"/>
      <c r="BO445" s="71">
        <v>0</v>
      </c>
      <c r="BP445" s="71">
        <v>0</v>
      </c>
      <c r="BQ445" s="71">
        <v>0</v>
      </c>
      <c r="BR445" s="71">
        <v>0</v>
      </c>
      <c r="BS445" s="71">
        <v>3</v>
      </c>
      <c r="BT445" s="71">
        <v>0</v>
      </c>
      <c r="BU445"/>
      <c r="BV445" s="70">
        <v>14.019</v>
      </c>
      <c r="BW445" s="70">
        <v>0</v>
      </c>
      <c r="BX445" s="70">
        <v>0</v>
      </c>
      <c r="BY445" s="70">
        <v>0</v>
      </c>
      <c r="BZ445" s="70">
        <v>0</v>
      </c>
      <c r="CA445" s="70">
        <v>0</v>
      </c>
      <c r="CB445" s="70">
        <v>0</v>
      </c>
      <c r="CC445" s="70">
        <v>0</v>
      </c>
      <c r="CD445" s="70">
        <v>0</v>
      </c>
    </row>
    <row r="446" spans="1:82">
      <c r="A446" s="70" t="s">
        <v>2399</v>
      </c>
      <c r="B446" s="70">
        <v>391</v>
      </c>
      <c r="C446" s="70">
        <v>18</v>
      </c>
      <c r="D446" s="70">
        <v>23</v>
      </c>
      <c r="E446" s="70">
        <v>2021</v>
      </c>
      <c r="F446" s="70" t="s">
        <v>160</v>
      </c>
      <c r="G446" s="70" t="s">
        <v>2381</v>
      </c>
      <c r="H446" s="70" t="s">
        <v>2382</v>
      </c>
      <c r="I446" s="148"/>
      <c r="J446" s="71">
        <v>18.5977933962611</v>
      </c>
      <c r="K446" s="71">
        <v>1.6026869882650181</v>
      </c>
      <c r="L446" s="71">
        <v>0.19832105373484224</v>
      </c>
      <c r="M446" s="71">
        <v>54.342883991052808</v>
      </c>
      <c r="N446" s="71">
        <v>57.592275878252977</v>
      </c>
      <c r="O446" s="71">
        <v>32.609742064272808</v>
      </c>
      <c r="P446" s="71">
        <v>21.114195392997388</v>
      </c>
      <c r="Q446" s="71">
        <v>3.7094497071739001</v>
      </c>
      <c r="R446" s="71">
        <v>0</v>
      </c>
      <c r="S446" s="71">
        <v>12.70805281914337</v>
      </c>
      <c r="T446" s="72"/>
      <c r="U446" s="71">
        <v>3887189</v>
      </c>
      <c r="V446" s="71">
        <v>972</v>
      </c>
      <c r="W446" s="71">
        <v>3</v>
      </c>
      <c r="X446" s="71">
        <v>19245</v>
      </c>
      <c r="Y446" s="71">
        <v>29535</v>
      </c>
      <c r="Z446" s="71">
        <v>23993</v>
      </c>
      <c r="AA446" s="71">
        <v>4544</v>
      </c>
      <c r="AB446" s="71">
        <v>63532</v>
      </c>
      <c r="AC446" s="71">
        <v>0</v>
      </c>
      <c r="AD446" s="71">
        <v>12.70805281914337</v>
      </c>
      <c r="AE446" s="72"/>
      <c r="AF446" s="71">
        <v>26416811.423087046</v>
      </c>
      <c r="AG446" s="71">
        <v>1411595.8892200906</v>
      </c>
      <c r="AH446" s="71">
        <v>42415.561440304089</v>
      </c>
      <c r="AI446" s="71">
        <v>120257325.39778769</v>
      </c>
      <c r="AJ446" s="71">
        <v>119863179.2336669</v>
      </c>
      <c r="AK446" s="71">
        <v>0</v>
      </c>
      <c r="AL446" s="71">
        <v>0</v>
      </c>
      <c r="AM446" s="71">
        <v>8339457.3202053355</v>
      </c>
      <c r="AN446" s="71">
        <v>0</v>
      </c>
      <c r="AO446" s="71">
        <v>0</v>
      </c>
      <c r="AP446" s="71">
        <v>276330784.82540739</v>
      </c>
      <c r="AQ446" s="72"/>
      <c r="AR446" s="71">
        <v>1162</v>
      </c>
      <c r="AS446" s="71">
        <v>99</v>
      </c>
      <c r="AT446" s="71">
        <v>0</v>
      </c>
      <c r="AU446" s="71">
        <v>0</v>
      </c>
      <c r="AV446" s="71">
        <v>0</v>
      </c>
      <c r="AW446" s="71">
        <v>0</v>
      </c>
      <c r="AX446" s="71"/>
      <c r="AY446" s="72"/>
      <c r="AZ446" s="71">
        <v>4777.1000000000013</v>
      </c>
      <c r="BA446" s="71">
        <v>5101.0999999999995</v>
      </c>
      <c r="BB446" s="71">
        <v>0</v>
      </c>
      <c r="BC446" s="71">
        <v>0</v>
      </c>
      <c r="BD446" s="71">
        <v>0</v>
      </c>
      <c r="BE446" s="71">
        <v>0</v>
      </c>
      <c r="BF446" s="71"/>
      <c r="BG446" s="72"/>
      <c r="BH446" s="71">
        <v>0</v>
      </c>
      <c r="BI446" s="71">
        <v>0</v>
      </c>
      <c r="BJ446" s="71">
        <v>0</v>
      </c>
      <c r="BK446" s="71">
        <v>0</v>
      </c>
      <c r="BL446" s="71">
        <v>14.192</v>
      </c>
      <c r="BM446" s="71">
        <v>0</v>
      </c>
      <c r="BN446" s="72"/>
      <c r="BO446" s="71">
        <v>0</v>
      </c>
      <c r="BP446" s="71">
        <v>0</v>
      </c>
      <c r="BQ446" s="71">
        <v>0</v>
      </c>
      <c r="BR446" s="71">
        <v>0</v>
      </c>
      <c r="BS446" s="71">
        <v>3</v>
      </c>
      <c r="BT446" s="71">
        <v>0</v>
      </c>
      <c r="BU446"/>
      <c r="BV446" s="70">
        <v>14.192</v>
      </c>
      <c r="BW446" s="70">
        <v>0</v>
      </c>
      <c r="BX446" s="70">
        <v>0</v>
      </c>
      <c r="BY446" s="70">
        <v>0</v>
      </c>
      <c r="BZ446" s="70">
        <v>0</v>
      </c>
      <c r="CA446" s="70">
        <v>0</v>
      </c>
      <c r="CB446" s="70">
        <v>0</v>
      </c>
      <c r="CC446" s="70">
        <v>0</v>
      </c>
      <c r="CD446" s="70">
        <v>0</v>
      </c>
    </row>
    <row r="447" spans="1:82">
      <c r="A447" s="70" t="s">
        <v>2400</v>
      </c>
      <c r="B447" s="70">
        <v>391</v>
      </c>
      <c r="C447" s="70">
        <v>19</v>
      </c>
      <c r="D447" s="70">
        <v>23</v>
      </c>
      <c r="E447" s="70">
        <v>2022</v>
      </c>
      <c r="F447" s="70" t="s">
        <v>161</v>
      </c>
      <c r="G447" s="70" t="s">
        <v>2381</v>
      </c>
      <c r="H447" s="70" t="s">
        <v>2382</v>
      </c>
      <c r="I447" s="148"/>
      <c r="J447" s="71">
        <v>18.57929756227934</v>
      </c>
      <c r="K447" s="71">
        <v>1.6399558125832789</v>
      </c>
      <c r="L447" s="71">
        <v>0.18290348524207192</v>
      </c>
      <c r="M447" s="71">
        <v>58.557355261359099</v>
      </c>
      <c r="N447" s="71">
        <v>71.855785425455025</v>
      </c>
      <c r="O447" s="71">
        <v>34.350757524788392</v>
      </c>
      <c r="P447" s="71">
        <v>21.030573575553088</v>
      </c>
      <c r="Q447" s="71">
        <v>3.7285803450286887</v>
      </c>
      <c r="R447" s="71">
        <v>0</v>
      </c>
      <c r="S447" s="71">
        <v>11.944455901401289</v>
      </c>
      <c r="T447" s="72"/>
      <c r="U447" s="71">
        <v>4035783</v>
      </c>
      <c r="V447" s="71">
        <v>972</v>
      </c>
      <c r="W447" s="71">
        <v>3</v>
      </c>
      <c r="X447" s="71">
        <v>19245</v>
      </c>
      <c r="Y447" s="71">
        <v>29956</v>
      </c>
      <c r="Z447" s="71">
        <v>24013</v>
      </c>
      <c r="AA447" s="71">
        <v>4595</v>
      </c>
      <c r="AB447" s="71">
        <v>63336</v>
      </c>
      <c r="AC447" s="71">
        <v>0</v>
      </c>
      <c r="AD447" s="71">
        <v>11.944455901401289</v>
      </c>
      <c r="AE447" s="72"/>
      <c r="AF447" s="71">
        <v>22882465.506673701</v>
      </c>
      <c r="AG447" s="71">
        <v>1458611.4871657297</v>
      </c>
      <c r="AH447" s="71">
        <v>45961.470868929151</v>
      </c>
      <c r="AI447" s="71">
        <v>115307554.78425865</v>
      </c>
      <c r="AJ447" s="71">
        <v>140331001.26262802</v>
      </c>
      <c r="AK447" s="71">
        <v>0</v>
      </c>
      <c r="AL447" s="71">
        <v>0</v>
      </c>
      <c r="AM447" s="71">
        <v>8178406.3185690707</v>
      </c>
      <c r="AN447" s="71">
        <v>0</v>
      </c>
      <c r="AO447" s="71">
        <v>0</v>
      </c>
      <c r="AP447" s="71">
        <v>288204000.83016407</v>
      </c>
      <c r="AQ447" s="72"/>
      <c r="AR447" s="71">
        <v>1210</v>
      </c>
      <c r="AS447" s="71">
        <v>99</v>
      </c>
      <c r="AT447" s="71">
        <v>0</v>
      </c>
      <c r="AU447" s="71">
        <v>0</v>
      </c>
      <c r="AV447" s="71">
        <v>0</v>
      </c>
      <c r="AW447" s="71">
        <v>0</v>
      </c>
      <c r="AX447" s="71"/>
      <c r="AY447" s="72"/>
      <c r="AZ447" s="71">
        <v>5055.4000000000024</v>
      </c>
      <c r="BA447" s="71">
        <v>5101.0999999999985</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2401</v>
      </c>
      <c r="B448" s="70">
        <v>391</v>
      </c>
      <c r="C448" s="70">
        <v>20</v>
      </c>
      <c r="D448" s="70">
        <v>23</v>
      </c>
      <c r="E448" s="70">
        <v>2023</v>
      </c>
      <c r="F448" s="70" t="s">
        <v>1539</v>
      </c>
      <c r="G448" s="70" t="s">
        <v>2381</v>
      </c>
      <c r="H448" s="70" t="s">
        <v>2382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1256</v>
      </c>
      <c r="AS448" s="71">
        <v>99</v>
      </c>
      <c r="AT448" s="71">
        <v>0</v>
      </c>
      <c r="AU448" s="71">
        <v>0</v>
      </c>
      <c r="AV448" s="71">
        <v>0</v>
      </c>
      <c r="AW448" s="71">
        <v>0</v>
      </c>
      <c r="AX448" s="71"/>
      <c r="AY448" s="72"/>
      <c r="AZ448" s="71">
        <v>5345.7000000000044</v>
      </c>
      <c r="BA448" s="71">
        <v>5101.0999999999985</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2402</v>
      </c>
      <c r="B449" s="70">
        <v>391</v>
      </c>
      <c r="C449" s="70">
        <v>21</v>
      </c>
      <c r="D449" s="70">
        <v>23</v>
      </c>
      <c r="E449" s="70">
        <v>2024</v>
      </c>
      <c r="F449" s="70" t="s">
        <v>1554</v>
      </c>
      <c r="G449" s="70" t="s">
        <v>2381</v>
      </c>
      <c r="H449" s="70" t="s">
        <v>2382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2403</v>
      </c>
      <c r="B450" s="70">
        <v>273</v>
      </c>
      <c r="C450" s="70">
        <v>1</v>
      </c>
      <c r="D450" s="70">
        <v>17</v>
      </c>
      <c r="E450" s="70">
        <v>1990</v>
      </c>
      <c r="F450" s="70" t="s">
        <v>787</v>
      </c>
      <c r="G450" s="70" t="s">
        <v>2404</v>
      </c>
      <c r="H450" s="70" t="s">
        <v>2405</v>
      </c>
      <c r="I450" s="148"/>
      <c r="J450" s="71">
        <v>39.312173265712687</v>
      </c>
      <c r="K450" s="71">
        <v>6.4581490106249007</v>
      </c>
      <c r="L450" s="71">
        <v>10.54189721779904</v>
      </c>
      <c r="M450" s="71">
        <v>49.305441980394157</v>
      </c>
      <c r="N450" s="71">
        <v>57.44029053567855</v>
      </c>
      <c r="O450" s="71">
        <v>34.370527789735327</v>
      </c>
      <c r="P450" s="71">
        <v>33.902899098170153</v>
      </c>
      <c r="Q450" s="71">
        <v>3.05704245251327</v>
      </c>
      <c r="R450" s="71">
        <v>0</v>
      </c>
      <c r="S450" s="71">
        <v>3.1264802769638038</v>
      </c>
      <c r="T450" s="72"/>
      <c r="U450" s="71">
        <v>1857346</v>
      </c>
      <c r="V450" s="71">
        <v>1508</v>
      </c>
      <c r="W450" s="71">
        <v>111</v>
      </c>
      <c r="X450" s="71">
        <v>10690</v>
      </c>
      <c r="Y450" s="71">
        <v>13205</v>
      </c>
      <c r="Z450" s="71">
        <v>14137</v>
      </c>
      <c r="AA450" s="71">
        <v>8232</v>
      </c>
      <c r="AB450" s="71">
        <v>49636</v>
      </c>
      <c r="AC450" s="71">
        <v>0</v>
      </c>
      <c r="AD450" s="71">
        <v>3.1264802769638038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2406</v>
      </c>
      <c r="B451" s="70">
        <v>274</v>
      </c>
      <c r="C451" s="70">
        <v>2</v>
      </c>
      <c r="D451" s="70">
        <v>17</v>
      </c>
      <c r="E451" s="70">
        <v>2005</v>
      </c>
      <c r="F451" s="70" t="s">
        <v>789</v>
      </c>
      <c r="G451" s="70" t="s">
        <v>2404</v>
      </c>
      <c r="H451" s="70" t="s">
        <v>2405</v>
      </c>
      <c r="I451" s="148"/>
      <c r="J451" s="71">
        <v>85.78853195717133</v>
      </c>
      <c r="K451" s="71">
        <v>7.6395178882965702</v>
      </c>
      <c r="L451" s="71">
        <v>8.1882160311615646</v>
      </c>
      <c r="M451" s="71">
        <v>113.7407414781463</v>
      </c>
      <c r="N451" s="71">
        <v>100.4545510620255</v>
      </c>
      <c r="O451" s="71">
        <v>57.403253318592718</v>
      </c>
      <c r="P451" s="71">
        <v>50.38217968699486</v>
      </c>
      <c r="Q451" s="71">
        <v>3.3830957359899401</v>
      </c>
      <c r="R451" s="71">
        <v>0</v>
      </c>
      <c r="S451" s="71">
        <v>7.0426415054306108</v>
      </c>
      <c r="T451" s="72"/>
      <c r="U451" s="71">
        <v>3499708</v>
      </c>
      <c r="V451" s="71">
        <v>2026</v>
      </c>
      <c r="W451" s="71">
        <v>89</v>
      </c>
      <c r="X451" s="71">
        <v>10602</v>
      </c>
      <c r="Y451" s="71">
        <v>20261</v>
      </c>
      <c r="Z451" s="71">
        <v>27322</v>
      </c>
      <c r="AA451" s="71">
        <v>10019</v>
      </c>
      <c r="AB451" s="71">
        <v>57424</v>
      </c>
      <c r="AC451" s="71">
        <v>0</v>
      </c>
      <c r="AD451" s="71">
        <v>7.0426415054306108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2407</v>
      </c>
      <c r="B452" s="70">
        <v>275</v>
      </c>
      <c r="C452" s="70">
        <v>3</v>
      </c>
      <c r="D452" s="70">
        <v>17</v>
      </c>
      <c r="E452" s="70">
        <v>2006</v>
      </c>
      <c r="F452" s="70" t="s">
        <v>790</v>
      </c>
      <c r="G452" s="70" t="s">
        <v>2404</v>
      </c>
      <c r="H452" s="70" t="s">
        <v>2405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2408</v>
      </c>
      <c r="B453" s="70">
        <v>276</v>
      </c>
      <c r="C453" s="70">
        <v>4</v>
      </c>
      <c r="D453" s="70">
        <v>17</v>
      </c>
      <c r="E453" s="70">
        <v>2007</v>
      </c>
      <c r="F453" s="70" t="s">
        <v>791</v>
      </c>
      <c r="G453" s="70" t="s">
        <v>2404</v>
      </c>
      <c r="H453" s="70" t="s">
        <v>2405</v>
      </c>
      <c r="I453" s="148"/>
      <c r="J453" s="71">
        <v>84.014860845636491</v>
      </c>
      <c r="K453" s="71">
        <v>6.8968804379066677</v>
      </c>
      <c r="L453" s="71">
        <v>7.3061030375909661</v>
      </c>
      <c r="M453" s="71">
        <v>111.70304975196549</v>
      </c>
      <c r="N453" s="71">
        <v>92.343189917820254</v>
      </c>
      <c r="O453" s="71">
        <v>55.661854033115603</v>
      </c>
      <c r="P453" s="71">
        <v>52.060781878903462</v>
      </c>
      <c r="Q453" s="71">
        <v>3.58883818110179</v>
      </c>
      <c r="R453" s="71">
        <v>0</v>
      </c>
      <c r="S453" s="71">
        <v>8.6538631075789194</v>
      </c>
      <c r="T453" s="72"/>
      <c r="U453" s="71">
        <v>3767541</v>
      </c>
      <c r="V453" s="71">
        <v>1854</v>
      </c>
      <c r="W453" s="71">
        <v>97</v>
      </c>
      <c r="X453" s="71">
        <v>14459</v>
      </c>
      <c r="Y453" s="71">
        <v>20975</v>
      </c>
      <c r="Z453" s="71">
        <v>27541</v>
      </c>
      <c r="AA453" s="71">
        <v>10195</v>
      </c>
      <c r="AB453" s="71">
        <v>57695</v>
      </c>
      <c r="AC453" s="71">
        <v>0</v>
      </c>
      <c r="AD453" s="71">
        <v>8.6538631075789194</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2409</v>
      </c>
      <c r="B454" s="70">
        <v>277</v>
      </c>
      <c r="C454" s="70">
        <v>5</v>
      </c>
      <c r="D454" s="70">
        <v>17</v>
      </c>
      <c r="E454" s="70">
        <v>2008</v>
      </c>
      <c r="F454" s="70" t="s">
        <v>792</v>
      </c>
      <c r="G454" s="70" t="s">
        <v>2404</v>
      </c>
      <c r="H454" s="70" t="s">
        <v>2405</v>
      </c>
      <c r="I454" s="148"/>
      <c r="J454" s="71">
        <v>72.873851625382343</v>
      </c>
      <c r="K454" s="71">
        <v>5.3392609286731911</v>
      </c>
      <c r="L454" s="71">
        <v>6.637448075479031</v>
      </c>
      <c r="M454" s="71">
        <v>124.85827593407819</v>
      </c>
      <c r="N454" s="71">
        <v>99.935230551623704</v>
      </c>
      <c r="O454" s="71">
        <v>54.592572138125227</v>
      </c>
      <c r="P454" s="71">
        <v>51.027220688800597</v>
      </c>
      <c r="Q454" s="71">
        <v>3.5578749319695802</v>
      </c>
      <c r="R454" s="71">
        <v>0</v>
      </c>
      <c r="S454" s="71">
        <v>8.8321868462008801</v>
      </c>
      <c r="T454" s="72"/>
      <c r="U454" s="71">
        <v>3783787</v>
      </c>
      <c r="V454" s="71">
        <v>1854</v>
      </c>
      <c r="W454" s="71">
        <v>97</v>
      </c>
      <c r="X454" s="71">
        <v>14459</v>
      </c>
      <c r="Y454" s="71">
        <v>21478</v>
      </c>
      <c r="Z454" s="71">
        <v>27960</v>
      </c>
      <c r="AA454" s="71">
        <v>10004</v>
      </c>
      <c r="AB454" s="71">
        <v>58138</v>
      </c>
      <c r="AC454" s="71">
        <v>0</v>
      </c>
      <c r="AD454" s="71">
        <v>8.8321868462008801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2410</v>
      </c>
      <c r="B455" s="70">
        <v>278</v>
      </c>
      <c r="C455" s="70">
        <v>6</v>
      </c>
      <c r="D455" s="70">
        <v>17</v>
      </c>
      <c r="E455" s="70">
        <v>2009</v>
      </c>
      <c r="F455" s="70" t="s">
        <v>176</v>
      </c>
      <c r="G455" s="70" t="s">
        <v>2404</v>
      </c>
      <c r="H455" s="70" t="s">
        <v>2405</v>
      </c>
      <c r="I455" s="148"/>
      <c r="J455" s="71">
        <v>77.966589707743637</v>
      </c>
      <c r="K455" s="71">
        <v>4.7784120396218306</v>
      </c>
      <c r="L455" s="71">
        <v>4.7332076635810321</v>
      </c>
      <c r="M455" s="71">
        <v>121.2347975703853</v>
      </c>
      <c r="N455" s="71">
        <v>91.132348619045672</v>
      </c>
      <c r="O455" s="71">
        <v>56.43446417346275</v>
      </c>
      <c r="P455" s="71">
        <v>50.246004411046549</v>
      </c>
      <c r="Q455" s="71">
        <v>3.4173911468635598</v>
      </c>
      <c r="R455" s="71">
        <v>0</v>
      </c>
      <c r="S455" s="71">
        <v>0</v>
      </c>
      <c r="T455" s="72"/>
      <c r="U455" s="71">
        <v>3623724</v>
      </c>
      <c r="V455" s="71">
        <v>1656</v>
      </c>
      <c r="W455" s="71">
        <v>105</v>
      </c>
      <c r="X455" s="71">
        <v>15667</v>
      </c>
      <c r="Y455" s="71">
        <v>21969</v>
      </c>
      <c r="Z455" s="71">
        <v>28529</v>
      </c>
      <c r="AA455" s="71">
        <v>10113</v>
      </c>
      <c r="AB455" s="71">
        <v>58620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9.39</v>
      </c>
      <c r="BK455" s="71">
        <v>0</v>
      </c>
      <c r="BL455" s="71">
        <v>12.719999999999999</v>
      </c>
      <c r="BM455" s="71">
        <v>0</v>
      </c>
      <c r="BN455" s="72"/>
      <c r="BO455" s="71">
        <v>0</v>
      </c>
      <c r="BP455" s="71">
        <v>0</v>
      </c>
      <c r="BQ455" s="71">
        <v>1</v>
      </c>
      <c r="BR455" s="71">
        <v>0</v>
      </c>
      <c r="BS455" s="71">
        <v>2</v>
      </c>
      <c r="BT455" s="71">
        <v>0</v>
      </c>
      <c r="BU455"/>
      <c r="BV455" s="70">
        <v>22.11</v>
      </c>
      <c r="BW455" s="70">
        <v>0</v>
      </c>
      <c r="BX455" s="70">
        <v>0</v>
      </c>
      <c r="BY455" s="70">
        <v>0</v>
      </c>
      <c r="BZ455" s="70">
        <v>0</v>
      </c>
      <c r="CA455" s="70">
        <v>0</v>
      </c>
      <c r="CB455" s="70">
        <v>0</v>
      </c>
      <c r="CC455" s="70">
        <v>0</v>
      </c>
      <c r="CD455" s="70">
        <v>0</v>
      </c>
    </row>
    <row r="456" spans="1:82">
      <c r="A456" s="70" t="s">
        <v>2411</v>
      </c>
      <c r="B456" s="70">
        <v>279</v>
      </c>
      <c r="C456" s="70">
        <v>7</v>
      </c>
      <c r="D456" s="70">
        <v>17</v>
      </c>
      <c r="E456" s="70">
        <v>2010</v>
      </c>
      <c r="F456" s="70" t="s">
        <v>177</v>
      </c>
      <c r="G456" s="70" t="s">
        <v>2404</v>
      </c>
      <c r="H456" s="70" t="s">
        <v>2405</v>
      </c>
      <c r="I456" s="148"/>
      <c r="J456" s="71">
        <v>70.218468240117829</v>
      </c>
      <c r="K456" s="71">
        <v>5.0659935035453971</v>
      </c>
      <c r="L456" s="71">
        <v>4.6147136388214864</v>
      </c>
      <c r="M456" s="71">
        <v>125.6864945512029</v>
      </c>
      <c r="N456" s="71">
        <v>98.15794335454062</v>
      </c>
      <c r="O456" s="71">
        <v>57.209128455404411</v>
      </c>
      <c r="P456" s="71">
        <v>51.446345708034542</v>
      </c>
      <c r="Q456" s="71">
        <v>3.5772703736548799</v>
      </c>
      <c r="R456" s="71">
        <v>0</v>
      </c>
      <c r="S456" s="71">
        <v>8.1184643093836595</v>
      </c>
      <c r="T456" s="72"/>
      <c r="U456" s="71">
        <v>3700616</v>
      </c>
      <c r="V456" s="71">
        <v>1656</v>
      </c>
      <c r="W456" s="71">
        <v>105</v>
      </c>
      <c r="X456" s="71">
        <v>15667</v>
      </c>
      <c r="Y456" s="71">
        <v>22419</v>
      </c>
      <c r="Z456" s="71">
        <v>29055</v>
      </c>
      <c r="AA456" s="71">
        <v>10096</v>
      </c>
      <c r="AB456" s="71">
        <v>58799</v>
      </c>
      <c r="AC456" s="71">
        <v>0</v>
      </c>
      <c r="AD456" s="71">
        <v>8.1184643093836595</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8.44</v>
      </c>
      <c r="BK456" s="71">
        <v>0</v>
      </c>
      <c r="BL456" s="71">
        <v>12.663</v>
      </c>
      <c r="BM456" s="71">
        <v>0</v>
      </c>
      <c r="BN456" s="72"/>
      <c r="BO456" s="71">
        <v>0</v>
      </c>
      <c r="BP456" s="71">
        <v>0</v>
      </c>
      <c r="BQ456" s="71">
        <v>1</v>
      </c>
      <c r="BR456" s="71">
        <v>0</v>
      </c>
      <c r="BS456" s="71">
        <v>2</v>
      </c>
      <c r="BT456" s="71">
        <v>0</v>
      </c>
      <c r="BU456"/>
      <c r="BV456" s="70">
        <v>21.103000000000002</v>
      </c>
      <c r="BW456" s="70">
        <v>0</v>
      </c>
      <c r="BX456" s="70">
        <v>0</v>
      </c>
      <c r="BY456" s="70">
        <v>0</v>
      </c>
      <c r="BZ456" s="70">
        <v>0</v>
      </c>
      <c r="CA456" s="70">
        <v>0</v>
      </c>
      <c r="CB456" s="70">
        <v>0</v>
      </c>
      <c r="CC456" s="70">
        <v>0</v>
      </c>
      <c r="CD456" s="70">
        <v>0</v>
      </c>
    </row>
    <row r="457" spans="1:82">
      <c r="A457" s="70" t="s">
        <v>2412</v>
      </c>
      <c r="B457" s="70">
        <v>280</v>
      </c>
      <c r="C457" s="70">
        <v>8</v>
      </c>
      <c r="D457" s="70">
        <v>17</v>
      </c>
      <c r="E457" s="70">
        <v>2011</v>
      </c>
      <c r="F457" s="70" t="s">
        <v>178</v>
      </c>
      <c r="G457" s="70" t="s">
        <v>2404</v>
      </c>
      <c r="H457" s="70" t="s">
        <v>2405</v>
      </c>
      <c r="I457" s="148"/>
      <c r="J457" s="71">
        <v>63.137340749954276</v>
      </c>
      <c r="K457" s="71">
        <v>5.7236359484319834</v>
      </c>
      <c r="L457" s="71">
        <v>5.1807397131786894</v>
      </c>
      <c r="M457" s="71">
        <v>122.34567029944201</v>
      </c>
      <c r="N457" s="71">
        <v>103.00126353085891</v>
      </c>
      <c r="O457" s="71">
        <v>57.017919199013612</v>
      </c>
      <c r="P457" s="71">
        <v>49.816124050390826</v>
      </c>
      <c r="Q457" s="71">
        <v>4.1362348439068501</v>
      </c>
      <c r="R457" s="71">
        <v>0</v>
      </c>
      <c r="S457" s="71">
        <v>8.6528443549619354</v>
      </c>
      <c r="T457" s="72"/>
      <c r="U457" s="71">
        <v>3530735</v>
      </c>
      <c r="V457" s="71">
        <v>1656</v>
      </c>
      <c r="W457" s="71">
        <v>105</v>
      </c>
      <c r="X457" s="71">
        <v>15667</v>
      </c>
      <c r="Y457" s="71">
        <v>22814</v>
      </c>
      <c r="Z457" s="71">
        <v>29587</v>
      </c>
      <c r="AA457" s="71">
        <v>10067</v>
      </c>
      <c r="AB457" s="71">
        <v>58940</v>
      </c>
      <c r="AC457" s="71">
        <v>0</v>
      </c>
      <c r="AD457" s="71">
        <v>8.6528443549619354</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7.673</v>
      </c>
      <c r="BK457" s="71">
        <v>0</v>
      </c>
      <c r="BL457" s="71">
        <v>12.094999999999999</v>
      </c>
      <c r="BM457" s="71">
        <v>0</v>
      </c>
      <c r="BN457" s="72"/>
      <c r="BO457" s="71">
        <v>0</v>
      </c>
      <c r="BP457" s="71">
        <v>0</v>
      </c>
      <c r="BQ457" s="71">
        <v>1</v>
      </c>
      <c r="BR457" s="71">
        <v>0</v>
      </c>
      <c r="BS457" s="71">
        <v>2</v>
      </c>
      <c r="BT457" s="71">
        <v>0</v>
      </c>
      <c r="BU457"/>
      <c r="BV457" s="70">
        <v>19.768000000000001</v>
      </c>
      <c r="BW457" s="70">
        <v>0</v>
      </c>
      <c r="BX457" s="70">
        <v>0</v>
      </c>
      <c r="BY457" s="70">
        <v>0</v>
      </c>
      <c r="BZ457" s="70">
        <v>0</v>
      </c>
      <c r="CA457" s="70">
        <v>0</v>
      </c>
      <c r="CB457" s="70">
        <v>0</v>
      </c>
      <c r="CC457" s="70">
        <v>0</v>
      </c>
      <c r="CD457" s="70">
        <v>0</v>
      </c>
    </row>
    <row r="458" spans="1:82">
      <c r="A458" s="70" t="s">
        <v>2413</v>
      </c>
      <c r="B458" s="70">
        <v>281</v>
      </c>
      <c r="C458" s="70">
        <v>9</v>
      </c>
      <c r="D458" s="70">
        <v>17</v>
      </c>
      <c r="E458" s="70">
        <v>2012</v>
      </c>
      <c r="F458" s="70" t="s">
        <v>179</v>
      </c>
      <c r="G458" s="70" t="s">
        <v>2404</v>
      </c>
      <c r="H458" s="70" t="s">
        <v>2405</v>
      </c>
      <c r="I458" s="148"/>
      <c r="J458" s="71">
        <v>57.848351845717183</v>
      </c>
      <c r="K458" s="71">
        <v>5.0655846972854528</v>
      </c>
      <c r="L458" s="71">
        <v>4.998512744645093</v>
      </c>
      <c r="M458" s="71">
        <v>126.8148719437486</v>
      </c>
      <c r="N458" s="71">
        <v>91.249037994697872</v>
      </c>
      <c r="O458" s="71">
        <v>57.974528944501763</v>
      </c>
      <c r="P458" s="71">
        <v>49.925371681754569</v>
      </c>
      <c r="Q458" s="71">
        <v>4.5354136051844103</v>
      </c>
      <c r="R458" s="71">
        <v>0</v>
      </c>
      <c r="S458" s="71">
        <v>11.36176640816492</v>
      </c>
      <c r="T458" s="72"/>
      <c r="U458" s="71">
        <v>3642679</v>
      </c>
      <c r="V458" s="71">
        <v>1656</v>
      </c>
      <c r="W458" s="71">
        <v>105</v>
      </c>
      <c r="X458" s="71">
        <v>15667</v>
      </c>
      <c r="Y458" s="71">
        <v>23220</v>
      </c>
      <c r="Z458" s="71">
        <v>30322</v>
      </c>
      <c r="AA458" s="71">
        <v>10032</v>
      </c>
      <c r="AB458" s="71">
        <v>59484</v>
      </c>
      <c r="AC458" s="71">
        <v>0</v>
      </c>
      <c r="AD458" s="71">
        <v>11.36176640816492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6.6459999999999999</v>
      </c>
      <c r="BK458" s="71">
        <v>0</v>
      </c>
      <c r="BL458" s="71">
        <v>16.045000000000002</v>
      </c>
      <c r="BM458" s="71">
        <v>0</v>
      </c>
      <c r="BN458" s="72"/>
      <c r="BO458" s="71">
        <v>0</v>
      </c>
      <c r="BP458" s="71">
        <v>0</v>
      </c>
      <c r="BQ458" s="71">
        <v>1</v>
      </c>
      <c r="BR458" s="71">
        <v>0</v>
      </c>
      <c r="BS458" s="71">
        <v>2</v>
      </c>
      <c r="BT458" s="71">
        <v>0</v>
      </c>
      <c r="BU458"/>
      <c r="BV458" s="70">
        <v>22.690999999999999</v>
      </c>
      <c r="BW458" s="70">
        <v>0</v>
      </c>
      <c r="BX458" s="70">
        <v>0</v>
      </c>
      <c r="BY458" s="70">
        <v>0</v>
      </c>
      <c r="BZ458" s="70">
        <v>0</v>
      </c>
      <c r="CA458" s="70">
        <v>0</v>
      </c>
      <c r="CB458" s="70">
        <v>0</v>
      </c>
      <c r="CC458" s="70">
        <v>0</v>
      </c>
      <c r="CD458" s="70">
        <v>0</v>
      </c>
    </row>
    <row r="459" spans="1:82">
      <c r="A459" s="70" t="s">
        <v>2414</v>
      </c>
      <c r="B459" s="70">
        <v>282</v>
      </c>
      <c r="C459" s="70">
        <v>10</v>
      </c>
      <c r="D459" s="70">
        <v>17</v>
      </c>
      <c r="E459" s="70">
        <v>2013</v>
      </c>
      <c r="F459" s="70" t="s">
        <v>180</v>
      </c>
      <c r="G459" s="70" t="s">
        <v>2404</v>
      </c>
      <c r="H459" s="70" t="s">
        <v>2405</v>
      </c>
      <c r="I459" s="148"/>
      <c r="J459" s="71">
        <v>63.24069855960343</v>
      </c>
      <c r="K459" s="71">
        <v>4.7062228928919874</v>
      </c>
      <c r="L459" s="71">
        <v>4.4801989689281418</v>
      </c>
      <c r="M459" s="71">
        <v>130.8994583315766</v>
      </c>
      <c r="N459" s="71">
        <v>92.428796792412214</v>
      </c>
      <c r="O459" s="71">
        <v>56.98286274784946</v>
      </c>
      <c r="P459" s="71">
        <v>49.838745828715894</v>
      </c>
      <c r="Q459" s="71">
        <v>4.62999981338558</v>
      </c>
      <c r="R459" s="71">
        <v>0</v>
      </c>
      <c r="S459" s="71">
        <v>10.29136861001423</v>
      </c>
      <c r="T459" s="72"/>
      <c r="U459" s="71">
        <v>3844513</v>
      </c>
      <c r="V459" s="71">
        <v>1656</v>
      </c>
      <c r="W459" s="71">
        <v>105</v>
      </c>
      <c r="X459" s="71">
        <v>15667</v>
      </c>
      <c r="Y459" s="71">
        <v>23510</v>
      </c>
      <c r="Z459" s="71">
        <v>31134</v>
      </c>
      <c r="AA459" s="71">
        <v>9977</v>
      </c>
      <c r="AB459" s="71">
        <v>59854</v>
      </c>
      <c r="AC459" s="71">
        <v>0</v>
      </c>
      <c r="AD459" s="71">
        <v>10.29136861001423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13.286</v>
      </c>
      <c r="BK459" s="71">
        <v>0</v>
      </c>
      <c r="BL459" s="71">
        <v>28.286000000000001</v>
      </c>
      <c r="BM459" s="71">
        <v>0</v>
      </c>
      <c r="BN459" s="72"/>
      <c r="BO459" s="71">
        <v>0</v>
      </c>
      <c r="BP459" s="71">
        <v>0</v>
      </c>
      <c r="BQ459" s="71">
        <v>2</v>
      </c>
      <c r="BR459" s="71">
        <v>0</v>
      </c>
      <c r="BS459" s="71">
        <v>4</v>
      </c>
      <c r="BT459" s="71">
        <v>0</v>
      </c>
      <c r="BU459"/>
      <c r="BV459" s="70">
        <v>41.572000000000003</v>
      </c>
      <c r="BW459" s="70">
        <v>0</v>
      </c>
      <c r="BX459" s="70">
        <v>0</v>
      </c>
      <c r="BY459" s="70">
        <v>0</v>
      </c>
      <c r="BZ459" s="70">
        <v>0</v>
      </c>
      <c r="CA459" s="70">
        <v>0</v>
      </c>
      <c r="CB459" s="70">
        <v>0</v>
      </c>
      <c r="CC459" s="70">
        <v>0</v>
      </c>
      <c r="CD459" s="70">
        <v>0</v>
      </c>
    </row>
    <row r="460" spans="1:82">
      <c r="A460" s="70" t="s">
        <v>2415</v>
      </c>
      <c r="B460" s="70">
        <v>283</v>
      </c>
      <c r="C460" s="70">
        <v>11</v>
      </c>
      <c r="D460" s="70">
        <v>17</v>
      </c>
      <c r="E460" s="70">
        <v>2014</v>
      </c>
      <c r="F460" s="70" t="s">
        <v>181</v>
      </c>
      <c r="G460" s="70" t="s">
        <v>2404</v>
      </c>
      <c r="H460" s="70" t="s">
        <v>2405</v>
      </c>
      <c r="I460" s="148"/>
      <c r="J460" s="71">
        <v>65.38331921977209</v>
      </c>
      <c r="K460" s="71">
        <v>4.2702780607730979</v>
      </c>
      <c r="L460" s="71">
        <v>5.7090458692344548</v>
      </c>
      <c r="M460" s="71">
        <v>125.0675697978062</v>
      </c>
      <c r="N460" s="71">
        <v>94.577478307246182</v>
      </c>
      <c r="O460" s="71">
        <v>55.312824183830656</v>
      </c>
      <c r="P460" s="71">
        <v>49.891925526306352</v>
      </c>
      <c r="Q460" s="71">
        <v>4.4625446140403202</v>
      </c>
      <c r="R460" s="71">
        <v>0</v>
      </c>
      <c r="S460" s="71">
        <v>8.3722478242182046</v>
      </c>
      <c r="T460" s="72"/>
      <c r="U460" s="71">
        <v>3920304</v>
      </c>
      <c r="V460" s="71">
        <v>1378</v>
      </c>
      <c r="W460" s="71">
        <v>119</v>
      </c>
      <c r="X460" s="71">
        <v>16942</v>
      </c>
      <c r="Y460" s="71">
        <v>23993</v>
      </c>
      <c r="Z460" s="71">
        <v>31830</v>
      </c>
      <c r="AA460" s="71">
        <v>9936</v>
      </c>
      <c r="AB460" s="71">
        <v>60128</v>
      </c>
      <c r="AC460" s="71">
        <v>0</v>
      </c>
      <c r="AD460" s="71">
        <v>8.3722478242182046</v>
      </c>
      <c r="AE460" s="72"/>
      <c r="AF460" s="71"/>
      <c r="AG460" s="71"/>
      <c r="AH460" s="71"/>
      <c r="AI460" s="71"/>
      <c r="AJ460" s="71"/>
      <c r="AK460" s="71"/>
      <c r="AL460" s="71"/>
      <c r="AM460" s="71"/>
      <c r="AN460" s="71"/>
      <c r="AO460" s="71"/>
      <c r="AP460" s="71"/>
      <c r="AQ460" s="72"/>
      <c r="AR460" s="71">
        <v>683</v>
      </c>
      <c r="AS460" s="71">
        <v>385</v>
      </c>
      <c r="AT460" s="71">
        <v>1</v>
      </c>
      <c r="AU460" s="71">
        <v>0</v>
      </c>
      <c r="AV460" s="71">
        <v>0</v>
      </c>
      <c r="AW460" s="71">
        <v>0</v>
      </c>
      <c r="AX460" s="71"/>
      <c r="AY460" s="72"/>
      <c r="AZ460" s="71">
        <v>3243.223</v>
      </c>
      <c r="BA460" s="71">
        <v>11103.6</v>
      </c>
      <c r="BB460" s="71">
        <v>1200</v>
      </c>
      <c r="BC460" s="71">
        <v>0</v>
      </c>
      <c r="BD460" s="71">
        <v>0</v>
      </c>
      <c r="BE460" s="71">
        <v>0</v>
      </c>
      <c r="BF460" s="71"/>
      <c r="BG460" s="72"/>
      <c r="BH460" s="71">
        <v>0</v>
      </c>
      <c r="BI460" s="71">
        <v>0</v>
      </c>
      <c r="BJ460" s="71">
        <v>13.105</v>
      </c>
      <c r="BK460" s="71">
        <v>0</v>
      </c>
      <c r="BL460" s="71">
        <v>27.065999999999999</v>
      </c>
      <c r="BM460" s="71">
        <v>0</v>
      </c>
      <c r="BN460" s="72"/>
      <c r="BO460" s="71">
        <v>0</v>
      </c>
      <c r="BP460" s="71">
        <v>0</v>
      </c>
      <c r="BQ460" s="71">
        <v>2</v>
      </c>
      <c r="BR460" s="71">
        <v>0</v>
      </c>
      <c r="BS460" s="71">
        <v>4</v>
      </c>
      <c r="BT460" s="71">
        <v>0</v>
      </c>
      <c r="BU460"/>
      <c r="BV460" s="70">
        <v>40.170999999999999</v>
      </c>
      <c r="BW460" s="70">
        <v>0</v>
      </c>
      <c r="BX460" s="70">
        <v>0</v>
      </c>
      <c r="BY460" s="70">
        <v>0</v>
      </c>
      <c r="BZ460" s="70">
        <v>0</v>
      </c>
      <c r="CA460" s="70">
        <v>0</v>
      </c>
      <c r="CB460" s="70">
        <v>0</v>
      </c>
      <c r="CC460" s="70">
        <v>0</v>
      </c>
      <c r="CD460" s="70">
        <v>0</v>
      </c>
    </row>
    <row r="461" spans="1:82">
      <c r="A461" s="70" t="s">
        <v>2416</v>
      </c>
      <c r="B461" s="70">
        <v>284</v>
      </c>
      <c r="C461" s="70">
        <v>12</v>
      </c>
      <c r="D461" s="70">
        <v>17</v>
      </c>
      <c r="E461" s="70">
        <v>2015</v>
      </c>
      <c r="F461" s="70" t="s">
        <v>182</v>
      </c>
      <c r="G461" s="70" t="s">
        <v>2404</v>
      </c>
      <c r="H461" s="70" t="s">
        <v>2405</v>
      </c>
      <c r="I461" s="148"/>
      <c r="J461" s="71">
        <v>73.782972254010616</v>
      </c>
      <c r="K461" s="71">
        <v>4.2469540135398951</v>
      </c>
      <c r="L461" s="71">
        <v>6.5570975697830196</v>
      </c>
      <c r="M461" s="71">
        <v>113.22759177164799</v>
      </c>
      <c r="N461" s="71">
        <v>91.108843993186227</v>
      </c>
      <c r="O461" s="71">
        <v>56.136708898035543</v>
      </c>
      <c r="P461" s="71">
        <v>50.192658465469052</v>
      </c>
      <c r="Q461" s="71">
        <v>4.3742105883935096</v>
      </c>
      <c r="R461" s="71">
        <v>0</v>
      </c>
      <c r="S461" s="71">
        <v>9.7064583164853673</v>
      </c>
      <c r="T461" s="72"/>
      <c r="U461" s="71">
        <v>4293215</v>
      </c>
      <c r="V461" s="71">
        <v>1378</v>
      </c>
      <c r="W461" s="71">
        <v>119</v>
      </c>
      <c r="X461" s="71">
        <v>16942</v>
      </c>
      <c r="Y461" s="71">
        <v>24407</v>
      </c>
      <c r="Z461" s="71">
        <v>32615</v>
      </c>
      <c r="AA461" s="71">
        <v>9988</v>
      </c>
      <c r="AB461" s="71">
        <v>60206</v>
      </c>
      <c r="AC461" s="71">
        <v>0</v>
      </c>
      <c r="AD461" s="71">
        <v>9.7064583164853673</v>
      </c>
      <c r="AE461" s="72"/>
      <c r="AF461" s="71">
        <v>55714852.485377297</v>
      </c>
      <c r="AG461" s="71">
        <v>2719910.980000183</v>
      </c>
      <c r="AH461" s="71">
        <v>1318498.141578868</v>
      </c>
      <c r="AI461" s="71">
        <v>114118747.3368561</v>
      </c>
      <c r="AJ461" s="71">
        <v>99564170.927640736</v>
      </c>
      <c r="AK461" s="71">
        <v>0</v>
      </c>
      <c r="AL461" s="71">
        <v>0</v>
      </c>
      <c r="AM461" s="71">
        <v>8250979.7453287626</v>
      </c>
      <c r="AN461" s="71">
        <v>0</v>
      </c>
      <c r="AO461" s="71">
        <v>0</v>
      </c>
      <c r="AP461" s="71">
        <v>281687159.61678195</v>
      </c>
      <c r="AQ461" s="72"/>
      <c r="AR461" s="71">
        <v>705</v>
      </c>
      <c r="AS461" s="71">
        <v>455</v>
      </c>
      <c r="AT461" s="71">
        <v>1</v>
      </c>
      <c r="AU461" s="71">
        <v>0</v>
      </c>
      <c r="AV461" s="71">
        <v>0</v>
      </c>
      <c r="AW461" s="71">
        <v>0</v>
      </c>
      <c r="AX461" s="71"/>
      <c r="AY461" s="72"/>
      <c r="AZ461" s="71">
        <v>3367.123</v>
      </c>
      <c r="BA461" s="71">
        <v>16438.900000000001</v>
      </c>
      <c r="BB461" s="71">
        <v>1200</v>
      </c>
      <c r="BC461" s="71">
        <v>0</v>
      </c>
      <c r="BD461" s="71">
        <v>0</v>
      </c>
      <c r="BE461" s="71">
        <v>0</v>
      </c>
      <c r="BF461" s="71"/>
      <c r="BG461" s="72"/>
      <c r="BH461" s="71">
        <v>0</v>
      </c>
      <c r="BI461" s="71">
        <v>0</v>
      </c>
      <c r="BJ461" s="71">
        <v>12.851000000000001</v>
      </c>
      <c r="BK461" s="71">
        <v>0</v>
      </c>
      <c r="BL461" s="71">
        <v>28.157</v>
      </c>
      <c r="BM461" s="71">
        <v>0</v>
      </c>
      <c r="BN461" s="72"/>
      <c r="BO461" s="71">
        <v>0</v>
      </c>
      <c r="BP461" s="71">
        <v>0</v>
      </c>
      <c r="BQ461" s="71">
        <v>2</v>
      </c>
      <c r="BR461" s="71">
        <v>0</v>
      </c>
      <c r="BS461" s="71">
        <v>4</v>
      </c>
      <c r="BT461" s="71">
        <v>0</v>
      </c>
      <c r="BU461"/>
      <c r="BV461" s="70">
        <v>41.008000000000003</v>
      </c>
      <c r="BW461" s="70">
        <v>0</v>
      </c>
      <c r="BX461" s="70">
        <v>0</v>
      </c>
      <c r="BY461" s="70">
        <v>0</v>
      </c>
      <c r="BZ461" s="70">
        <v>0</v>
      </c>
      <c r="CA461" s="70">
        <v>0</v>
      </c>
      <c r="CB461" s="70">
        <v>0</v>
      </c>
      <c r="CC461" s="70">
        <v>0</v>
      </c>
      <c r="CD461" s="70">
        <v>0</v>
      </c>
    </row>
    <row r="462" spans="1:82">
      <c r="A462" s="70" t="s">
        <v>2417</v>
      </c>
      <c r="B462" s="70">
        <v>285</v>
      </c>
      <c r="C462" s="70">
        <v>13</v>
      </c>
      <c r="D462" s="70">
        <v>17</v>
      </c>
      <c r="E462" s="70">
        <v>2016</v>
      </c>
      <c r="F462" s="70" t="s">
        <v>155</v>
      </c>
      <c r="G462" s="1064" t="s">
        <v>2404</v>
      </c>
      <c r="H462" s="70" t="s">
        <v>2405</v>
      </c>
      <c r="I462" s="148"/>
      <c r="J462" s="71">
        <v>95.4357512458797</v>
      </c>
      <c r="K462" s="71">
        <v>4.0497949943011609</v>
      </c>
      <c r="L462" s="71">
        <v>6.2578816981472132</v>
      </c>
      <c r="M462" s="71">
        <v>117.35270832797599</v>
      </c>
      <c r="N462" s="71">
        <v>93.413370310832079</v>
      </c>
      <c r="O462" s="71">
        <v>56.952970820651437</v>
      </c>
      <c r="P462" s="71">
        <v>50.190597578847218</v>
      </c>
      <c r="Q462" s="71">
        <v>4.3003603836989193</v>
      </c>
      <c r="R462" s="71">
        <v>0</v>
      </c>
      <c r="S462" s="71">
        <v>10.468131438841473</v>
      </c>
      <c r="T462" s="72"/>
      <c r="U462" s="71">
        <v>4588251</v>
      </c>
      <c r="V462" s="71">
        <v>1378</v>
      </c>
      <c r="W462" s="71">
        <v>119</v>
      </c>
      <c r="X462" s="71">
        <v>16942</v>
      </c>
      <c r="Y462" s="71">
        <v>25139</v>
      </c>
      <c r="Z462" s="71">
        <v>33496</v>
      </c>
      <c r="AA462" s="71">
        <v>10330</v>
      </c>
      <c r="AB462" s="71">
        <v>60884</v>
      </c>
      <c r="AC462" s="71">
        <v>0</v>
      </c>
      <c r="AD462" s="71">
        <v>10.468131438841469</v>
      </c>
      <c r="AE462" s="72"/>
      <c r="AF462" s="71">
        <v>79229906.209856972</v>
      </c>
      <c r="AG462" s="71">
        <v>2371197.3565211478</v>
      </c>
      <c r="AH462" s="71">
        <v>990985.20766558929</v>
      </c>
      <c r="AI462" s="71">
        <v>122504610.55765951</v>
      </c>
      <c r="AJ462" s="71">
        <v>103769767.1399937</v>
      </c>
      <c r="AK462" s="71">
        <v>0</v>
      </c>
      <c r="AL462" s="71">
        <v>0</v>
      </c>
      <c r="AM462" s="71">
        <v>8350379.1903444687</v>
      </c>
      <c r="AN462" s="71">
        <v>0</v>
      </c>
      <c r="AO462" s="71">
        <v>0</v>
      </c>
      <c r="AP462" s="71">
        <v>317216845.66204137</v>
      </c>
      <c r="AQ462" s="72"/>
      <c r="AR462" s="71">
        <v>760</v>
      </c>
      <c r="AS462" s="71">
        <v>532</v>
      </c>
      <c r="AT462" s="71">
        <v>1</v>
      </c>
      <c r="AU462" s="71">
        <v>0</v>
      </c>
      <c r="AV462" s="71">
        <v>0</v>
      </c>
      <c r="AW462" s="71">
        <v>0</v>
      </c>
      <c r="AX462" s="71"/>
      <c r="AY462" s="72"/>
      <c r="AZ462" s="71">
        <v>3696.723</v>
      </c>
      <c r="BA462" s="71">
        <v>19568.7</v>
      </c>
      <c r="BB462" s="71">
        <v>1200</v>
      </c>
      <c r="BC462" s="71">
        <v>0</v>
      </c>
      <c r="BD462" s="71">
        <v>0</v>
      </c>
      <c r="BE462" s="71">
        <v>0</v>
      </c>
      <c r="BF462" s="71"/>
      <c r="BG462" s="72"/>
      <c r="BH462" s="71">
        <v>0</v>
      </c>
      <c r="BI462" s="71">
        <v>0</v>
      </c>
      <c r="BJ462" s="71">
        <v>12.646000000000001</v>
      </c>
      <c r="BK462" s="71">
        <v>0</v>
      </c>
      <c r="BL462" s="71">
        <v>28.089000000000002</v>
      </c>
      <c r="BM462" s="71">
        <v>0</v>
      </c>
      <c r="BN462" s="72"/>
      <c r="BO462" s="71">
        <v>0</v>
      </c>
      <c r="BP462" s="71">
        <v>0</v>
      </c>
      <c r="BQ462" s="71">
        <v>2</v>
      </c>
      <c r="BR462" s="71">
        <v>0</v>
      </c>
      <c r="BS462" s="71">
        <v>4</v>
      </c>
      <c r="BT462" s="71">
        <v>0</v>
      </c>
      <c r="BU462"/>
      <c r="BV462" s="70">
        <v>40.734999999999999</v>
      </c>
      <c r="BW462" s="70">
        <v>0</v>
      </c>
      <c r="BX462" s="70">
        <v>0</v>
      </c>
      <c r="BY462" s="70">
        <v>0</v>
      </c>
      <c r="BZ462" s="70">
        <v>0</v>
      </c>
      <c r="CA462" s="70">
        <v>0</v>
      </c>
      <c r="CB462" s="70">
        <v>0</v>
      </c>
      <c r="CC462" s="70">
        <v>0</v>
      </c>
      <c r="CD462" s="70">
        <v>0</v>
      </c>
    </row>
    <row r="463" spans="1:82">
      <c r="A463" s="70" t="s">
        <v>2418</v>
      </c>
      <c r="B463" s="70">
        <v>286</v>
      </c>
      <c r="C463" s="70">
        <v>14</v>
      </c>
      <c r="D463" s="70">
        <v>17</v>
      </c>
      <c r="E463" s="70">
        <v>2017</v>
      </c>
      <c r="F463" s="70" t="s">
        <v>156</v>
      </c>
      <c r="G463" s="1064" t="s">
        <v>2404</v>
      </c>
      <c r="H463" s="70" t="s">
        <v>2405</v>
      </c>
      <c r="I463" s="148"/>
      <c r="J463" s="71">
        <v>88.040048027972233</v>
      </c>
      <c r="K463" s="71">
        <v>4.3597220916048611</v>
      </c>
      <c r="L463" s="71">
        <v>4.8585629874266862</v>
      </c>
      <c r="M463" s="71">
        <v>117.83687226670996</v>
      </c>
      <c r="N463" s="71">
        <v>98.372228285776515</v>
      </c>
      <c r="O463" s="71">
        <v>57.276371738142444</v>
      </c>
      <c r="P463" s="71">
        <v>50.345796544828275</v>
      </c>
      <c r="Q463" s="71">
        <v>4.1936518227094801</v>
      </c>
      <c r="R463" s="71">
        <v>0</v>
      </c>
      <c r="S463" s="71">
        <v>15.084933012963726</v>
      </c>
      <c r="T463" s="72"/>
      <c r="U463" s="71">
        <v>4658768</v>
      </c>
      <c r="V463" s="71">
        <v>1378</v>
      </c>
      <c r="W463" s="71">
        <v>119</v>
      </c>
      <c r="X463" s="71">
        <v>16942</v>
      </c>
      <c r="Y463" s="71">
        <v>25741</v>
      </c>
      <c r="Z463" s="71">
        <v>34245</v>
      </c>
      <c r="AA463" s="71">
        <v>10428</v>
      </c>
      <c r="AB463" s="71">
        <v>61398</v>
      </c>
      <c r="AC463" s="71">
        <v>0</v>
      </c>
      <c r="AD463" s="71">
        <v>15.084933012963729</v>
      </c>
      <c r="AE463" s="72"/>
      <c r="AF463" s="71">
        <v>69341477.329037681</v>
      </c>
      <c r="AG463" s="71">
        <v>2565108.2164268722</v>
      </c>
      <c r="AH463" s="71">
        <v>1036044.9094002499</v>
      </c>
      <c r="AI463" s="71">
        <v>125618101.78192</v>
      </c>
      <c r="AJ463" s="71">
        <v>112135049.88952351</v>
      </c>
      <c r="AK463" s="71">
        <v>0</v>
      </c>
      <c r="AL463" s="71">
        <v>0</v>
      </c>
      <c r="AM463" s="71">
        <v>8434051.831806995</v>
      </c>
      <c r="AN463" s="71">
        <v>0</v>
      </c>
      <c r="AO463" s="71">
        <v>0</v>
      </c>
      <c r="AP463" s="71">
        <v>319129833.95811534</v>
      </c>
      <c r="AQ463" s="72"/>
      <c r="AR463" s="71">
        <v>808</v>
      </c>
      <c r="AS463" s="71">
        <v>596</v>
      </c>
      <c r="AT463" s="71">
        <v>2</v>
      </c>
      <c r="AU463" s="71">
        <v>0</v>
      </c>
      <c r="AV463" s="71">
        <v>0</v>
      </c>
      <c r="AW463" s="71">
        <v>0</v>
      </c>
      <c r="AX463" s="71"/>
      <c r="AY463" s="72"/>
      <c r="AZ463" s="71">
        <v>3978.623</v>
      </c>
      <c r="BA463" s="71">
        <v>22894.400000000009</v>
      </c>
      <c r="BB463" s="71">
        <v>1219</v>
      </c>
      <c r="BC463" s="71">
        <v>0</v>
      </c>
      <c r="BD463" s="71">
        <v>0</v>
      </c>
      <c r="BE463" s="71">
        <v>0</v>
      </c>
      <c r="BF463" s="71"/>
      <c r="BG463" s="72"/>
      <c r="BH463" s="71">
        <v>0</v>
      </c>
      <c r="BI463" s="71">
        <v>0</v>
      </c>
      <c r="BJ463" s="71">
        <v>12.3</v>
      </c>
      <c r="BK463" s="71">
        <v>0</v>
      </c>
      <c r="BL463" s="71">
        <v>28.765999999999998</v>
      </c>
      <c r="BM463" s="71">
        <v>0</v>
      </c>
      <c r="BN463" s="72"/>
      <c r="BO463" s="71">
        <v>0</v>
      </c>
      <c r="BP463" s="71">
        <v>0</v>
      </c>
      <c r="BQ463" s="71">
        <v>2</v>
      </c>
      <c r="BR463" s="71">
        <v>0</v>
      </c>
      <c r="BS463" s="71">
        <v>4</v>
      </c>
      <c r="BT463" s="71">
        <v>0</v>
      </c>
      <c r="BU463"/>
      <c r="BV463" s="70">
        <v>41.066000000000003</v>
      </c>
      <c r="BW463" s="70">
        <v>0</v>
      </c>
      <c r="BX463" s="70">
        <v>0</v>
      </c>
      <c r="BY463" s="70">
        <v>0</v>
      </c>
      <c r="BZ463" s="70">
        <v>0</v>
      </c>
      <c r="CA463" s="70">
        <v>0</v>
      </c>
      <c r="CB463" s="70">
        <v>0</v>
      </c>
      <c r="CC463" s="70">
        <v>0</v>
      </c>
      <c r="CD463" s="70">
        <v>0</v>
      </c>
    </row>
    <row r="464" spans="1:82">
      <c r="A464" s="70" t="s">
        <v>2419</v>
      </c>
      <c r="B464" s="70">
        <v>287</v>
      </c>
      <c r="C464" s="70">
        <v>15</v>
      </c>
      <c r="D464" s="70">
        <v>17</v>
      </c>
      <c r="E464" s="70">
        <v>2018</v>
      </c>
      <c r="F464" s="70" t="s">
        <v>183</v>
      </c>
      <c r="G464" s="70" t="s">
        <v>2404</v>
      </c>
      <c r="H464" s="70" t="s">
        <v>2405</v>
      </c>
      <c r="I464" s="148"/>
      <c r="J464" s="71">
        <v>85.43733978844989</v>
      </c>
      <c r="K464" s="71">
        <v>4.1595021187721803</v>
      </c>
      <c r="L464" s="71">
        <v>4.5737337074965563</v>
      </c>
      <c r="M464" s="71">
        <v>136.33936149096152</v>
      </c>
      <c r="N464" s="71">
        <v>90.379178663244403</v>
      </c>
      <c r="O464" s="71">
        <v>57.454092057536847</v>
      </c>
      <c r="P464" s="71">
        <v>50.432568411812468</v>
      </c>
      <c r="Q464" s="71">
        <v>3.9176326920634899</v>
      </c>
      <c r="R464" s="71">
        <v>0</v>
      </c>
      <c r="S464" s="71">
        <v>9.7240756085977615</v>
      </c>
      <c r="T464" s="72"/>
      <c r="U464" s="71">
        <v>4660070</v>
      </c>
      <c r="V464" s="71">
        <v>1378</v>
      </c>
      <c r="W464" s="71">
        <v>119</v>
      </c>
      <c r="X464" s="71">
        <v>16942</v>
      </c>
      <c r="Y464" s="71">
        <v>26342</v>
      </c>
      <c r="Z464" s="71">
        <v>35009</v>
      </c>
      <c r="AA464" s="71">
        <v>10551</v>
      </c>
      <c r="AB464" s="71">
        <v>61811</v>
      </c>
      <c r="AC464" s="71">
        <v>0</v>
      </c>
      <c r="AD464" s="71">
        <v>9.7240756085977615</v>
      </c>
      <c r="AE464" s="72"/>
      <c r="AF464" s="71">
        <v>54706665.74745439</v>
      </c>
      <c r="AG464" s="71">
        <v>2296942.5834521032</v>
      </c>
      <c r="AH464" s="71">
        <v>957042.65694917308</v>
      </c>
      <c r="AI464" s="71">
        <v>147309154.42478949</v>
      </c>
      <c r="AJ464" s="71">
        <v>97287394.460258141</v>
      </c>
      <c r="AK464" s="71">
        <v>0</v>
      </c>
      <c r="AL464" s="71">
        <v>0</v>
      </c>
      <c r="AM464" s="71">
        <v>8508352.8041977268</v>
      </c>
      <c r="AN464" s="71">
        <v>0</v>
      </c>
      <c r="AO464" s="71">
        <v>0</v>
      </c>
      <c r="AP464" s="71">
        <v>311065552.67710102</v>
      </c>
      <c r="AQ464" s="72"/>
      <c r="AR464" s="71">
        <v>869</v>
      </c>
      <c r="AS464" s="71">
        <v>619</v>
      </c>
      <c r="AT464" s="71">
        <v>2</v>
      </c>
      <c r="AU464" s="71">
        <v>0</v>
      </c>
      <c r="AV464" s="71">
        <v>0</v>
      </c>
      <c r="AW464" s="71">
        <v>0</v>
      </c>
      <c r="AX464" s="71"/>
      <c r="AY464" s="72"/>
      <c r="AZ464" s="71">
        <v>4355.8030000000008</v>
      </c>
      <c r="BA464" s="71">
        <v>23936.1</v>
      </c>
      <c r="BB464" s="71">
        <v>1219</v>
      </c>
      <c r="BC464" s="71">
        <v>0</v>
      </c>
      <c r="BD464" s="71">
        <v>0</v>
      </c>
      <c r="BE464" s="71">
        <v>0</v>
      </c>
      <c r="BF464" s="71"/>
      <c r="BG464" s="72"/>
      <c r="BH464" s="71">
        <v>0</v>
      </c>
      <c r="BI464" s="71">
        <v>0</v>
      </c>
      <c r="BJ464" s="71">
        <v>13.686</v>
      </c>
      <c r="BK464" s="71">
        <v>0</v>
      </c>
      <c r="BL464" s="71">
        <v>27.255000000000003</v>
      </c>
      <c r="BM464" s="71">
        <v>0</v>
      </c>
      <c r="BN464" s="72"/>
      <c r="BO464" s="71">
        <v>0</v>
      </c>
      <c r="BP464" s="71">
        <v>0</v>
      </c>
      <c r="BQ464" s="71">
        <v>2</v>
      </c>
      <c r="BR464" s="71">
        <v>0</v>
      </c>
      <c r="BS464" s="71">
        <v>4</v>
      </c>
      <c r="BT464" s="71">
        <v>0</v>
      </c>
      <c r="BU464"/>
      <c r="BV464" s="70">
        <v>40.941000000000003</v>
      </c>
      <c r="BW464" s="70">
        <v>0</v>
      </c>
      <c r="BX464" s="70">
        <v>0</v>
      </c>
      <c r="BY464" s="70">
        <v>0</v>
      </c>
      <c r="BZ464" s="70">
        <v>0</v>
      </c>
      <c r="CA464" s="70">
        <v>0</v>
      </c>
      <c r="CB464" s="70">
        <v>0</v>
      </c>
      <c r="CC464" s="70">
        <v>0</v>
      </c>
      <c r="CD464" s="70">
        <v>0</v>
      </c>
    </row>
    <row r="465" spans="1:82">
      <c r="A465" s="70" t="s">
        <v>2420</v>
      </c>
      <c r="B465" s="70">
        <v>288</v>
      </c>
      <c r="C465" s="70">
        <v>16</v>
      </c>
      <c r="D465" s="70">
        <v>17</v>
      </c>
      <c r="E465" s="70">
        <v>2019</v>
      </c>
      <c r="F465" s="70" t="s">
        <v>158</v>
      </c>
      <c r="G465" s="70" t="s">
        <v>2404</v>
      </c>
      <c r="H465" s="70" t="s">
        <v>2405</v>
      </c>
      <c r="I465" s="148"/>
      <c r="J465" s="71">
        <v>84.725520050966608</v>
      </c>
      <c r="K465" s="71">
        <v>3.891953155235115</v>
      </c>
      <c r="L465" s="71">
        <v>4.6512286745623808</v>
      </c>
      <c r="M465" s="71">
        <v>112.20901996496241</v>
      </c>
      <c r="N465" s="71">
        <v>90.773852084505805</v>
      </c>
      <c r="O465" s="71">
        <v>57.027441435979512</v>
      </c>
      <c r="P465" s="71">
        <v>51.125942208269336</v>
      </c>
      <c r="Q465" s="71">
        <v>3.8378202636593102</v>
      </c>
      <c r="R465" s="71">
        <v>0</v>
      </c>
      <c r="S465" s="71">
        <v>11.530378820074001</v>
      </c>
      <c r="T465" s="72"/>
      <c r="U465" s="71">
        <v>4644593</v>
      </c>
      <c r="V465" s="71">
        <v>1378</v>
      </c>
      <c r="W465" s="71">
        <v>119</v>
      </c>
      <c r="X465" s="71">
        <v>16942</v>
      </c>
      <c r="Y465" s="71">
        <v>26946</v>
      </c>
      <c r="Z465" s="71">
        <v>35703</v>
      </c>
      <c r="AA465" s="71">
        <v>10616</v>
      </c>
      <c r="AB465" s="71">
        <v>62191</v>
      </c>
      <c r="AC465" s="71">
        <v>0</v>
      </c>
      <c r="AD465" s="71">
        <v>11.530378820074001</v>
      </c>
      <c r="AE465" s="72"/>
      <c r="AF465" s="71">
        <v>69063245.454982966</v>
      </c>
      <c r="AG465" s="71">
        <v>2232923.5993419369</v>
      </c>
      <c r="AH465" s="71">
        <v>1057308.388990483</v>
      </c>
      <c r="AI465" s="71">
        <v>116314901.21292961</v>
      </c>
      <c r="AJ465" s="71">
        <v>99289843.223214895</v>
      </c>
      <c r="AK465" s="71">
        <v>0</v>
      </c>
      <c r="AL465" s="71">
        <v>0</v>
      </c>
      <c r="AM465" s="71">
        <v>8469946.0264026579</v>
      </c>
      <c r="AN465" s="71">
        <v>0</v>
      </c>
      <c r="AO465" s="71">
        <v>0</v>
      </c>
      <c r="AP465" s="71">
        <v>296428167.90586251</v>
      </c>
      <c r="AQ465" s="72"/>
      <c r="AR465" s="71">
        <v>950</v>
      </c>
      <c r="AS465" s="71">
        <v>637</v>
      </c>
      <c r="AT465" s="71">
        <v>2</v>
      </c>
      <c r="AU465" s="71">
        <v>0</v>
      </c>
      <c r="AV465" s="71">
        <v>0</v>
      </c>
      <c r="AW465" s="71">
        <v>1</v>
      </c>
      <c r="AX465" s="71"/>
      <c r="AY465" s="72"/>
      <c r="AZ465" s="71">
        <v>4881.2770000000037</v>
      </c>
      <c r="BA465" s="71">
        <v>25432.200000000012</v>
      </c>
      <c r="BB465" s="71">
        <v>1219</v>
      </c>
      <c r="BC465" s="71">
        <v>0</v>
      </c>
      <c r="BD465" s="71">
        <v>0</v>
      </c>
      <c r="BE465" s="71">
        <v>125</v>
      </c>
      <c r="BF465" s="71"/>
      <c r="BG465" s="72"/>
      <c r="BH465" s="71">
        <v>0</v>
      </c>
      <c r="BI465" s="71">
        <v>0</v>
      </c>
      <c r="BJ465" s="71">
        <v>11.218999999999999</v>
      </c>
      <c r="BK465" s="71">
        <v>0</v>
      </c>
      <c r="BL465" s="71">
        <v>20.202999999999999</v>
      </c>
      <c r="BM465" s="71">
        <v>0</v>
      </c>
      <c r="BN465" s="72"/>
      <c r="BO465" s="71">
        <v>0</v>
      </c>
      <c r="BP465" s="71">
        <v>0</v>
      </c>
      <c r="BQ465" s="71">
        <v>2</v>
      </c>
      <c r="BR465" s="71">
        <v>0</v>
      </c>
      <c r="BS465" s="71">
        <v>3</v>
      </c>
      <c r="BT465" s="71">
        <v>0</v>
      </c>
      <c r="BU465"/>
      <c r="BV465" s="70">
        <v>31.422000000000001</v>
      </c>
      <c r="BW465" s="70">
        <v>0</v>
      </c>
      <c r="BX465" s="70">
        <v>0</v>
      </c>
      <c r="BY465" s="70">
        <v>0</v>
      </c>
      <c r="BZ465" s="70">
        <v>0</v>
      </c>
      <c r="CA465" s="70">
        <v>0</v>
      </c>
      <c r="CB465" s="70">
        <v>0</v>
      </c>
      <c r="CC465" s="70">
        <v>0</v>
      </c>
      <c r="CD465" s="70">
        <v>0</v>
      </c>
    </row>
    <row r="466" spans="1:82">
      <c r="A466" s="70" t="s">
        <v>2421</v>
      </c>
      <c r="B466" s="70">
        <v>289</v>
      </c>
      <c r="C466" s="70">
        <v>17</v>
      </c>
      <c r="D466" s="70">
        <v>17</v>
      </c>
      <c r="E466" s="70">
        <v>2020</v>
      </c>
      <c r="F466" s="70" t="s">
        <v>159</v>
      </c>
      <c r="G466" s="70" t="s">
        <v>2404</v>
      </c>
      <c r="H466" s="70" t="s">
        <v>2405</v>
      </c>
      <c r="I466" s="148"/>
      <c r="J466" s="71">
        <v>67.585552915984991</v>
      </c>
      <c r="K466" s="71">
        <v>4.1228404528928992</v>
      </c>
      <c r="L466" s="71">
        <v>10.121280510106764</v>
      </c>
      <c r="M466" s="71">
        <v>95.501616453180986</v>
      </c>
      <c r="N466" s="71">
        <v>85.862758686798443</v>
      </c>
      <c r="O466" s="71">
        <v>50.715599109929272</v>
      </c>
      <c r="P466" s="71">
        <v>48.653443759929878</v>
      </c>
      <c r="Q466" s="71">
        <v>3.6761421431992498</v>
      </c>
      <c r="R466" s="71">
        <v>0</v>
      </c>
      <c r="S466" s="71">
        <v>11.282142204453001</v>
      </c>
      <c r="T466" s="72"/>
      <c r="U466" s="71">
        <v>4329451</v>
      </c>
      <c r="V466" s="71">
        <v>1723</v>
      </c>
      <c r="W466" s="71">
        <v>255</v>
      </c>
      <c r="X466" s="71">
        <v>18659</v>
      </c>
      <c r="Y466" s="71">
        <v>27337</v>
      </c>
      <c r="Z466" s="71">
        <v>36240</v>
      </c>
      <c r="AA466" s="71">
        <v>10738</v>
      </c>
      <c r="AB466" s="71">
        <v>62349</v>
      </c>
      <c r="AC466" s="71">
        <v>0</v>
      </c>
      <c r="AD466" s="71">
        <v>11.282142204453001</v>
      </c>
      <c r="AE466" s="72"/>
      <c r="AF466" s="71">
        <v>57658953.456503987</v>
      </c>
      <c r="AG466" s="71">
        <v>2359316.5659823278</v>
      </c>
      <c r="AH466" s="71">
        <v>2537429.8613705016</v>
      </c>
      <c r="AI466" s="71">
        <v>107263116.69001782</v>
      </c>
      <c r="AJ466" s="71">
        <v>105470320.0859037</v>
      </c>
      <c r="AK466" s="71"/>
      <c r="AL466" s="71"/>
      <c r="AM466" s="71">
        <v>8137237.2118379222</v>
      </c>
      <c r="AN466" s="71"/>
      <c r="AO466" s="71"/>
      <c r="AP466" s="71">
        <v>283426373.8716163</v>
      </c>
      <c r="AQ466" s="72"/>
      <c r="AR466" s="71">
        <v>1004</v>
      </c>
      <c r="AS466" s="71">
        <v>643</v>
      </c>
      <c r="AT466" s="71">
        <v>1</v>
      </c>
      <c r="AU466" s="71">
        <v>0</v>
      </c>
      <c r="AV466" s="71">
        <v>0</v>
      </c>
      <c r="AW466" s="71">
        <v>1</v>
      </c>
      <c r="AX466" s="71"/>
      <c r="AY466" s="72"/>
      <c r="AZ466" s="71">
        <v>5213.1630000000041</v>
      </c>
      <c r="BA466" s="71">
        <v>25691.600000000031</v>
      </c>
      <c r="BB466" s="71">
        <v>19</v>
      </c>
      <c r="BC466" s="71">
        <v>0</v>
      </c>
      <c r="BD466" s="71">
        <v>0</v>
      </c>
      <c r="BE466" s="71">
        <v>125</v>
      </c>
      <c r="BF466" s="71"/>
      <c r="BG466" s="72"/>
      <c r="BH466" s="71">
        <v>0</v>
      </c>
      <c r="BI466" s="71">
        <v>0</v>
      </c>
      <c r="BJ466" s="71">
        <v>10.657999999999999</v>
      </c>
      <c r="BK466" s="71">
        <v>0</v>
      </c>
      <c r="BL466" s="71">
        <v>27.339999999999996</v>
      </c>
      <c r="BM466" s="71">
        <v>0</v>
      </c>
      <c r="BN466" s="72"/>
      <c r="BO466" s="71">
        <v>0</v>
      </c>
      <c r="BP466" s="71">
        <v>0</v>
      </c>
      <c r="BQ466" s="71">
        <v>2</v>
      </c>
      <c r="BR466" s="71">
        <v>0</v>
      </c>
      <c r="BS466" s="71">
        <v>4</v>
      </c>
      <c r="BT466" s="71">
        <v>0</v>
      </c>
      <c r="BU466"/>
      <c r="BV466" s="70">
        <v>37.997999999999998</v>
      </c>
      <c r="BW466" s="70">
        <v>0</v>
      </c>
      <c r="BX466" s="70">
        <v>0</v>
      </c>
      <c r="BY466" s="70">
        <v>0</v>
      </c>
      <c r="BZ466" s="70">
        <v>0</v>
      </c>
      <c r="CA466" s="70">
        <v>0</v>
      </c>
      <c r="CB466" s="70">
        <v>0</v>
      </c>
      <c r="CC466" s="70">
        <v>0</v>
      </c>
      <c r="CD466" s="70">
        <v>0</v>
      </c>
    </row>
    <row r="467" spans="1:82">
      <c r="A467" s="70" t="s">
        <v>2422</v>
      </c>
      <c r="B467" s="70">
        <v>289</v>
      </c>
      <c r="C467" s="70">
        <v>18</v>
      </c>
      <c r="D467" s="70">
        <v>17</v>
      </c>
      <c r="E467" s="70">
        <v>2021</v>
      </c>
      <c r="F467" s="70" t="s">
        <v>160</v>
      </c>
      <c r="G467" s="70" t="s">
        <v>2404</v>
      </c>
      <c r="H467" s="70" t="s">
        <v>2405</v>
      </c>
      <c r="I467" s="148"/>
      <c r="J467" s="71">
        <v>66.915037051526994</v>
      </c>
      <c r="K467" s="71">
        <v>4.365969507021795</v>
      </c>
      <c r="L467" s="71">
        <v>10.910460905206135</v>
      </c>
      <c r="M467" s="71">
        <v>103.37596337218004</v>
      </c>
      <c r="N467" s="71">
        <v>91.370407800384697</v>
      </c>
      <c r="O467" s="71">
        <v>49.866687631316204</v>
      </c>
      <c r="P467" s="71">
        <v>50.387837773253452</v>
      </c>
      <c r="Q467" s="71">
        <v>3.6418958239150698</v>
      </c>
      <c r="R467" s="71">
        <v>0</v>
      </c>
      <c r="S467" s="71">
        <v>10.3330134629685</v>
      </c>
      <c r="T467" s="72"/>
      <c r="U467" s="71">
        <v>4540270</v>
      </c>
      <c r="V467" s="71">
        <v>1723</v>
      </c>
      <c r="W467" s="71">
        <v>255</v>
      </c>
      <c r="X467" s="71">
        <v>18659</v>
      </c>
      <c r="Y467" s="71">
        <v>27578</v>
      </c>
      <c r="Z467" s="71">
        <v>36690</v>
      </c>
      <c r="AA467" s="71">
        <v>10844</v>
      </c>
      <c r="AB467" s="71">
        <v>62375</v>
      </c>
      <c r="AC467" s="71">
        <v>0</v>
      </c>
      <c r="AD467" s="71">
        <v>10.3330134629685</v>
      </c>
      <c r="AE467" s="72"/>
      <c r="AF467" s="71">
        <v>56539885.65704076</v>
      </c>
      <c r="AG467" s="71">
        <v>2528380.3820061414</v>
      </c>
      <c r="AH467" s="71">
        <v>2682965.1196504557</v>
      </c>
      <c r="AI467" s="71">
        <v>118179421.62975825</v>
      </c>
      <c r="AJ467" s="71">
        <v>110045124.39613751</v>
      </c>
      <c r="AK467" s="71">
        <v>0</v>
      </c>
      <c r="AL467" s="71">
        <v>0</v>
      </c>
      <c r="AM467" s="71">
        <v>8187585.0020117071</v>
      </c>
      <c r="AN467" s="71">
        <v>0</v>
      </c>
      <c r="AO467" s="71">
        <v>0</v>
      </c>
      <c r="AP467" s="71">
        <v>298163362.1866048</v>
      </c>
      <c r="AQ467" s="72"/>
      <c r="AR467" s="71">
        <v>1086</v>
      </c>
      <c r="AS467" s="71">
        <v>647</v>
      </c>
      <c r="AT467" s="71">
        <v>1</v>
      </c>
      <c r="AU467" s="71">
        <v>0</v>
      </c>
      <c r="AV467" s="71">
        <v>0</v>
      </c>
      <c r="AW467" s="71">
        <v>1</v>
      </c>
      <c r="AX467" s="71"/>
      <c r="AY467" s="72"/>
      <c r="AZ467" s="71">
        <v>5739.8470000000052</v>
      </c>
      <c r="BA467" s="71">
        <v>25851.900000000031</v>
      </c>
      <c r="BB467" s="71">
        <v>19</v>
      </c>
      <c r="BC467" s="71">
        <v>0</v>
      </c>
      <c r="BD467" s="71">
        <v>0</v>
      </c>
      <c r="BE467" s="71">
        <v>125</v>
      </c>
      <c r="BF467" s="71"/>
      <c r="BG467" s="72"/>
      <c r="BH467" s="71">
        <v>0</v>
      </c>
      <c r="BI467" s="71">
        <v>0</v>
      </c>
      <c r="BJ467" s="71">
        <v>10.284000000000001</v>
      </c>
      <c r="BK467" s="71">
        <v>0</v>
      </c>
      <c r="BL467" s="71">
        <v>19.668999999999997</v>
      </c>
      <c r="BM467" s="71">
        <v>0</v>
      </c>
      <c r="BN467" s="72"/>
      <c r="BO467" s="71">
        <v>0</v>
      </c>
      <c r="BP467" s="71">
        <v>0</v>
      </c>
      <c r="BQ467" s="71">
        <v>2</v>
      </c>
      <c r="BR467" s="71">
        <v>0</v>
      </c>
      <c r="BS467" s="71">
        <v>4</v>
      </c>
      <c r="BT467" s="71">
        <v>0</v>
      </c>
      <c r="BU467"/>
      <c r="BV467" s="70">
        <v>29.952999999999999</v>
      </c>
      <c r="BW467" s="70">
        <v>0</v>
      </c>
      <c r="BX467" s="70">
        <v>0</v>
      </c>
      <c r="BY467" s="70">
        <v>0</v>
      </c>
      <c r="BZ467" s="70">
        <v>0</v>
      </c>
      <c r="CA467" s="70">
        <v>0</v>
      </c>
      <c r="CB467" s="70">
        <v>0</v>
      </c>
      <c r="CC467" s="70">
        <v>0</v>
      </c>
      <c r="CD467" s="70">
        <v>0</v>
      </c>
    </row>
    <row r="468" spans="1:82">
      <c r="A468" s="70" t="s">
        <v>2423</v>
      </c>
      <c r="B468" s="70">
        <v>289</v>
      </c>
      <c r="C468" s="70">
        <v>19</v>
      </c>
      <c r="D468" s="70">
        <v>17</v>
      </c>
      <c r="E468" s="70">
        <v>2022</v>
      </c>
      <c r="F468" s="70" t="s">
        <v>161</v>
      </c>
      <c r="G468" s="70" t="s">
        <v>2404</v>
      </c>
      <c r="H468" s="70" t="s">
        <v>2405</v>
      </c>
      <c r="I468" s="148"/>
      <c r="J468" s="71">
        <v>69.179682595507231</v>
      </c>
      <c r="K468" s="71">
        <v>4.7538724687380061</v>
      </c>
      <c r="L468" s="71">
        <v>8.8924181226031767</v>
      </c>
      <c r="M468" s="71">
        <v>118.27361108355859</v>
      </c>
      <c r="N468" s="71">
        <v>92.418046522949027</v>
      </c>
      <c r="O468" s="71">
        <v>53.342164550111789</v>
      </c>
      <c r="P468" s="71">
        <v>50.441338710809703</v>
      </c>
      <c r="Q468" s="71">
        <v>3.6834271758257553</v>
      </c>
      <c r="R468" s="71">
        <v>0</v>
      </c>
      <c r="S468" s="71">
        <v>10.42616052252567</v>
      </c>
      <c r="T468" s="72"/>
      <c r="U468" s="71">
        <v>4754982</v>
      </c>
      <c r="V468" s="71">
        <v>1723</v>
      </c>
      <c r="W468" s="71">
        <v>255</v>
      </c>
      <c r="X468" s="71">
        <v>18659</v>
      </c>
      <c r="Y468" s="71">
        <v>28078</v>
      </c>
      <c r="Z468" s="71">
        <v>37289</v>
      </c>
      <c r="AA468" s="71">
        <v>11021</v>
      </c>
      <c r="AB468" s="71">
        <v>62569</v>
      </c>
      <c r="AC468" s="71">
        <v>0</v>
      </c>
      <c r="AD468" s="71">
        <v>10.42616052252567</v>
      </c>
      <c r="AE468" s="72"/>
      <c r="AF468" s="71">
        <v>57129137.11815501</v>
      </c>
      <c r="AG468" s="71">
        <v>2866884.8541244366</v>
      </c>
      <c r="AH468" s="71">
        <v>2516155.5020945249</v>
      </c>
      <c r="AI468" s="71">
        <v>132166083.87118995</v>
      </c>
      <c r="AJ468" s="71">
        <v>114162311.5932121</v>
      </c>
      <c r="AK468" s="71">
        <v>0</v>
      </c>
      <c r="AL468" s="71">
        <v>0</v>
      </c>
      <c r="AM468" s="71">
        <v>8079365.6837588139</v>
      </c>
      <c r="AN468" s="71">
        <v>0</v>
      </c>
      <c r="AO468" s="71">
        <v>0</v>
      </c>
      <c r="AP468" s="71">
        <v>316919938.62253481</v>
      </c>
      <c r="AQ468" s="72"/>
      <c r="AR468" s="71">
        <v>1171</v>
      </c>
      <c r="AS468" s="71">
        <v>650</v>
      </c>
      <c r="AT468" s="71">
        <v>1</v>
      </c>
      <c r="AU468" s="71">
        <v>0</v>
      </c>
      <c r="AV468" s="71">
        <v>0</v>
      </c>
      <c r="AW468" s="71">
        <v>1</v>
      </c>
      <c r="AX468" s="71"/>
      <c r="AY468" s="72"/>
      <c r="AZ468" s="71">
        <v>6248.8220000000074</v>
      </c>
      <c r="BA468" s="71">
        <v>25957.200000000037</v>
      </c>
      <c r="BB468" s="71">
        <v>19</v>
      </c>
      <c r="BC468" s="71">
        <v>0</v>
      </c>
      <c r="BD468" s="71">
        <v>0</v>
      </c>
      <c r="BE468" s="71">
        <v>125</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2424</v>
      </c>
      <c r="B469" s="70">
        <v>289</v>
      </c>
      <c r="C469" s="70">
        <v>20</v>
      </c>
      <c r="D469" s="70">
        <v>17</v>
      </c>
      <c r="E469" s="70">
        <v>2023</v>
      </c>
      <c r="F469" s="70" t="s">
        <v>1539</v>
      </c>
      <c r="G469" s="70" t="s">
        <v>2404</v>
      </c>
      <c r="H469" s="70" t="s">
        <v>2405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1273</v>
      </c>
      <c r="AS469" s="71">
        <v>651</v>
      </c>
      <c r="AT469" s="71">
        <v>1</v>
      </c>
      <c r="AU469" s="71">
        <v>0</v>
      </c>
      <c r="AV469" s="71">
        <v>0</v>
      </c>
      <c r="AW469" s="71">
        <v>1</v>
      </c>
      <c r="AX469" s="71"/>
      <c r="AY469" s="72"/>
      <c r="AZ469" s="71">
        <v>6863.4440000000041</v>
      </c>
      <c r="BA469" s="71">
        <v>26035.00000000004</v>
      </c>
      <c r="BB469" s="71">
        <v>19</v>
      </c>
      <c r="BC469" s="71">
        <v>0</v>
      </c>
      <c r="BD469" s="71">
        <v>0</v>
      </c>
      <c r="BE469" s="71">
        <v>125</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2425</v>
      </c>
      <c r="B470" s="70">
        <v>289</v>
      </c>
      <c r="C470" s="70">
        <v>21</v>
      </c>
      <c r="D470" s="70">
        <v>17</v>
      </c>
      <c r="E470" s="70">
        <v>2024</v>
      </c>
      <c r="F470" s="70" t="s">
        <v>1554</v>
      </c>
      <c r="G470" s="70" t="s">
        <v>2404</v>
      </c>
      <c r="H470" s="70" t="s">
        <v>2405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2426</v>
      </c>
      <c r="B471" s="70">
        <v>477</v>
      </c>
      <c r="C471" s="70">
        <v>1</v>
      </c>
      <c r="D471" s="70">
        <v>29</v>
      </c>
      <c r="E471" s="70">
        <v>1990</v>
      </c>
      <c r="F471" s="70" t="s">
        <v>787</v>
      </c>
      <c r="G471" s="70" t="s">
        <v>2427</v>
      </c>
      <c r="H471" s="70" t="s">
        <v>2428</v>
      </c>
      <c r="I471" s="148"/>
      <c r="J471" s="71">
        <v>532.47897602189062</v>
      </c>
      <c r="K471" s="71">
        <v>3.9323979260042989</v>
      </c>
      <c r="L471" s="71">
        <v>5.3767247035233412</v>
      </c>
      <c r="M471" s="71">
        <v>20.428426681965199</v>
      </c>
      <c r="N471" s="71">
        <v>22.248128325166931</v>
      </c>
      <c r="O471" s="71">
        <v>27.52170719245979</v>
      </c>
      <c r="P471" s="71">
        <v>24.335790909996039</v>
      </c>
      <c r="Q471" s="71">
        <v>2.2838514026935499</v>
      </c>
      <c r="R471" s="71">
        <v>0</v>
      </c>
      <c r="S471" s="71">
        <v>2.4377137265798909</v>
      </c>
      <c r="T471" s="72"/>
      <c r="U471" s="71">
        <v>12879670</v>
      </c>
      <c r="V471" s="71">
        <v>1336</v>
      </c>
      <c r="W471" s="71">
        <v>52</v>
      </c>
      <c r="X471" s="71">
        <v>6882</v>
      </c>
      <c r="Y471" s="71">
        <v>10013</v>
      </c>
      <c r="Z471" s="71">
        <v>11320</v>
      </c>
      <c r="AA471" s="71">
        <v>5909</v>
      </c>
      <c r="AB471" s="71">
        <v>37082</v>
      </c>
      <c r="AC471" s="71">
        <v>0</v>
      </c>
      <c r="AD471" s="71">
        <v>2.4377137265798909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2429</v>
      </c>
      <c r="B472" s="70">
        <v>478</v>
      </c>
      <c r="C472" s="70">
        <v>2</v>
      </c>
      <c r="D472" s="70">
        <v>29</v>
      </c>
      <c r="E472" s="70">
        <v>2005</v>
      </c>
      <c r="F472" s="70" t="s">
        <v>789</v>
      </c>
      <c r="G472" s="70" t="s">
        <v>2427</v>
      </c>
      <c r="H472" s="70" t="s">
        <v>2428</v>
      </c>
      <c r="I472" s="148"/>
      <c r="J472" s="71">
        <v>419.01533494846808</v>
      </c>
      <c r="K472" s="71">
        <v>3.272039311027545</v>
      </c>
      <c r="L472" s="71">
        <v>4.9713831804253754</v>
      </c>
      <c r="M472" s="71">
        <v>54.796765378696747</v>
      </c>
      <c r="N472" s="71">
        <v>49.951808471761687</v>
      </c>
      <c r="O472" s="71">
        <v>50.112817442173842</v>
      </c>
      <c r="P472" s="71">
        <v>32.751685427826878</v>
      </c>
      <c r="Q472" s="71">
        <v>3.18314054429396</v>
      </c>
      <c r="R472" s="71">
        <v>0</v>
      </c>
      <c r="S472" s="71">
        <v>4.5472560522295744</v>
      </c>
      <c r="T472" s="72"/>
      <c r="U472" s="71">
        <v>10636638</v>
      </c>
      <c r="V472" s="71">
        <v>1383</v>
      </c>
      <c r="W472" s="71">
        <v>53</v>
      </c>
      <c r="X472" s="71">
        <v>10257</v>
      </c>
      <c r="Y472" s="71">
        <v>19025</v>
      </c>
      <c r="Z472" s="71">
        <v>23852</v>
      </c>
      <c r="AA472" s="71">
        <v>6513</v>
      </c>
      <c r="AB472" s="71">
        <v>54030</v>
      </c>
      <c r="AC472" s="71">
        <v>0</v>
      </c>
      <c r="AD472" s="71">
        <v>4.5472560522295744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2430</v>
      </c>
      <c r="B473" s="70">
        <v>479</v>
      </c>
      <c r="C473" s="70">
        <v>3</v>
      </c>
      <c r="D473" s="70">
        <v>29</v>
      </c>
      <c r="E473" s="70">
        <v>2006</v>
      </c>
      <c r="F473" s="70" t="s">
        <v>790</v>
      </c>
      <c r="G473" s="70" t="s">
        <v>2427</v>
      </c>
      <c r="H473" s="70" t="s">
        <v>2428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2431</v>
      </c>
      <c r="B474" s="70">
        <v>480</v>
      </c>
      <c r="C474" s="70">
        <v>4</v>
      </c>
      <c r="D474" s="70">
        <v>29</v>
      </c>
      <c r="E474" s="70">
        <v>2007</v>
      </c>
      <c r="F474" s="70" t="s">
        <v>791</v>
      </c>
      <c r="G474" s="70" t="s">
        <v>2427</v>
      </c>
      <c r="H474" s="70" t="s">
        <v>2428</v>
      </c>
      <c r="I474" s="148"/>
      <c r="J474" s="71">
        <v>379.4788613947394</v>
      </c>
      <c r="K474" s="71">
        <v>2.382157797666387</v>
      </c>
      <c r="L474" s="71">
        <v>2.9336042980115979</v>
      </c>
      <c r="M474" s="71">
        <v>54.155730949566781</v>
      </c>
      <c r="N474" s="71">
        <v>65.861801445621751</v>
      </c>
      <c r="O474" s="71">
        <v>50.530397390652347</v>
      </c>
      <c r="P474" s="71">
        <v>34.034831900234593</v>
      </c>
      <c r="Q474" s="71">
        <v>3.6100496174438601</v>
      </c>
      <c r="R474" s="71">
        <v>0</v>
      </c>
      <c r="S474" s="71">
        <v>7.3928730711816444</v>
      </c>
      <c r="T474" s="72"/>
      <c r="U474" s="71">
        <v>10823356</v>
      </c>
      <c r="V474" s="71">
        <v>982</v>
      </c>
      <c r="W474" s="71">
        <v>36</v>
      </c>
      <c r="X474" s="71">
        <v>12138</v>
      </c>
      <c r="Y474" s="71">
        <v>21023</v>
      </c>
      <c r="Z474" s="71">
        <v>25002</v>
      </c>
      <c r="AA474" s="71">
        <v>6665</v>
      </c>
      <c r="AB474" s="71">
        <v>58036</v>
      </c>
      <c r="AC474" s="71">
        <v>0</v>
      </c>
      <c r="AD474" s="71">
        <v>7.3928730711816444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2432</v>
      </c>
      <c r="B475" s="70">
        <v>481</v>
      </c>
      <c r="C475" s="70">
        <v>5</v>
      </c>
      <c r="D475" s="70">
        <v>29</v>
      </c>
      <c r="E475" s="70">
        <v>2008</v>
      </c>
      <c r="F475" s="70" t="s">
        <v>792</v>
      </c>
      <c r="G475" s="70" t="s">
        <v>2427</v>
      </c>
      <c r="H475" s="70" t="s">
        <v>2428</v>
      </c>
      <c r="I475" s="148"/>
      <c r="J475" s="71">
        <v>339.34803444279697</v>
      </c>
      <c r="K475" s="71">
        <v>1.8746040184968611</v>
      </c>
      <c r="L475" s="71">
        <v>2.574174553519593</v>
      </c>
      <c r="M475" s="71">
        <v>61.135667705802831</v>
      </c>
      <c r="N475" s="71">
        <v>64.558458382505393</v>
      </c>
      <c r="O475" s="71">
        <v>49.806935717862537</v>
      </c>
      <c r="P475" s="71">
        <v>33.297250765342888</v>
      </c>
      <c r="Q475" s="71">
        <v>3.6344324595744801</v>
      </c>
      <c r="R475" s="71">
        <v>0</v>
      </c>
      <c r="S475" s="71">
        <v>7.2371426230965632</v>
      </c>
      <c r="T475" s="72"/>
      <c r="U475" s="71">
        <v>11181097</v>
      </c>
      <c r="V475" s="71">
        <v>982</v>
      </c>
      <c r="W475" s="71">
        <v>36</v>
      </c>
      <c r="X475" s="71">
        <v>12138</v>
      </c>
      <c r="Y475" s="71">
        <v>21740</v>
      </c>
      <c r="Z475" s="71">
        <v>25509</v>
      </c>
      <c r="AA475" s="71">
        <v>6528</v>
      </c>
      <c r="AB475" s="71">
        <v>59389</v>
      </c>
      <c r="AC475" s="71">
        <v>0</v>
      </c>
      <c r="AD475" s="71">
        <v>7.2371426230965632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2433</v>
      </c>
      <c r="B476" s="70">
        <v>482</v>
      </c>
      <c r="C476" s="70">
        <v>6</v>
      </c>
      <c r="D476" s="70">
        <v>29</v>
      </c>
      <c r="E476" s="70">
        <v>2009</v>
      </c>
      <c r="F476" s="70" t="s">
        <v>176</v>
      </c>
      <c r="G476" s="70" t="s">
        <v>2427</v>
      </c>
      <c r="H476" s="70" t="s">
        <v>2428</v>
      </c>
      <c r="I476" s="148"/>
      <c r="J476" s="71">
        <v>453.07175388184811</v>
      </c>
      <c r="K476" s="71">
        <v>2.3049803479118478</v>
      </c>
      <c r="L476" s="71">
        <v>2.8832418093166261</v>
      </c>
      <c r="M476" s="71">
        <v>60.912276086462413</v>
      </c>
      <c r="N476" s="71">
        <v>61.00906566463776</v>
      </c>
      <c r="O476" s="71">
        <v>51.222055287870042</v>
      </c>
      <c r="P476" s="71">
        <v>32.359559648882247</v>
      </c>
      <c r="Q476" s="71">
        <v>3.51731281908677</v>
      </c>
      <c r="R476" s="71">
        <v>0</v>
      </c>
      <c r="S476" s="71">
        <v>5.540547782540898</v>
      </c>
      <c r="T476" s="72"/>
      <c r="U476" s="71">
        <v>12899664</v>
      </c>
      <c r="V476" s="71">
        <v>1552</v>
      </c>
      <c r="W476" s="71">
        <v>52</v>
      </c>
      <c r="X476" s="71">
        <v>13765</v>
      </c>
      <c r="Y476" s="71">
        <v>22297</v>
      </c>
      <c r="Z476" s="71">
        <v>25894</v>
      </c>
      <c r="AA476" s="71">
        <v>6513</v>
      </c>
      <c r="AB476" s="71">
        <v>60334</v>
      </c>
      <c r="AC476" s="71">
        <v>0</v>
      </c>
      <c r="AD476" s="71">
        <v>5.540547782540898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3.72</v>
      </c>
      <c r="BK476" s="71">
        <v>0</v>
      </c>
      <c r="BL476" s="71">
        <v>4.4800000000000004</v>
      </c>
      <c r="BM476" s="71">
        <v>0</v>
      </c>
      <c r="BN476" s="72"/>
      <c r="BO476" s="71">
        <v>0</v>
      </c>
      <c r="BP476" s="71">
        <v>0</v>
      </c>
      <c r="BQ476" s="71">
        <v>1</v>
      </c>
      <c r="BR476" s="71">
        <v>0</v>
      </c>
      <c r="BS476" s="71">
        <v>1</v>
      </c>
      <c r="BT476" s="71">
        <v>0</v>
      </c>
      <c r="BU476"/>
      <c r="BV476" s="70">
        <v>8.1999999999999993</v>
      </c>
      <c r="BW476" s="70">
        <v>0</v>
      </c>
      <c r="BX476" s="70">
        <v>0</v>
      </c>
      <c r="BY476" s="70">
        <v>0</v>
      </c>
      <c r="BZ476" s="70">
        <v>0</v>
      </c>
      <c r="CA476" s="70">
        <v>0</v>
      </c>
      <c r="CB476" s="70">
        <v>0</v>
      </c>
      <c r="CC476" s="70">
        <v>0</v>
      </c>
      <c r="CD476" s="70">
        <v>0</v>
      </c>
    </row>
    <row r="477" spans="1:82">
      <c r="A477" s="70" t="s">
        <v>2434</v>
      </c>
      <c r="B477" s="70">
        <v>483</v>
      </c>
      <c r="C477" s="70">
        <v>7</v>
      </c>
      <c r="D477" s="70">
        <v>29</v>
      </c>
      <c r="E477" s="70">
        <v>2010</v>
      </c>
      <c r="F477" s="70" t="s">
        <v>177</v>
      </c>
      <c r="G477" s="70" t="s">
        <v>2427</v>
      </c>
      <c r="H477" s="70" t="s">
        <v>2428</v>
      </c>
      <c r="I477" s="148"/>
      <c r="J477" s="71">
        <v>450.70339448215208</v>
      </c>
      <c r="K477" s="71">
        <v>2.4564756976677691</v>
      </c>
      <c r="L477" s="71">
        <v>2.7297284012848322</v>
      </c>
      <c r="M477" s="71">
        <v>60.802829671906373</v>
      </c>
      <c r="N477" s="71">
        <v>63.60790072343373</v>
      </c>
      <c r="O477" s="71">
        <v>52.473697240974957</v>
      </c>
      <c r="P477" s="71">
        <v>33.514522159443658</v>
      </c>
      <c r="Q477" s="71">
        <v>3.7156181827960402</v>
      </c>
      <c r="R477" s="71">
        <v>0</v>
      </c>
      <c r="S477" s="71">
        <v>6.5021217692288262</v>
      </c>
      <c r="T477" s="72"/>
      <c r="U477" s="71">
        <v>11644685</v>
      </c>
      <c r="V477" s="71">
        <v>1552</v>
      </c>
      <c r="W477" s="71">
        <v>52</v>
      </c>
      <c r="X477" s="71">
        <v>13765</v>
      </c>
      <c r="Y477" s="71">
        <v>22757</v>
      </c>
      <c r="Z477" s="71">
        <v>26650</v>
      </c>
      <c r="AA477" s="71">
        <v>6577</v>
      </c>
      <c r="AB477" s="71">
        <v>61073</v>
      </c>
      <c r="AC477" s="71">
        <v>0</v>
      </c>
      <c r="AD477" s="71">
        <v>6.5021217692288262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11.558</v>
      </c>
      <c r="BK477" s="71">
        <v>0</v>
      </c>
      <c r="BL477" s="71">
        <v>4.18</v>
      </c>
      <c r="BM477" s="71">
        <v>0</v>
      </c>
      <c r="BN477" s="72"/>
      <c r="BO477" s="71">
        <v>0</v>
      </c>
      <c r="BP477" s="71">
        <v>0</v>
      </c>
      <c r="BQ477" s="71">
        <v>3</v>
      </c>
      <c r="BR477" s="71">
        <v>0</v>
      </c>
      <c r="BS477" s="71">
        <v>1</v>
      </c>
      <c r="BT477" s="71">
        <v>0</v>
      </c>
      <c r="BU477"/>
      <c r="BV477" s="70">
        <v>15.738</v>
      </c>
      <c r="BW477" s="70">
        <v>0</v>
      </c>
      <c r="BX477" s="70">
        <v>0</v>
      </c>
      <c r="BY477" s="70">
        <v>0</v>
      </c>
      <c r="BZ477" s="70">
        <v>0</v>
      </c>
      <c r="CA477" s="70">
        <v>0</v>
      </c>
      <c r="CB477" s="70">
        <v>0</v>
      </c>
      <c r="CC477" s="70">
        <v>0</v>
      </c>
      <c r="CD477" s="70">
        <v>0</v>
      </c>
    </row>
    <row r="478" spans="1:82">
      <c r="A478" s="70" t="s">
        <v>2435</v>
      </c>
      <c r="B478" s="70">
        <v>484</v>
      </c>
      <c r="C478" s="70">
        <v>8</v>
      </c>
      <c r="D478" s="70">
        <v>29</v>
      </c>
      <c r="E478" s="70">
        <v>2011</v>
      </c>
      <c r="F478" s="70" t="s">
        <v>178</v>
      </c>
      <c r="G478" s="70" t="s">
        <v>2427</v>
      </c>
      <c r="H478" s="70" t="s">
        <v>2428</v>
      </c>
      <c r="I478" s="148"/>
      <c r="J478" s="71">
        <v>435.4439510148826</v>
      </c>
      <c r="K478" s="71">
        <v>3.8777835309280841</v>
      </c>
      <c r="L478" s="71">
        <v>2.6613264206868208</v>
      </c>
      <c r="M478" s="71">
        <v>70.44309993433464</v>
      </c>
      <c r="N478" s="71">
        <v>67.640051450222757</v>
      </c>
      <c r="O478" s="71">
        <v>52.350416569480004</v>
      </c>
      <c r="P478" s="71">
        <v>32.902295501246506</v>
      </c>
      <c r="Q478" s="71">
        <v>4.2987648727240897</v>
      </c>
      <c r="R478" s="71">
        <v>0</v>
      </c>
      <c r="S478" s="71">
        <v>6.4367813796393349</v>
      </c>
      <c r="T478" s="72"/>
      <c r="U478" s="71">
        <v>11778502</v>
      </c>
      <c r="V478" s="71">
        <v>1552</v>
      </c>
      <c r="W478" s="71">
        <v>52</v>
      </c>
      <c r="X478" s="71">
        <v>13765</v>
      </c>
      <c r="Y478" s="71">
        <v>23030</v>
      </c>
      <c r="Z478" s="71">
        <v>27165</v>
      </c>
      <c r="AA478" s="71">
        <v>6649</v>
      </c>
      <c r="AB478" s="71">
        <v>61256</v>
      </c>
      <c r="AC478" s="71">
        <v>0</v>
      </c>
      <c r="AD478" s="71">
        <v>6.4367813796393349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6.7809999999999997</v>
      </c>
      <c r="BK478" s="71">
        <v>0</v>
      </c>
      <c r="BL478" s="71">
        <v>3.7959999999999998</v>
      </c>
      <c r="BM478" s="71">
        <v>0</v>
      </c>
      <c r="BN478" s="72"/>
      <c r="BO478" s="71">
        <v>0</v>
      </c>
      <c r="BP478" s="71">
        <v>0</v>
      </c>
      <c r="BQ478" s="71">
        <v>2</v>
      </c>
      <c r="BR478" s="71">
        <v>0</v>
      </c>
      <c r="BS478" s="71">
        <v>1</v>
      </c>
      <c r="BT478" s="71">
        <v>0</v>
      </c>
      <c r="BU478"/>
      <c r="BV478" s="70">
        <v>10.577</v>
      </c>
      <c r="BW478" s="70">
        <v>0</v>
      </c>
      <c r="BX478" s="70">
        <v>0</v>
      </c>
      <c r="BY478" s="70">
        <v>0</v>
      </c>
      <c r="BZ478" s="70">
        <v>0</v>
      </c>
      <c r="CA478" s="70">
        <v>0</v>
      </c>
      <c r="CB478" s="70">
        <v>0</v>
      </c>
      <c r="CC478" s="70">
        <v>0</v>
      </c>
      <c r="CD478" s="70">
        <v>0</v>
      </c>
    </row>
    <row r="479" spans="1:82">
      <c r="A479" s="70" t="s">
        <v>2436</v>
      </c>
      <c r="B479" s="70">
        <v>485</v>
      </c>
      <c r="C479" s="70">
        <v>9</v>
      </c>
      <c r="D479" s="70">
        <v>29</v>
      </c>
      <c r="E479" s="70">
        <v>2012</v>
      </c>
      <c r="F479" s="70" t="s">
        <v>179</v>
      </c>
      <c r="G479" s="70" t="s">
        <v>2427</v>
      </c>
      <c r="H479" s="70" t="s">
        <v>2428</v>
      </c>
      <c r="I479" s="148"/>
      <c r="J479" s="71">
        <v>507.83443862862867</v>
      </c>
      <c r="K479" s="71">
        <v>3.8474363899328088</v>
      </c>
      <c r="L479" s="71">
        <v>2.671947088999953</v>
      </c>
      <c r="M479" s="71">
        <v>78.720362055360226</v>
      </c>
      <c r="N479" s="71">
        <v>76.657770149004321</v>
      </c>
      <c r="O479" s="71">
        <v>53.175502902331083</v>
      </c>
      <c r="P479" s="71">
        <v>33.811101994202602</v>
      </c>
      <c r="Q479" s="71">
        <v>4.7566793284418498</v>
      </c>
      <c r="R479" s="71">
        <v>0</v>
      </c>
      <c r="S479" s="71">
        <v>7.0732808465994026</v>
      </c>
      <c r="T479" s="72"/>
      <c r="U479" s="71">
        <v>13802702</v>
      </c>
      <c r="V479" s="71">
        <v>1552</v>
      </c>
      <c r="W479" s="71">
        <v>52</v>
      </c>
      <c r="X479" s="71">
        <v>13765</v>
      </c>
      <c r="Y479" s="71">
        <v>23742</v>
      </c>
      <c r="Z479" s="71">
        <v>27812</v>
      </c>
      <c r="AA479" s="71">
        <v>6794</v>
      </c>
      <c r="AB479" s="71">
        <v>62386</v>
      </c>
      <c r="AC479" s="71">
        <v>0</v>
      </c>
      <c r="AD479" s="71">
        <v>7.0732808465994026</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10.263</v>
      </c>
      <c r="BK479" s="71">
        <v>0</v>
      </c>
      <c r="BL479" s="71">
        <v>4.9130000000000003</v>
      </c>
      <c r="BM479" s="71">
        <v>0</v>
      </c>
      <c r="BN479" s="72"/>
      <c r="BO479" s="71">
        <v>0</v>
      </c>
      <c r="BP479" s="71">
        <v>0</v>
      </c>
      <c r="BQ479" s="71">
        <v>3</v>
      </c>
      <c r="BR479" s="71">
        <v>0</v>
      </c>
      <c r="BS479" s="71">
        <v>1</v>
      </c>
      <c r="BT479" s="71">
        <v>0</v>
      </c>
      <c r="BU479"/>
      <c r="BV479" s="70">
        <v>15.176</v>
      </c>
      <c r="BW479" s="70">
        <v>0</v>
      </c>
      <c r="BX479" s="70">
        <v>0</v>
      </c>
      <c r="BY479" s="70">
        <v>0</v>
      </c>
      <c r="BZ479" s="70">
        <v>0</v>
      </c>
      <c r="CA479" s="70">
        <v>0</v>
      </c>
      <c r="CB479" s="70">
        <v>0</v>
      </c>
      <c r="CC479" s="70">
        <v>0</v>
      </c>
      <c r="CD479" s="70">
        <v>0</v>
      </c>
    </row>
    <row r="480" spans="1:82">
      <c r="A480" s="70" t="s">
        <v>2437</v>
      </c>
      <c r="B480" s="70">
        <v>486</v>
      </c>
      <c r="C480" s="70">
        <v>10</v>
      </c>
      <c r="D480" s="70">
        <v>29</v>
      </c>
      <c r="E480" s="70">
        <v>2013</v>
      </c>
      <c r="F480" s="70" t="s">
        <v>180</v>
      </c>
      <c r="G480" s="70" t="s">
        <v>2427</v>
      </c>
      <c r="H480" s="70" t="s">
        <v>2428</v>
      </c>
      <c r="I480" s="148"/>
      <c r="J480" s="71">
        <v>481.28636196732498</v>
      </c>
      <c r="K480" s="71">
        <v>3.4291703383099428</v>
      </c>
      <c r="L480" s="71">
        <v>2.672625593051754</v>
      </c>
      <c r="M480" s="71">
        <v>78.050182993683094</v>
      </c>
      <c r="N480" s="71">
        <v>81.387525030524046</v>
      </c>
      <c r="O480" s="71">
        <v>52.112579527831876</v>
      </c>
      <c r="P480" s="71">
        <v>34.802700429855037</v>
      </c>
      <c r="Q480" s="71">
        <v>4.8360732504634498</v>
      </c>
      <c r="R480" s="71">
        <v>0</v>
      </c>
      <c r="S480" s="71">
        <v>5.3812920545237688</v>
      </c>
      <c r="T480" s="72"/>
      <c r="U480" s="71">
        <v>12742480</v>
      </c>
      <c r="V480" s="71">
        <v>1552</v>
      </c>
      <c r="W480" s="71">
        <v>52</v>
      </c>
      <c r="X480" s="71">
        <v>13765</v>
      </c>
      <c r="Y480" s="71">
        <v>23984</v>
      </c>
      <c r="Z480" s="71">
        <v>28473</v>
      </c>
      <c r="AA480" s="71">
        <v>6967</v>
      </c>
      <c r="AB480" s="71">
        <v>62518</v>
      </c>
      <c r="AC480" s="71">
        <v>0</v>
      </c>
      <c r="AD480" s="71">
        <v>5.3812920545237688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10.317</v>
      </c>
      <c r="BK480" s="71">
        <v>0</v>
      </c>
      <c r="BL480" s="71">
        <v>9.527000000000001</v>
      </c>
      <c r="BM480" s="71">
        <v>0</v>
      </c>
      <c r="BN480" s="72"/>
      <c r="BO480" s="71">
        <v>0</v>
      </c>
      <c r="BP480" s="71">
        <v>0</v>
      </c>
      <c r="BQ480" s="71">
        <v>3</v>
      </c>
      <c r="BR480" s="71">
        <v>0</v>
      </c>
      <c r="BS480" s="71">
        <v>2</v>
      </c>
      <c r="BT480" s="71">
        <v>0</v>
      </c>
      <c r="BU480"/>
      <c r="BV480" s="70">
        <v>19.844000000000001</v>
      </c>
      <c r="BW480" s="70">
        <v>0</v>
      </c>
      <c r="BX480" s="70">
        <v>0</v>
      </c>
      <c r="BY480" s="70">
        <v>0</v>
      </c>
      <c r="BZ480" s="70">
        <v>0</v>
      </c>
      <c r="CA480" s="70">
        <v>0</v>
      </c>
      <c r="CB480" s="70">
        <v>0</v>
      </c>
      <c r="CC480" s="70">
        <v>0</v>
      </c>
      <c r="CD480" s="70">
        <v>0</v>
      </c>
    </row>
    <row r="481" spans="1:82">
      <c r="A481" s="70" t="s">
        <v>2438</v>
      </c>
      <c r="B481" s="70">
        <v>487</v>
      </c>
      <c r="C481" s="70">
        <v>11</v>
      </c>
      <c r="D481" s="70">
        <v>29</v>
      </c>
      <c r="E481" s="70">
        <v>2014</v>
      </c>
      <c r="F481" s="70" t="s">
        <v>181</v>
      </c>
      <c r="G481" s="70" t="s">
        <v>2427</v>
      </c>
      <c r="H481" s="70" t="s">
        <v>2428</v>
      </c>
      <c r="I481" s="148"/>
      <c r="J481" s="71">
        <v>477.45506668650808</v>
      </c>
      <c r="K481" s="71">
        <v>3.4094607096791432</v>
      </c>
      <c r="L481" s="71">
        <v>2.5787969255481542</v>
      </c>
      <c r="M481" s="71">
        <v>68.978912378703811</v>
      </c>
      <c r="N481" s="71">
        <v>67.966901651784909</v>
      </c>
      <c r="O481" s="71">
        <v>50.360215043902372</v>
      </c>
      <c r="P481" s="71">
        <v>35.621308341748914</v>
      </c>
      <c r="Q481" s="71">
        <v>4.6579590626960004</v>
      </c>
      <c r="R481" s="71">
        <v>0</v>
      </c>
      <c r="S481" s="71">
        <v>6.1510255622625776</v>
      </c>
      <c r="T481" s="72"/>
      <c r="U481" s="71">
        <v>13915839</v>
      </c>
      <c r="V481" s="71">
        <v>1426</v>
      </c>
      <c r="W481" s="71">
        <v>45</v>
      </c>
      <c r="X481" s="71">
        <v>13228</v>
      </c>
      <c r="Y481" s="71">
        <v>24346</v>
      </c>
      <c r="Z481" s="71">
        <v>28980</v>
      </c>
      <c r="AA481" s="71">
        <v>7094</v>
      </c>
      <c r="AB481" s="71">
        <v>62761</v>
      </c>
      <c r="AC481" s="71">
        <v>0</v>
      </c>
      <c r="AD481" s="71">
        <v>6.1510255622625776</v>
      </c>
      <c r="AE481" s="72"/>
      <c r="AF481" s="71"/>
      <c r="AG481" s="71"/>
      <c r="AH481" s="71"/>
      <c r="AI481" s="71"/>
      <c r="AJ481" s="71"/>
      <c r="AK481" s="71"/>
      <c r="AL481" s="71"/>
      <c r="AM481" s="71"/>
      <c r="AN481" s="71"/>
      <c r="AO481" s="71"/>
      <c r="AP481" s="71"/>
      <c r="AQ481" s="72"/>
      <c r="AR481" s="71">
        <v>1191</v>
      </c>
      <c r="AS481" s="71">
        <v>98</v>
      </c>
      <c r="AT481" s="71">
        <v>0</v>
      </c>
      <c r="AU481" s="71">
        <v>0</v>
      </c>
      <c r="AV481" s="71">
        <v>0</v>
      </c>
      <c r="AW481" s="71">
        <v>2</v>
      </c>
      <c r="AX481" s="71"/>
      <c r="AY481" s="72"/>
      <c r="AZ481" s="71">
        <v>4472.2</v>
      </c>
      <c r="BA481" s="71">
        <v>6696.7</v>
      </c>
      <c r="BB481" s="71">
        <v>0</v>
      </c>
      <c r="BC481" s="71">
        <v>0</v>
      </c>
      <c r="BD481" s="71">
        <v>0</v>
      </c>
      <c r="BE481" s="71">
        <v>2462.5</v>
      </c>
      <c r="BF481" s="71"/>
      <c r="BG481" s="72"/>
      <c r="BH481" s="71">
        <v>0</v>
      </c>
      <c r="BI481" s="71">
        <v>0</v>
      </c>
      <c r="BJ481" s="71">
        <v>10.532999999999999</v>
      </c>
      <c r="BK481" s="71">
        <v>0</v>
      </c>
      <c r="BL481" s="71">
        <v>18.442</v>
      </c>
      <c r="BM481" s="71">
        <v>0</v>
      </c>
      <c r="BN481" s="72"/>
      <c r="BO481" s="71">
        <v>0</v>
      </c>
      <c r="BP481" s="71">
        <v>0</v>
      </c>
      <c r="BQ481" s="71">
        <v>3</v>
      </c>
      <c r="BR481" s="71">
        <v>0</v>
      </c>
      <c r="BS481" s="71">
        <v>2</v>
      </c>
      <c r="BT481" s="71">
        <v>0</v>
      </c>
      <c r="BU481"/>
      <c r="BV481" s="70">
        <v>20.344000000000001</v>
      </c>
      <c r="BW481" s="70">
        <v>0</v>
      </c>
      <c r="BX481" s="70">
        <v>8.6310000000000002</v>
      </c>
      <c r="BY481" s="70">
        <v>0</v>
      </c>
      <c r="BZ481" s="70">
        <v>0</v>
      </c>
      <c r="CA481" s="70">
        <v>0</v>
      </c>
      <c r="CB481" s="70">
        <v>0</v>
      </c>
      <c r="CC481" s="70">
        <v>0</v>
      </c>
      <c r="CD481" s="70">
        <v>0</v>
      </c>
    </row>
    <row r="482" spans="1:82">
      <c r="A482" s="70" t="s">
        <v>2439</v>
      </c>
      <c r="B482" s="70">
        <v>488</v>
      </c>
      <c r="C482" s="70">
        <v>12</v>
      </c>
      <c r="D482" s="70">
        <v>29</v>
      </c>
      <c r="E482" s="70">
        <v>2015</v>
      </c>
      <c r="F482" s="70" t="s">
        <v>182</v>
      </c>
      <c r="G482" s="1064" t="s">
        <v>2427</v>
      </c>
      <c r="H482" s="70" t="s">
        <v>2428</v>
      </c>
      <c r="I482" s="148"/>
      <c r="J482" s="71">
        <v>507.11389992161043</v>
      </c>
      <c r="K482" s="71">
        <v>3.3858778327653991</v>
      </c>
      <c r="L482" s="71">
        <v>2.708812578076671</v>
      </c>
      <c r="M482" s="71">
        <v>70.080095811427313</v>
      </c>
      <c r="N482" s="71">
        <v>64.309650208469023</v>
      </c>
      <c r="O482" s="71">
        <v>50.744211305592025</v>
      </c>
      <c r="P482" s="71">
        <v>36.232385616342803</v>
      </c>
      <c r="Q482" s="71">
        <v>4.5894845805771798</v>
      </c>
      <c r="R482" s="71">
        <v>0</v>
      </c>
      <c r="S482" s="71">
        <v>8.3459441534727308</v>
      </c>
      <c r="T482" s="72"/>
      <c r="U482" s="71">
        <v>14612978</v>
      </c>
      <c r="V482" s="71">
        <v>1426</v>
      </c>
      <c r="W482" s="71">
        <v>45</v>
      </c>
      <c r="X482" s="71">
        <v>13228</v>
      </c>
      <c r="Y482" s="71">
        <v>24785</v>
      </c>
      <c r="Z482" s="71">
        <v>29482</v>
      </c>
      <c r="AA482" s="71">
        <v>7210</v>
      </c>
      <c r="AB482" s="71">
        <v>63169</v>
      </c>
      <c r="AC482" s="71">
        <v>0</v>
      </c>
      <c r="AD482" s="71">
        <v>8.3459441534727308</v>
      </c>
      <c r="AE482" s="72"/>
      <c r="AF482" s="71">
        <v>156943389.4119288</v>
      </c>
      <c r="AG482" s="71">
        <v>2913698.9075581459</v>
      </c>
      <c r="AH482" s="71">
        <v>566067.87316241395</v>
      </c>
      <c r="AI482" s="71">
        <v>99431351.486651868</v>
      </c>
      <c r="AJ482" s="71">
        <v>88709584.879264429</v>
      </c>
      <c r="AK482" s="71">
        <v>0</v>
      </c>
      <c r="AL482" s="71">
        <v>0</v>
      </c>
      <c r="AM482" s="71">
        <v>8657046.4660112392</v>
      </c>
      <c r="AN482" s="71">
        <v>0</v>
      </c>
      <c r="AO482" s="71">
        <v>0</v>
      </c>
      <c r="AP482" s="71">
        <v>357221139.0245769</v>
      </c>
      <c r="AQ482" s="72"/>
      <c r="AR482" s="71">
        <v>1348</v>
      </c>
      <c r="AS482" s="71">
        <v>143</v>
      </c>
      <c r="AT482" s="71">
        <v>0</v>
      </c>
      <c r="AU482" s="71">
        <v>0</v>
      </c>
      <c r="AV482" s="71">
        <v>0</v>
      </c>
      <c r="AW482" s="71">
        <v>2</v>
      </c>
      <c r="AX482" s="71"/>
      <c r="AY482" s="72"/>
      <c r="AZ482" s="71">
        <v>5200.5</v>
      </c>
      <c r="BA482" s="71">
        <v>9713.2999999999993</v>
      </c>
      <c r="BB482" s="71">
        <v>0</v>
      </c>
      <c r="BC482" s="71">
        <v>0</v>
      </c>
      <c r="BD482" s="71">
        <v>0</v>
      </c>
      <c r="BE482" s="71">
        <v>2462.5</v>
      </c>
      <c r="BF482" s="71"/>
      <c r="BG482" s="72"/>
      <c r="BH482" s="71">
        <v>0</v>
      </c>
      <c r="BI482" s="71">
        <v>0</v>
      </c>
      <c r="BJ482" s="71">
        <v>8.5749999999999993</v>
      </c>
      <c r="BK482" s="71">
        <v>0</v>
      </c>
      <c r="BL482" s="71">
        <v>16.805</v>
      </c>
      <c r="BM482" s="71">
        <v>0</v>
      </c>
      <c r="BN482" s="72"/>
      <c r="BO482" s="71">
        <v>0</v>
      </c>
      <c r="BP482" s="71">
        <v>0</v>
      </c>
      <c r="BQ482" s="71">
        <v>3</v>
      </c>
      <c r="BR482" s="71">
        <v>0</v>
      </c>
      <c r="BS482" s="71">
        <v>2</v>
      </c>
      <c r="BT482" s="71">
        <v>0</v>
      </c>
      <c r="BU482"/>
      <c r="BV482" s="70">
        <v>13.375</v>
      </c>
      <c r="BW482" s="70">
        <v>0</v>
      </c>
      <c r="BX482" s="70">
        <v>12.005000000000001</v>
      </c>
      <c r="BY482" s="70">
        <v>0</v>
      </c>
      <c r="BZ482" s="70">
        <v>0</v>
      </c>
      <c r="CA482" s="70">
        <v>0</v>
      </c>
      <c r="CB482" s="70">
        <v>0</v>
      </c>
      <c r="CC482" s="70">
        <v>0</v>
      </c>
      <c r="CD482" s="70">
        <v>0</v>
      </c>
    </row>
    <row r="483" spans="1:82">
      <c r="A483" s="70" t="s">
        <v>2440</v>
      </c>
      <c r="B483" s="70">
        <v>489</v>
      </c>
      <c r="C483" s="70">
        <v>13</v>
      </c>
      <c r="D483" s="70">
        <v>29</v>
      </c>
      <c r="E483" s="70">
        <v>2016</v>
      </c>
      <c r="F483" s="70" t="s">
        <v>155</v>
      </c>
      <c r="G483" s="1064" t="s">
        <v>2427</v>
      </c>
      <c r="H483" s="70" t="s">
        <v>2428</v>
      </c>
      <c r="I483" s="148"/>
      <c r="J483" s="71">
        <v>559.2230593595699</v>
      </c>
      <c r="K483" s="71">
        <v>3.2629876007068774</v>
      </c>
      <c r="L483" s="71">
        <v>3.1508271072180403</v>
      </c>
      <c r="M483" s="71">
        <v>60.270595035556852</v>
      </c>
      <c r="N483" s="71">
        <v>68.217420548766356</v>
      </c>
      <c r="O483" s="71">
        <v>50.813217487914024</v>
      </c>
      <c r="P483" s="71">
        <v>35.983694643653685</v>
      </c>
      <c r="Q483" s="71">
        <v>4.4741858042409834</v>
      </c>
      <c r="R483" s="71">
        <v>0</v>
      </c>
      <c r="S483" s="71">
        <v>9.2139391990152841</v>
      </c>
      <c r="T483" s="72"/>
      <c r="U483" s="71">
        <v>15224634</v>
      </c>
      <c r="V483" s="71">
        <v>1426</v>
      </c>
      <c r="W483" s="71">
        <v>45</v>
      </c>
      <c r="X483" s="71">
        <v>13228</v>
      </c>
      <c r="Y483" s="71">
        <v>25086</v>
      </c>
      <c r="Z483" s="71">
        <v>29885</v>
      </c>
      <c r="AA483" s="71">
        <v>7406</v>
      </c>
      <c r="AB483" s="71">
        <v>63345</v>
      </c>
      <c r="AC483" s="71">
        <v>0</v>
      </c>
      <c r="AD483" s="71">
        <v>9.2139391990152841</v>
      </c>
      <c r="AE483" s="72"/>
      <c r="AF483" s="71">
        <v>179606455.4473362</v>
      </c>
      <c r="AG483" s="71">
        <v>2776295.2605242468</v>
      </c>
      <c r="AH483" s="71">
        <v>521249.90940693993</v>
      </c>
      <c r="AI483" s="71">
        <v>92526202.135808587</v>
      </c>
      <c r="AJ483" s="71">
        <v>94241013.362385482</v>
      </c>
      <c r="AK483" s="71">
        <v>0</v>
      </c>
      <c r="AL483" s="71">
        <v>0</v>
      </c>
      <c r="AM483" s="71">
        <v>8687910.9423226193</v>
      </c>
      <c r="AN483" s="71">
        <v>0</v>
      </c>
      <c r="AO483" s="71">
        <v>0</v>
      </c>
      <c r="AP483" s="71">
        <v>378359127.05778408</v>
      </c>
      <c r="AQ483" s="72"/>
      <c r="AR483" s="71">
        <v>1479</v>
      </c>
      <c r="AS483" s="71">
        <v>175</v>
      </c>
      <c r="AT483" s="71">
        <v>0</v>
      </c>
      <c r="AU483" s="71">
        <v>0</v>
      </c>
      <c r="AV483" s="71">
        <v>0</v>
      </c>
      <c r="AW483" s="71">
        <v>2</v>
      </c>
      <c r="AX483" s="71"/>
      <c r="AY483" s="72"/>
      <c r="AZ483" s="71">
        <v>5807.2000000000007</v>
      </c>
      <c r="BA483" s="71">
        <v>10840.4</v>
      </c>
      <c r="BB483" s="71">
        <v>0</v>
      </c>
      <c r="BC483" s="71">
        <v>0</v>
      </c>
      <c r="BD483" s="71">
        <v>0</v>
      </c>
      <c r="BE483" s="71">
        <v>2462.5</v>
      </c>
      <c r="BF483" s="71"/>
      <c r="BG483" s="72"/>
      <c r="BH483" s="71">
        <v>0</v>
      </c>
      <c r="BI483" s="71">
        <v>0</v>
      </c>
      <c r="BJ483" s="71">
        <v>8.1669999999999998</v>
      </c>
      <c r="BK483" s="71">
        <v>0</v>
      </c>
      <c r="BL483" s="71">
        <v>9.3290000000000006</v>
      </c>
      <c r="BM483" s="71">
        <v>0</v>
      </c>
      <c r="BN483" s="72"/>
      <c r="BO483" s="71">
        <v>0</v>
      </c>
      <c r="BP483" s="71">
        <v>0</v>
      </c>
      <c r="BQ483" s="71">
        <v>3</v>
      </c>
      <c r="BR483" s="71">
        <v>0</v>
      </c>
      <c r="BS483" s="71">
        <v>2</v>
      </c>
      <c r="BT483" s="71">
        <v>0</v>
      </c>
      <c r="BU483"/>
      <c r="BV483" s="70">
        <v>13.381</v>
      </c>
      <c r="BW483" s="70">
        <v>0</v>
      </c>
      <c r="BX483" s="70">
        <v>4.1150000000000002</v>
      </c>
      <c r="BY483" s="70">
        <v>0</v>
      </c>
      <c r="BZ483" s="70">
        <v>0</v>
      </c>
      <c r="CA483" s="70">
        <v>0</v>
      </c>
      <c r="CB483" s="70">
        <v>0</v>
      </c>
      <c r="CC483" s="70">
        <v>0</v>
      </c>
      <c r="CD483" s="70">
        <v>0</v>
      </c>
    </row>
    <row r="484" spans="1:82">
      <c r="A484" s="70" t="s">
        <v>2441</v>
      </c>
      <c r="B484" s="70">
        <v>490</v>
      </c>
      <c r="C484" s="70">
        <v>14</v>
      </c>
      <c r="D484" s="70">
        <v>29</v>
      </c>
      <c r="E484" s="70">
        <v>2017</v>
      </c>
      <c r="F484" s="70" t="s">
        <v>156</v>
      </c>
      <c r="G484" s="70" t="s">
        <v>2427</v>
      </c>
      <c r="H484" s="70" t="s">
        <v>2428</v>
      </c>
      <c r="I484" s="148"/>
      <c r="J484" s="71">
        <v>590.80252931701057</v>
      </c>
      <c r="K484" s="71">
        <v>3.2661613351885928</v>
      </c>
      <c r="L484" s="71">
        <v>2.8901593142862221</v>
      </c>
      <c r="M484" s="71">
        <v>61.151468410144034</v>
      </c>
      <c r="N484" s="71">
        <v>76.819860621139156</v>
      </c>
      <c r="O484" s="71">
        <v>50.833720725284373</v>
      </c>
      <c r="P484" s="71">
        <v>36.55718943588797</v>
      </c>
      <c r="Q484" s="71">
        <v>4.35703198427698</v>
      </c>
      <c r="R484" s="71">
        <v>0</v>
      </c>
      <c r="S484" s="71">
        <v>7.6565214984115357</v>
      </c>
      <c r="T484" s="72"/>
      <c r="U484" s="71">
        <v>17135241</v>
      </c>
      <c r="V484" s="71">
        <v>1426</v>
      </c>
      <c r="W484" s="71">
        <v>45</v>
      </c>
      <c r="X484" s="71">
        <v>13228</v>
      </c>
      <c r="Y484" s="71">
        <v>25533</v>
      </c>
      <c r="Z484" s="71">
        <v>30393</v>
      </c>
      <c r="AA484" s="71">
        <v>7572</v>
      </c>
      <c r="AB484" s="71">
        <v>63790</v>
      </c>
      <c r="AC484" s="71">
        <v>0</v>
      </c>
      <c r="AD484" s="71">
        <v>7.6565214984115357</v>
      </c>
      <c r="AE484" s="72"/>
      <c r="AF484" s="71">
        <v>189529823.2488966</v>
      </c>
      <c r="AG484" s="71">
        <v>2805463.7359692082</v>
      </c>
      <c r="AH484" s="71">
        <v>640941.60269320745</v>
      </c>
      <c r="AI484" s="71">
        <v>98408705.447232604</v>
      </c>
      <c r="AJ484" s="71">
        <v>107551489.4276437</v>
      </c>
      <c r="AK484" s="71">
        <v>0</v>
      </c>
      <c r="AL484" s="71">
        <v>0</v>
      </c>
      <c r="AM484" s="71">
        <v>8762633.4139706213</v>
      </c>
      <c r="AN484" s="71">
        <v>0</v>
      </c>
      <c r="AO484" s="71">
        <v>0</v>
      </c>
      <c r="AP484" s="71">
        <v>407699056.87640595</v>
      </c>
      <c r="AQ484" s="72"/>
      <c r="AR484" s="71">
        <v>1586</v>
      </c>
      <c r="AS484" s="71">
        <v>187</v>
      </c>
      <c r="AT484" s="71">
        <v>0</v>
      </c>
      <c r="AU484" s="71">
        <v>0</v>
      </c>
      <c r="AV484" s="71">
        <v>0</v>
      </c>
      <c r="AW484" s="71">
        <v>2</v>
      </c>
      <c r="AX484" s="71"/>
      <c r="AY484" s="72"/>
      <c r="AZ484" s="71">
        <v>6345</v>
      </c>
      <c r="BA484" s="71">
        <v>11894.2</v>
      </c>
      <c r="BB484" s="71">
        <v>0</v>
      </c>
      <c r="BC484" s="71">
        <v>0</v>
      </c>
      <c r="BD484" s="71">
        <v>0</v>
      </c>
      <c r="BE484" s="71">
        <v>2462.5</v>
      </c>
      <c r="BF484" s="71"/>
      <c r="BG484" s="72"/>
      <c r="BH484" s="71">
        <v>0</v>
      </c>
      <c r="BI484" s="71">
        <v>0</v>
      </c>
      <c r="BJ484" s="71">
        <v>3.7839999999999998</v>
      </c>
      <c r="BK484" s="71">
        <v>0</v>
      </c>
      <c r="BL484" s="71">
        <v>10.247</v>
      </c>
      <c r="BM484" s="71">
        <v>0</v>
      </c>
      <c r="BN484" s="72"/>
      <c r="BO484" s="71">
        <v>0</v>
      </c>
      <c r="BP484" s="71">
        <v>0</v>
      </c>
      <c r="BQ484" s="71">
        <v>1</v>
      </c>
      <c r="BR484" s="71">
        <v>0</v>
      </c>
      <c r="BS484" s="71">
        <v>2</v>
      </c>
      <c r="BT484" s="71">
        <v>0</v>
      </c>
      <c r="BU484"/>
      <c r="BV484" s="70">
        <v>9.0030000000000001</v>
      </c>
      <c r="BW484" s="70">
        <v>5.0279999999999996</v>
      </c>
      <c r="BX484" s="70">
        <v>0</v>
      </c>
      <c r="BY484" s="70">
        <v>0</v>
      </c>
      <c r="BZ484" s="70">
        <v>0</v>
      </c>
      <c r="CA484" s="70">
        <v>0</v>
      </c>
      <c r="CB484" s="70">
        <v>0</v>
      </c>
      <c r="CC484" s="70">
        <v>0</v>
      </c>
      <c r="CD484" s="70">
        <v>0</v>
      </c>
    </row>
    <row r="485" spans="1:82">
      <c r="A485" s="70" t="s">
        <v>2442</v>
      </c>
      <c r="B485" s="70">
        <v>491</v>
      </c>
      <c r="C485" s="70">
        <v>15</v>
      </c>
      <c r="D485" s="70">
        <v>29</v>
      </c>
      <c r="E485" s="70">
        <v>2018</v>
      </c>
      <c r="F485" s="70" t="s">
        <v>183</v>
      </c>
      <c r="G485" s="70" t="s">
        <v>2427</v>
      </c>
      <c r="H485" s="70" t="s">
        <v>2428</v>
      </c>
      <c r="I485" s="148"/>
      <c r="J485" s="71">
        <v>553.45689285324488</v>
      </c>
      <c r="K485" s="71">
        <v>3.0840937601020588</v>
      </c>
      <c r="L485" s="71">
        <v>2.7028645948136543</v>
      </c>
      <c r="M485" s="71">
        <v>62.390211761702616</v>
      </c>
      <c r="N485" s="71">
        <v>64.916263729544397</v>
      </c>
      <c r="O485" s="71">
        <v>51.235875175991893</v>
      </c>
      <c r="P485" s="71">
        <v>35.973415777395566</v>
      </c>
      <c r="Q485" s="71">
        <v>4.0388168454864299</v>
      </c>
      <c r="R485" s="71">
        <v>0</v>
      </c>
      <c r="S485" s="71">
        <v>8.4462605993851501</v>
      </c>
      <c r="T485" s="72"/>
      <c r="U485" s="71">
        <v>17807651</v>
      </c>
      <c r="V485" s="71">
        <v>1426</v>
      </c>
      <c r="W485" s="71">
        <v>45</v>
      </c>
      <c r="X485" s="71">
        <v>13228</v>
      </c>
      <c r="Y485" s="71">
        <v>25766</v>
      </c>
      <c r="Z485" s="71">
        <v>31220</v>
      </c>
      <c r="AA485" s="71">
        <v>7526</v>
      </c>
      <c r="AB485" s="71">
        <v>63723</v>
      </c>
      <c r="AC485" s="71">
        <v>0</v>
      </c>
      <c r="AD485" s="71">
        <v>8.4462605993851501</v>
      </c>
      <c r="AE485" s="72"/>
      <c r="AF485" s="71">
        <v>183325303.3698301</v>
      </c>
      <c r="AG485" s="71">
        <v>2558124.5998477992</v>
      </c>
      <c r="AH485" s="71">
        <v>605299.79781980603</v>
      </c>
      <c r="AI485" s="71">
        <v>98148321.111013085</v>
      </c>
      <c r="AJ485" s="71">
        <v>97428909.407316461</v>
      </c>
      <c r="AK485" s="71">
        <v>0</v>
      </c>
      <c r="AL485" s="71">
        <v>0</v>
      </c>
      <c r="AM485" s="71">
        <v>8771541.7278784011</v>
      </c>
      <c r="AN485" s="71">
        <v>0</v>
      </c>
      <c r="AO485" s="71">
        <v>0</v>
      </c>
      <c r="AP485" s="71">
        <v>390837500.01370567</v>
      </c>
      <c r="AQ485" s="72"/>
      <c r="AR485" s="71">
        <v>1691</v>
      </c>
      <c r="AS485" s="71">
        <v>207</v>
      </c>
      <c r="AT485" s="71">
        <v>0</v>
      </c>
      <c r="AU485" s="71">
        <v>0</v>
      </c>
      <c r="AV485" s="71">
        <v>0</v>
      </c>
      <c r="AW485" s="71">
        <v>2</v>
      </c>
      <c r="AX485" s="71"/>
      <c r="AY485" s="72"/>
      <c r="AZ485" s="71">
        <v>6856.6</v>
      </c>
      <c r="BA485" s="71">
        <v>14200</v>
      </c>
      <c r="BB485" s="71">
        <v>0</v>
      </c>
      <c r="BC485" s="71">
        <v>0</v>
      </c>
      <c r="BD485" s="71">
        <v>0</v>
      </c>
      <c r="BE485" s="71">
        <v>2462.5</v>
      </c>
      <c r="BF485" s="71"/>
      <c r="BG485" s="72"/>
      <c r="BH485" s="71">
        <v>0</v>
      </c>
      <c r="BI485" s="71">
        <v>0</v>
      </c>
      <c r="BJ485" s="71">
        <v>3.82</v>
      </c>
      <c r="BK485" s="71">
        <v>0</v>
      </c>
      <c r="BL485" s="71">
        <v>11.417999999999999</v>
      </c>
      <c r="BM485" s="71">
        <v>0</v>
      </c>
      <c r="BN485" s="72"/>
      <c r="BO485" s="71">
        <v>0</v>
      </c>
      <c r="BP485" s="71">
        <v>0</v>
      </c>
      <c r="BQ485" s="71">
        <v>1</v>
      </c>
      <c r="BR485" s="71">
        <v>0</v>
      </c>
      <c r="BS485" s="71">
        <v>2</v>
      </c>
      <c r="BT485" s="71">
        <v>0</v>
      </c>
      <c r="BU485"/>
      <c r="BV485" s="70">
        <v>9.4559999999999995</v>
      </c>
      <c r="BW485" s="70">
        <v>0</v>
      </c>
      <c r="BX485" s="70">
        <v>5.782</v>
      </c>
      <c r="BY485" s="70">
        <v>0</v>
      </c>
      <c r="BZ485" s="70">
        <v>0</v>
      </c>
      <c r="CA485" s="70">
        <v>0</v>
      </c>
      <c r="CB485" s="70">
        <v>0</v>
      </c>
      <c r="CC485" s="70">
        <v>0</v>
      </c>
      <c r="CD485" s="70">
        <v>0</v>
      </c>
    </row>
    <row r="486" spans="1:82">
      <c r="A486" s="70" t="s">
        <v>2443</v>
      </c>
      <c r="B486" s="70">
        <v>492</v>
      </c>
      <c r="C486" s="70">
        <v>16</v>
      </c>
      <c r="D486" s="70">
        <v>29</v>
      </c>
      <c r="E486" s="70">
        <v>2019</v>
      </c>
      <c r="F486" s="70" t="s">
        <v>158</v>
      </c>
      <c r="G486" s="70" t="s">
        <v>2427</v>
      </c>
      <c r="H486" s="70" t="s">
        <v>2428</v>
      </c>
      <c r="I486" s="148"/>
      <c r="J486" s="71">
        <v>442.89952434290882</v>
      </c>
      <c r="K486" s="71">
        <v>2.810493550580921</v>
      </c>
      <c r="L486" s="71">
        <v>2.725331023506024</v>
      </c>
      <c r="M486" s="71">
        <v>56.953799544871707</v>
      </c>
      <c r="N486" s="71">
        <v>62.181717247785066</v>
      </c>
      <c r="O486" s="71">
        <v>50.724601789272647</v>
      </c>
      <c r="P486" s="71">
        <v>36.379556089041692</v>
      </c>
      <c r="Q486" s="71">
        <v>3.9077379424026302</v>
      </c>
      <c r="R486" s="71">
        <v>0</v>
      </c>
      <c r="S486" s="71">
        <v>8.7448561994382086</v>
      </c>
      <c r="T486" s="72"/>
      <c r="U486" s="71">
        <v>14306314</v>
      </c>
      <c r="V486" s="71">
        <v>1426</v>
      </c>
      <c r="W486" s="71">
        <v>45</v>
      </c>
      <c r="X486" s="71">
        <v>13228</v>
      </c>
      <c r="Y486" s="71">
        <v>25950</v>
      </c>
      <c r="Z486" s="71">
        <v>31757</v>
      </c>
      <c r="AA486" s="71">
        <v>7554</v>
      </c>
      <c r="AB486" s="71">
        <v>63324</v>
      </c>
      <c r="AC486" s="71">
        <v>0</v>
      </c>
      <c r="AD486" s="71">
        <v>8.7448561994382086</v>
      </c>
      <c r="AE486" s="72"/>
      <c r="AF486" s="71">
        <v>148465102.04044399</v>
      </c>
      <c r="AG486" s="71">
        <v>2470769.5121605908</v>
      </c>
      <c r="AH486" s="71">
        <v>630800.50996748777</v>
      </c>
      <c r="AI486" s="71">
        <v>93235172.370935068</v>
      </c>
      <c r="AJ486" s="71">
        <v>92789959.404211283</v>
      </c>
      <c r="AK486" s="71">
        <v>0</v>
      </c>
      <c r="AL486" s="71">
        <v>0</v>
      </c>
      <c r="AM486" s="71">
        <v>8624252.0971832257</v>
      </c>
      <c r="AN486" s="71">
        <v>0</v>
      </c>
      <c r="AO486" s="71">
        <v>0</v>
      </c>
      <c r="AP486" s="71">
        <v>346216055.93490165</v>
      </c>
      <c r="AQ486" s="72"/>
      <c r="AR486" s="71">
        <v>1774</v>
      </c>
      <c r="AS486" s="71">
        <v>211</v>
      </c>
      <c r="AT486" s="71">
        <v>0</v>
      </c>
      <c r="AU486" s="71">
        <v>0</v>
      </c>
      <c r="AV486" s="71">
        <v>0</v>
      </c>
      <c r="AW486" s="71">
        <v>2</v>
      </c>
      <c r="AX486" s="71"/>
      <c r="AY486" s="72"/>
      <c r="AZ486" s="71">
        <v>7297.2000000000044</v>
      </c>
      <c r="BA486" s="71">
        <v>16114.7</v>
      </c>
      <c r="BB486" s="71">
        <v>0</v>
      </c>
      <c r="BC486" s="71">
        <v>0</v>
      </c>
      <c r="BD486" s="71">
        <v>0</v>
      </c>
      <c r="BE486" s="71">
        <v>2462.5</v>
      </c>
      <c r="BF486" s="71"/>
      <c r="BG486" s="72"/>
      <c r="BH486" s="71">
        <v>0</v>
      </c>
      <c r="BI486" s="71">
        <v>0</v>
      </c>
      <c r="BJ486" s="71">
        <v>3.4540000000000002</v>
      </c>
      <c r="BK486" s="71">
        <v>0</v>
      </c>
      <c r="BL486" s="71">
        <v>8.359712</v>
      </c>
      <c r="BM486" s="71">
        <v>0</v>
      </c>
      <c r="BN486" s="72"/>
      <c r="BO486" s="71">
        <v>0</v>
      </c>
      <c r="BP486" s="71">
        <v>0</v>
      </c>
      <c r="BQ486" s="71">
        <v>1</v>
      </c>
      <c r="BR486" s="71">
        <v>0</v>
      </c>
      <c r="BS486" s="71">
        <v>2</v>
      </c>
      <c r="BT486" s="71">
        <v>0</v>
      </c>
      <c r="BU486"/>
      <c r="BV486" s="70">
        <v>7.125</v>
      </c>
      <c r="BW486" s="70">
        <v>0</v>
      </c>
      <c r="BX486" s="70">
        <v>4.6887119999999998</v>
      </c>
      <c r="BY486" s="70">
        <v>0</v>
      </c>
      <c r="BZ486" s="70">
        <v>0</v>
      </c>
      <c r="CA486" s="70">
        <v>0</v>
      </c>
      <c r="CB486" s="70">
        <v>0</v>
      </c>
      <c r="CC486" s="70">
        <v>0</v>
      </c>
      <c r="CD486" s="70">
        <v>0</v>
      </c>
    </row>
    <row r="487" spans="1:82">
      <c r="A487" s="70" t="s">
        <v>2444</v>
      </c>
      <c r="B487" s="70">
        <v>493</v>
      </c>
      <c r="C487" s="70">
        <v>17</v>
      </c>
      <c r="D487" s="70">
        <v>29</v>
      </c>
      <c r="E487" s="70">
        <v>2020</v>
      </c>
      <c r="F487" s="70" t="s">
        <v>159</v>
      </c>
      <c r="G487" s="70" t="s">
        <v>2427</v>
      </c>
      <c r="H487" s="70" t="s">
        <v>2428</v>
      </c>
      <c r="I487" s="148"/>
      <c r="J487" s="71">
        <v>357.41823811348218</v>
      </c>
      <c r="K487" s="71">
        <v>2.7865928830832458</v>
      </c>
      <c r="L487" s="71">
        <v>2.2793840307917037</v>
      </c>
      <c r="M487" s="71">
        <v>64.465966754973891</v>
      </c>
      <c r="N487" s="71">
        <v>61.438633024473624</v>
      </c>
      <c r="O487" s="71">
        <v>43.823371581882874</v>
      </c>
      <c r="P487" s="71">
        <v>35.146653310279021</v>
      </c>
      <c r="Q487" s="71">
        <v>3.72407721132257</v>
      </c>
      <c r="R487" s="71">
        <v>0</v>
      </c>
      <c r="S487" s="71">
        <v>9.7813463397056317</v>
      </c>
      <c r="T487" s="72"/>
      <c r="U487" s="71">
        <v>12263739</v>
      </c>
      <c r="V487" s="71">
        <v>1327</v>
      </c>
      <c r="W487" s="71">
        <v>40</v>
      </c>
      <c r="X487" s="71">
        <v>15711</v>
      </c>
      <c r="Y487" s="71">
        <v>26228</v>
      </c>
      <c r="Z487" s="71">
        <v>31315</v>
      </c>
      <c r="AA487" s="71">
        <v>7757</v>
      </c>
      <c r="AB487" s="71">
        <v>63162</v>
      </c>
      <c r="AC487" s="71">
        <v>0</v>
      </c>
      <c r="AD487" s="71">
        <v>9.7813463397056317</v>
      </c>
      <c r="AE487" s="72"/>
      <c r="AF487" s="71">
        <v>124547554.6135373</v>
      </c>
      <c r="AG487" s="71">
        <v>2240379.550485956</v>
      </c>
      <c r="AH487" s="71">
        <v>558164.88614562619</v>
      </c>
      <c r="AI487" s="71">
        <v>107928463.01905417</v>
      </c>
      <c r="AJ487" s="71">
        <v>94371848.807125747</v>
      </c>
      <c r="AK487" s="71"/>
      <c r="AL487" s="71"/>
      <c r="AM487" s="71">
        <v>8243342.7444563173</v>
      </c>
      <c r="AN487" s="71"/>
      <c r="AO487" s="71"/>
      <c r="AP487" s="71">
        <v>337889753.62080508</v>
      </c>
      <c r="AQ487" s="72"/>
      <c r="AR487" s="71">
        <v>1842</v>
      </c>
      <c r="AS487" s="71">
        <v>214</v>
      </c>
      <c r="AT487" s="71">
        <v>0</v>
      </c>
      <c r="AU487" s="71">
        <v>0</v>
      </c>
      <c r="AV487" s="71">
        <v>0</v>
      </c>
      <c r="AW487" s="71">
        <v>2</v>
      </c>
      <c r="AX487" s="71"/>
      <c r="AY487" s="72"/>
      <c r="AZ487" s="71">
        <v>7639.100000000004</v>
      </c>
      <c r="BA487" s="71">
        <v>16761.200000000012</v>
      </c>
      <c r="BB487" s="71">
        <v>0</v>
      </c>
      <c r="BC487" s="71">
        <v>0</v>
      </c>
      <c r="BD487" s="71">
        <v>0</v>
      </c>
      <c r="BE487" s="71">
        <v>2462.5</v>
      </c>
      <c r="BF487" s="71"/>
      <c r="BG487" s="72"/>
      <c r="BH487" s="71">
        <v>0</v>
      </c>
      <c r="BI487" s="71">
        <v>0</v>
      </c>
      <c r="BJ487" s="71">
        <v>2.4849999999999999</v>
      </c>
      <c r="BK487" s="71">
        <v>0</v>
      </c>
      <c r="BL487" s="71">
        <v>3.7730000000000001</v>
      </c>
      <c r="BM487" s="71">
        <v>0</v>
      </c>
      <c r="BN487" s="72"/>
      <c r="BO487" s="71">
        <v>0</v>
      </c>
      <c r="BP487" s="71">
        <v>0</v>
      </c>
      <c r="BQ487" s="71">
        <v>1</v>
      </c>
      <c r="BR487" s="71">
        <v>0</v>
      </c>
      <c r="BS487" s="71">
        <v>1</v>
      </c>
      <c r="BT487" s="71">
        <v>0</v>
      </c>
      <c r="BU487"/>
      <c r="BV487" s="70">
        <v>6.258</v>
      </c>
      <c r="BW487" s="70">
        <v>0</v>
      </c>
      <c r="BX487" s="70">
        <v>0</v>
      </c>
      <c r="BY487" s="70">
        <v>0</v>
      </c>
      <c r="BZ487" s="70">
        <v>0</v>
      </c>
      <c r="CA487" s="70">
        <v>0</v>
      </c>
      <c r="CB487" s="70">
        <v>0</v>
      </c>
      <c r="CC487" s="70">
        <v>0</v>
      </c>
      <c r="CD487" s="70">
        <v>0</v>
      </c>
    </row>
    <row r="488" spans="1:82">
      <c r="A488" s="70" t="s">
        <v>2445</v>
      </c>
      <c r="B488" s="70">
        <v>493</v>
      </c>
      <c r="C488" s="70">
        <v>18</v>
      </c>
      <c r="D488" s="70">
        <v>29</v>
      </c>
      <c r="E488" s="70">
        <v>2021</v>
      </c>
      <c r="F488" s="70" t="s">
        <v>160</v>
      </c>
      <c r="G488" s="70" t="s">
        <v>2427</v>
      </c>
      <c r="H488" s="70" t="s">
        <v>2428</v>
      </c>
      <c r="I488" s="148"/>
      <c r="J488" s="71">
        <v>386.07703076190563</v>
      </c>
      <c r="K488" s="71">
        <v>3.0320393186471568</v>
      </c>
      <c r="L488" s="71">
        <v>2.1176006251329054</v>
      </c>
      <c r="M488" s="71">
        <v>71.082402352203047</v>
      </c>
      <c r="N488" s="71">
        <v>63.363054457627818</v>
      </c>
      <c r="O488" s="71">
        <v>42.759767227278253</v>
      </c>
      <c r="P488" s="71">
        <v>35.96940724850193</v>
      </c>
      <c r="Q488" s="71">
        <v>3.66238969861157</v>
      </c>
      <c r="R488" s="71">
        <v>0</v>
      </c>
      <c r="S488" s="71">
        <v>10.04404384900023</v>
      </c>
      <c r="T488" s="72"/>
      <c r="U488" s="71">
        <v>12837875</v>
      </c>
      <c r="V488" s="71">
        <v>1327</v>
      </c>
      <c r="W488" s="71">
        <v>40</v>
      </c>
      <c r="X488" s="71">
        <v>15711</v>
      </c>
      <c r="Y488" s="71">
        <v>26339</v>
      </c>
      <c r="Z488" s="71">
        <v>31461</v>
      </c>
      <c r="AA488" s="71">
        <v>7741</v>
      </c>
      <c r="AB488" s="71">
        <v>62726</v>
      </c>
      <c r="AC488" s="71">
        <v>0</v>
      </c>
      <c r="AD488" s="71">
        <v>10.04404384900023</v>
      </c>
      <c r="AE488" s="72"/>
      <c r="AF488" s="71">
        <v>128356655.73153816</v>
      </c>
      <c r="AG488" s="71">
        <v>2431138.5526097193</v>
      </c>
      <c r="AH488" s="71">
        <v>455147.83453269536</v>
      </c>
      <c r="AI488" s="71">
        <v>117959209.66967422</v>
      </c>
      <c r="AJ488" s="71">
        <v>94967484.372789055</v>
      </c>
      <c r="AK488" s="71">
        <v>0</v>
      </c>
      <c r="AL488" s="71">
        <v>0</v>
      </c>
      <c r="AM488" s="71">
        <v>8233658.6266322471</v>
      </c>
      <c r="AN488" s="71">
        <v>0</v>
      </c>
      <c r="AO488" s="71">
        <v>0</v>
      </c>
      <c r="AP488" s="71">
        <v>352403294.78777617</v>
      </c>
      <c r="AQ488" s="72"/>
      <c r="AR488" s="71">
        <v>1912</v>
      </c>
      <c r="AS488" s="71">
        <v>216</v>
      </c>
      <c r="AT488" s="71">
        <v>0</v>
      </c>
      <c r="AU488" s="71">
        <v>0</v>
      </c>
      <c r="AV488" s="71">
        <v>0</v>
      </c>
      <c r="AW488" s="71">
        <v>2</v>
      </c>
      <c r="AX488" s="71"/>
      <c r="AY488" s="72"/>
      <c r="AZ488" s="71">
        <v>8051.3000000000011</v>
      </c>
      <c r="BA488" s="71">
        <v>18511.100000000009</v>
      </c>
      <c r="BB488" s="71">
        <v>0</v>
      </c>
      <c r="BC488" s="71">
        <v>0</v>
      </c>
      <c r="BD488" s="71">
        <v>0</v>
      </c>
      <c r="BE488" s="71">
        <v>2462.5</v>
      </c>
      <c r="BF488" s="71"/>
      <c r="BG488" s="72"/>
      <c r="BH488" s="71">
        <v>0</v>
      </c>
      <c r="BI488" s="71">
        <v>0</v>
      </c>
      <c r="BJ488" s="71">
        <v>2.8439999999999999</v>
      </c>
      <c r="BK488" s="71">
        <v>0</v>
      </c>
      <c r="BL488" s="71">
        <v>23.039000000000001</v>
      </c>
      <c r="BM488" s="71">
        <v>0</v>
      </c>
      <c r="BN488" s="72"/>
      <c r="BO488" s="71">
        <v>0</v>
      </c>
      <c r="BP488" s="71">
        <v>0</v>
      </c>
      <c r="BQ488" s="71">
        <v>1</v>
      </c>
      <c r="BR488" s="71">
        <v>0</v>
      </c>
      <c r="BS488" s="71">
        <v>3</v>
      </c>
      <c r="BT488" s="71">
        <v>0</v>
      </c>
      <c r="BU488"/>
      <c r="BV488" s="70">
        <v>10.657999999999999</v>
      </c>
      <c r="BW488" s="70">
        <v>0</v>
      </c>
      <c r="BX488" s="70">
        <v>15.225</v>
      </c>
      <c r="BY488" s="70">
        <v>0</v>
      </c>
      <c r="BZ488" s="70">
        <v>0</v>
      </c>
      <c r="CA488" s="70">
        <v>0</v>
      </c>
      <c r="CB488" s="70">
        <v>0</v>
      </c>
      <c r="CC488" s="70">
        <v>0</v>
      </c>
      <c r="CD488" s="70">
        <v>0</v>
      </c>
    </row>
    <row r="489" spans="1:82">
      <c r="A489" s="70" t="s">
        <v>2446</v>
      </c>
      <c r="B489" s="70">
        <v>493</v>
      </c>
      <c r="C489" s="70">
        <v>19</v>
      </c>
      <c r="D489" s="70">
        <v>29</v>
      </c>
      <c r="E489" s="70">
        <v>2022</v>
      </c>
      <c r="F489" s="70" t="s">
        <v>161</v>
      </c>
      <c r="G489" s="70" t="s">
        <v>2427</v>
      </c>
      <c r="H489" s="70" t="s">
        <v>2428</v>
      </c>
      <c r="I489" s="148"/>
      <c r="J489" s="71">
        <v>336.99205159384417</v>
      </c>
      <c r="K489" s="71">
        <v>2.9073779785920868</v>
      </c>
      <c r="L489" s="71">
        <v>1.790722284877561</v>
      </c>
      <c r="M489" s="71">
        <v>70.200457970422008</v>
      </c>
      <c r="N489" s="71">
        <v>68.851722620555819</v>
      </c>
      <c r="O489" s="71">
        <v>45.401421826582848</v>
      </c>
      <c r="P489" s="71">
        <v>35.882414979833783</v>
      </c>
      <c r="Q489" s="71">
        <v>3.6996752523577108</v>
      </c>
      <c r="R489" s="71">
        <v>0</v>
      </c>
      <c r="S489" s="71">
        <v>10.180809881498661</v>
      </c>
      <c r="T489" s="72"/>
      <c r="U489" s="71">
        <v>15108141</v>
      </c>
      <c r="V489" s="71">
        <v>1327</v>
      </c>
      <c r="W489" s="71">
        <v>40</v>
      </c>
      <c r="X489" s="71">
        <v>15711</v>
      </c>
      <c r="Y489" s="71">
        <v>26733</v>
      </c>
      <c r="Z489" s="71">
        <v>31738</v>
      </c>
      <c r="AA489" s="71">
        <v>7840</v>
      </c>
      <c r="AB489" s="71">
        <v>62845</v>
      </c>
      <c r="AC489" s="71">
        <v>0</v>
      </c>
      <c r="AD489" s="71">
        <v>10.180809881498661</v>
      </c>
      <c r="AE489" s="72"/>
      <c r="AF489" s="71">
        <v>118501094.41708691</v>
      </c>
      <c r="AG489" s="71">
        <v>2400398.6067804098</v>
      </c>
      <c r="AH489" s="71">
        <v>455018.93764033198</v>
      </c>
      <c r="AI489" s="71">
        <v>114562995.01076576</v>
      </c>
      <c r="AJ489" s="71">
        <v>108771541.62625651</v>
      </c>
      <c r="AK489" s="71">
        <v>0</v>
      </c>
      <c r="AL489" s="71">
        <v>0</v>
      </c>
      <c r="AM489" s="71">
        <v>8115004.8170151785</v>
      </c>
      <c r="AN489" s="71">
        <v>0</v>
      </c>
      <c r="AO489" s="71">
        <v>0</v>
      </c>
      <c r="AP489" s="71">
        <v>352806053.41554511</v>
      </c>
      <c r="AQ489" s="72"/>
      <c r="AR489" s="71">
        <v>2008</v>
      </c>
      <c r="AS489" s="71">
        <v>218</v>
      </c>
      <c r="AT489" s="71">
        <v>0</v>
      </c>
      <c r="AU489" s="71">
        <v>0</v>
      </c>
      <c r="AV489" s="71">
        <v>0</v>
      </c>
      <c r="AW489" s="71">
        <v>2</v>
      </c>
      <c r="AX489" s="71"/>
      <c r="AY489" s="72"/>
      <c r="AZ489" s="71">
        <v>8509.0999999999967</v>
      </c>
      <c r="BA489" s="71">
        <v>19160.400000000016</v>
      </c>
      <c r="BB489" s="71">
        <v>0</v>
      </c>
      <c r="BC489" s="71">
        <v>0</v>
      </c>
      <c r="BD489" s="71">
        <v>0</v>
      </c>
      <c r="BE489" s="71">
        <v>2462.5</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2447</v>
      </c>
      <c r="B490" s="70">
        <v>493</v>
      </c>
      <c r="C490" s="70">
        <v>20</v>
      </c>
      <c r="D490" s="70">
        <v>29</v>
      </c>
      <c r="E490" s="70">
        <v>2023</v>
      </c>
      <c r="F490" s="70" t="s">
        <v>1539</v>
      </c>
      <c r="G490" s="70" t="s">
        <v>2427</v>
      </c>
      <c r="H490" s="70" t="s">
        <v>2428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2091</v>
      </c>
      <c r="AS490" s="71">
        <v>219</v>
      </c>
      <c r="AT490" s="71">
        <v>0</v>
      </c>
      <c r="AU490" s="71">
        <v>0</v>
      </c>
      <c r="AV490" s="71">
        <v>0</v>
      </c>
      <c r="AW490" s="71">
        <v>2</v>
      </c>
      <c r="AX490" s="71"/>
      <c r="AY490" s="72"/>
      <c r="AZ490" s="71">
        <v>8944.9999999999909</v>
      </c>
      <c r="BA490" s="71">
        <v>19174.900000000016</v>
      </c>
      <c r="BB490" s="71">
        <v>0</v>
      </c>
      <c r="BC490" s="71">
        <v>0</v>
      </c>
      <c r="BD490" s="71">
        <v>0</v>
      </c>
      <c r="BE490" s="71">
        <v>2462.5</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2448</v>
      </c>
      <c r="B491" s="70">
        <v>493</v>
      </c>
      <c r="C491" s="70">
        <v>21</v>
      </c>
      <c r="D491" s="70">
        <v>29</v>
      </c>
      <c r="E491" s="70">
        <v>2024</v>
      </c>
      <c r="F491" s="70" t="s">
        <v>1554</v>
      </c>
      <c r="G491" s="70" t="s">
        <v>2427</v>
      </c>
      <c r="H491" s="70" t="s">
        <v>2428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2449</v>
      </c>
      <c r="B492" s="70">
        <v>188</v>
      </c>
      <c r="C492" s="70">
        <v>1</v>
      </c>
      <c r="D492" s="70">
        <v>12</v>
      </c>
      <c r="E492" s="70">
        <v>1990</v>
      </c>
      <c r="F492" s="70" t="s">
        <v>787</v>
      </c>
      <c r="G492" s="70" t="s">
        <v>2450</v>
      </c>
      <c r="H492" s="70" t="s">
        <v>2451</v>
      </c>
      <c r="I492" s="148"/>
      <c r="J492" s="71">
        <v>125.4804715979723</v>
      </c>
      <c r="K492" s="71">
        <v>6.6698621585231024</v>
      </c>
      <c r="L492" s="71">
        <v>5.8845109944027527</v>
      </c>
      <c r="M492" s="71">
        <v>78.248085302384254</v>
      </c>
      <c r="N492" s="71">
        <v>83.321701995819225</v>
      </c>
      <c r="O492" s="71">
        <v>65.672822851830716</v>
      </c>
      <c r="P492" s="71">
        <v>71.72654162946202</v>
      </c>
      <c r="Q492" s="71">
        <v>4.9711121869642296</v>
      </c>
      <c r="R492" s="71">
        <v>0.21005555382005989</v>
      </c>
      <c r="S492" s="71">
        <v>5.7973456943676442</v>
      </c>
      <c r="T492" s="72"/>
      <c r="U492" s="71">
        <v>15764066</v>
      </c>
      <c r="V492" s="71">
        <v>2367</v>
      </c>
      <c r="W492" s="71">
        <v>51</v>
      </c>
      <c r="X492" s="71">
        <v>29333</v>
      </c>
      <c r="Y492" s="71">
        <v>25064</v>
      </c>
      <c r="Z492" s="71">
        <v>27012</v>
      </c>
      <c r="AA492" s="71">
        <v>17416</v>
      </c>
      <c r="AB492" s="71">
        <v>80714</v>
      </c>
      <c r="AC492" s="71">
        <v>36382</v>
      </c>
      <c r="AD492" s="71">
        <v>5.7973456943676442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2452</v>
      </c>
      <c r="B493" s="70">
        <v>189</v>
      </c>
      <c r="C493" s="70">
        <v>2</v>
      </c>
      <c r="D493" s="70">
        <v>12</v>
      </c>
      <c r="E493" s="70">
        <v>2005</v>
      </c>
      <c r="F493" s="70" t="s">
        <v>789</v>
      </c>
      <c r="G493" s="70" t="s">
        <v>2450</v>
      </c>
      <c r="H493" s="70" t="s">
        <v>2451</v>
      </c>
      <c r="I493" s="148"/>
      <c r="J493" s="71">
        <v>100.18005461688939</v>
      </c>
      <c r="K493" s="71">
        <v>4.9458137001193192</v>
      </c>
      <c r="L493" s="71">
        <v>10.41935323907394</v>
      </c>
      <c r="M493" s="71">
        <v>107.0946959530983</v>
      </c>
      <c r="N493" s="71">
        <v>123.4011674190716</v>
      </c>
      <c r="O493" s="71">
        <v>94.185288156767186</v>
      </c>
      <c r="P493" s="71">
        <v>61.440210741162119</v>
      </c>
      <c r="Q493" s="71">
        <v>4.4885639790610501</v>
      </c>
      <c r="R493" s="71">
        <v>0.16346273475074541</v>
      </c>
      <c r="S493" s="71">
        <v>8.8816673724461985</v>
      </c>
      <c r="T493" s="72"/>
      <c r="U493" s="71">
        <v>13843857</v>
      </c>
      <c r="V493" s="71">
        <v>2139</v>
      </c>
      <c r="W493" s="71">
        <v>74</v>
      </c>
      <c r="X493" s="71">
        <v>21421</v>
      </c>
      <c r="Y493" s="71">
        <v>28091</v>
      </c>
      <c r="Z493" s="71">
        <v>44829</v>
      </c>
      <c r="AA493" s="71">
        <v>12218</v>
      </c>
      <c r="AB493" s="71">
        <v>76188</v>
      </c>
      <c r="AC493" s="71">
        <v>28905</v>
      </c>
      <c r="AD493" s="71">
        <v>8.8816673724461985</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2453</v>
      </c>
      <c r="B494" s="70">
        <v>190</v>
      </c>
      <c r="C494" s="70">
        <v>3</v>
      </c>
      <c r="D494" s="70">
        <v>12</v>
      </c>
      <c r="E494" s="70">
        <v>2006</v>
      </c>
      <c r="F494" s="70" t="s">
        <v>790</v>
      </c>
      <c r="G494" s="70" t="s">
        <v>2450</v>
      </c>
      <c r="H494" s="70" t="s">
        <v>2451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2454</v>
      </c>
      <c r="B495" s="70">
        <v>191</v>
      </c>
      <c r="C495" s="70">
        <v>4</v>
      </c>
      <c r="D495" s="70">
        <v>12</v>
      </c>
      <c r="E495" s="70">
        <v>2007</v>
      </c>
      <c r="F495" s="70" t="s">
        <v>791</v>
      </c>
      <c r="G495" s="70" t="s">
        <v>2450</v>
      </c>
      <c r="H495" s="70" t="s">
        <v>2451</v>
      </c>
      <c r="I495" s="148"/>
      <c r="J495" s="71">
        <v>149.45337976971629</v>
      </c>
      <c r="K495" s="71">
        <v>5.8111008168340206</v>
      </c>
      <c r="L495" s="71">
        <v>4.5914440576183821</v>
      </c>
      <c r="M495" s="71">
        <v>135.744086485064</v>
      </c>
      <c r="N495" s="71">
        <v>170.3955839117522</v>
      </c>
      <c r="O495" s="71">
        <v>89.894470263931922</v>
      </c>
      <c r="P495" s="71">
        <v>60.455870197580992</v>
      </c>
      <c r="Q495" s="71">
        <v>4.6620373342094901</v>
      </c>
      <c r="R495" s="71">
        <v>0.16055261859048331</v>
      </c>
      <c r="S495" s="71">
        <v>9.3413223127400009</v>
      </c>
      <c r="T495" s="72"/>
      <c r="U495" s="71">
        <v>16604964</v>
      </c>
      <c r="V495" s="71">
        <v>2009</v>
      </c>
      <c r="W495" s="71">
        <v>38</v>
      </c>
      <c r="X495" s="71">
        <v>23627</v>
      </c>
      <c r="Y495" s="71">
        <v>28350</v>
      </c>
      <c r="Z495" s="71">
        <v>44479</v>
      </c>
      <c r="AA495" s="71">
        <v>11839</v>
      </c>
      <c r="AB495" s="71">
        <v>74948</v>
      </c>
      <c r="AC495" s="71">
        <v>29205</v>
      </c>
      <c r="AD495" s="71">
        <v>9.3413223127400009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2455</v>
      </c>
      <c r="B496" s="70">
        <v>192</v>
      </c>
      <c r="C496" s="70">
        <v>5</v>
      </c>
      <c r="D496" s="70">
        <v>12</v>
      </c>
      <c r="E496" s="70">
        <v>2008</v>
      </c>
      <c r="F496" s="70" t="s">
        <v>792</v>
      </c>
      <c r="G496" s="70" t="s">
        <v>2450</v>
      </c>
      <c r="H496" s="70" t="s">
        <v>2451</v>
      </c>
      <c r="I496" s="148"/>
      <c r="J496" s="71">
        <v>133.1101314291198</v>
      </c>
      <c r="K496" s="71">
        <v>4.0170085352386966</v>
      </c>
      <c r="L496" s="71">
        <v>3.7026421284031712</v>
      </c>
      <c r="M496" s="71">
        <v>128.076431408708</v>
      </c>
      <c r="N496" s="71">
        <v>139.0775589758787</v>
      </c>
      <c r="O496" s="71">
        <v>87.322732608489801</v>
      </c>
      <c r="P496" s="71">
        <v>59.269922471397727</v>
      </c>
      <c r="Q496" s="71">
        <v>4.5511032877070701</v>
      </c>
      <c r="R496" s="71">
        <v>0</v>
      </c>
      <c r="S496" s="71">
        <v>9.0621869850600003</v>
      </c>
      <c r="T496" s="72"/>
      <c r="U496" s="71">
        <v>18529117</v>
      </c>
      <c r="V496" s="71">
        <v>2009</v>
      </c>
      <c r="W496" s="71">
        <v>38</v>
      </c>
      <c r="X496" s="71">
        <v>23627</v>
      </c>
      <c r="Y496" s="71">
        <v>28672</v>
      </c>
      <c r="Z496" s="71">
        <v>44723</v>
      </c>
      <c r="AA496" s="71">
        <v>11620</v>
      </c>
      <c r="AB496" s="71">
        <v>74368</v>
      </c>
      <c r="AC496" s="71">
        <v>0</v>
      </c>
      <c r="AD496" s="71">
        <v>9.0621869850600003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2456</v>
      </c>
      <c r="B497" s="70">
        <v>193</v>
      </c>
      <c r="C497" s="70">
        <v>6</v>
      </c>
      <c r="D497" s="70">
        <v>12</v>
      </c>
      <c r="E497" s="70">
        <v>2009</v>
      </c>
      <c r="F497" s="70" t="s">
        <v>176</v>
      </c>
      <c r="G497" s="70" t="s">
        <v>2450</v>
      </c>
      <c r="H497" s="70" t="s">
        <v>2451</v>
      </c>
      <c r="I497" s="148"/>
      <c r="J497" s="71">
        <v>119.3536789713672</v>
      </c>
      <c r="K497" s="71">
        <v>3.3043739581255629</v>
      </c>
      <c r="L497" s="71">
        <v>12.838102045932709</v>
      </c>
      <c r="M497" s="71">
        <v>94.001339872334029</v>
      </c>
      <c r="N497" s="71">
        <v>105.4580133110891</v>
      </c>
      <c r="O497" s="71">
        <v>88.785027708560719</v>
      </c>
      <c r="P497" s="71">
        <v>56.600660758493262</v>
      </c>
      <c r="Q497" s="71">
        <v>4.3051433199177902</v>
      </c>
      <c r="R497" s="71">
        <v>0.15682653024394019</v>
      </c>
      <c r="S497" s="71">
        <v>12.8190362821974</v>
      </c>
      <c r="T497" s="72"/>
      <c r="U497" s="71">
        <v>16811983</v>
      </c>
      <c r="V497" s="71">
        <v>1971</v>
      </c>
      <c r="W497" s="71">
        <v>197</v>
      </c>
      <c r="X497" s="71">
        <v>23573</v>
      </c>
      <c r="Y497" s="71">
        <v>28813</v>
      </c>
      <c r="Z497" s="71">
        <v>44883</v>
      </c>
      <c r="AA497" s="71">
        <v>11392</v>
      </c>
      <c r="AB497" s="71">
        <v>73848</v>
      </c>
      <c r="AC497" s="71">
        <v>28899</v>
      </c>
      <c r="AD497" s="71">
        <v>12.8190362821974</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53.6</v>
      </c>
      <c r="BK497" s="71">
        <v>0</v>
      </c>
      <c r="BL497" s="71">
        <v>10.3</v>
      </c>
      <c r="BM497" s="71">
        <v>0</v>
      </c>
      <c r="BN497" s="72"/>
      <c r="BO497" s="71">
        <v>0</v>
      </c>
      <c r="BP497" s="71">
        <v>0</v>
      </c>
      <c r="BQ497" s="71">
        <v>6</v>
      </c>
      <c r="BR497" s="71">
        <v>0</v>
      </c>
      <c r="BS497" s="71">
        <v>1</v>
      </c>
      <c r="BT497" s="71">
        <v>0</v>
      </c>
      <c r="BU497"/>
      <c r="BV497" s="70">
        <v>63.9</v>
      </c>
      <c r="BW497" s="70">
        <v>0</v>
      </c>
      <c r="BX497" s="70">
        <v>0</v>
      </c>
      <c r="BY497" s="70">
        <v>0</v>
      </c>
      <c r="BZ497" s="70">
        <v>0</v>
      </c>
      <c r="CA497" s="70">
        <v>0</v>
      </c>
      <c r="CB497" s="70">
        <v>0</v>
      </c>
      <c r="CC497" s="70">
        <v>0</v>
      </c>
      <c r="CD497" s="70">
        <v>0</v>
      </c>
    </row>
    <row r="498" spans="1:82">
      <c r="A498" s="70" t="s">
        <v>2457</v>
      </c>
      <c r="B498" s="70">
        <v>194</v>
      </c>
      <c r="C498" s="70">
        <v>7</v>
      </c>
      <c r="D498" s="70">
        <v>12</v>
      </c>
      <c r="E498" s="70">
        <v>2010</v>
      </c>
      <c r="F498" s="70" t="s">
        <v>177</v>
      </c>
      <c r="G498" s="70" t="s">
        <v>2450</v>
      </c>
      <c r="H498" s="70" t="s">
        <v>2451</v>
      </c>
      <c r="I498" s="148"/>
      <c r="J498" s="71">
        <v>114.4499886723785</v>
      </c>
      <c r="K498" s="71">
        <v>3.7529215529392519</v>
      </c>
      <c r="L498" s="71">
        <v>11.53925503662145</v>
      </c>
      <c r="M498" s="71">
        <v>103.2285126106453</v>
      </c>
      <c r="N498" s="71">
        <v>130.38908132483249</v>
      </c>
      <c r="O498" s="71">
        <v>88.756354616563911</v>
      </c>
      <c r="P498" s="71">
        <v>56.409572799915047</v>
      </c>
      <c r="Q498" s="71">
        <v>4.4422787951012497</v>
      </c>
      <c r="R498" s="71">
        <v>0.16546548299445099</v>
      </c>
      <c r="S498" s="71">
        <v>11.1442205979</v>
      </c>
      <c r="T498" s="72"/>
      <c r="U498" s="71">
        <v>16789224</v>
      </c>
      <c r="V498" s="71">
        <v>1971</v>
      </c>
      <c r="W498" s="71">
        <v>197</v>
      </c>
      <c r="X498" s="71">
        <v>23573</v>
      </c>
      <c r="Y498" s="71">
        <v>28751</v>
      </c>
      <c r="Z498" s="71">
        <v>45077</v>
      </c>
      <c r="AA498" s="71">
        <v>11070</v>
      </c>
      <c r="AB498" s="71">
        <v>73017</v>
      </c>
      <c r="AC498" s="71">
        <v>28895</v>
      </c>
      <c r="AD498" s="71">
        <v>11.1442205979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47.079000000000001</v>
      </c>
      <c r="BK498" s="71">
        <v>0</v>
      </c>
      <c r="BL498" s="71">
        <v>13.164</v>
      </c>
      <c r="BM498" s="71">
        <v>0</v>
      </c>
      <c r="BN498" s="72"/>
      <c r="BO498" s="71">
        <v>0</v>
      </c>
      <c r="BP498" s="71">
        <v>0</v>
      </c>
      <c r="BQ498" s="71">
        <v>7</v>
      </c>
      <c r="BR498" s="71">
        <v>0</v>
      </c>
      <c r="BS498" s="71">
        <v>2</v>
      </c>
      <c r="BT498" s="71">
        <v>0</v>
      </c>
      <c r="BU498"/>
      <c r="BV498" s="70">
        <v>60.243000000000002</v>
      </c>
      <c r="BW498" s="70">
        <v>0</v>
      </c>
      <c r="BX498" s="70">
        <v>0</v>
      </c>
      <c r="BY498" s="70">
        <v>0</v>
      </c>
      <c r="BZ498" s="70">
        <v>0</v>
      </c>
      <c r="CA498" s="70">
        <v>0</v>
      </c>
      <c r="CB498" s="70">
        <v>0</v>
      </c>
      <c r="CC498" s="70">
        <v>0</v>
      </c>
      <c r="CD498" s="70">
        <v>0</v>
      </c>
    </row>
    <row r="499" spans="1:82">
      <c r="A499" s="70" t="s">
        <v>2458</v>
      </c>
      <c r="B499" s="70">
        <v>195</v>
      </c>
      <c r="C499" s="70">
        <v>8</v>
      </c>
      <c r="D499" s="70">
        <v>12</v>
      </c>
      <c r="E499" s="70">
        <v>2011</v>
      </c>
      <c r="F499" s="70" t="s">
        <v>178</v>
      </c>
      <c r="G499" s="70" t="s">
        <v>2450</v>
      </c>
      <c r="H499" s="70" t="s">
        <v>2451</v>
      </c>
      <c r="I499" s="148"/>
      <c r="J499" s="71">
        <v>164.19877030510551</v>
      </c>
      <c r="K499" s="71">
        <v>5.4900953236281902</v>
      </c>
      <c r="L499" s="71">
        <v>13.76218099775571</v>
      </c>
      <c r="M499" s="71">
        <v>139.9448513884638</v>
      </c>
      <c r="N499" s="71">
        <v>179.26933893978671</v>
      </c>
      <c r="O499" s="71">
        <v>87.510856485186338</v>
      </c>
      <c r="P499" s="71">
        <v>53.84911710701828</v>
      </c>
      <c r="Q499" s="71">
        <v>5.0493785118558803</v>
      </c>
      <c r="R499" s="71">
        <v>0.17409110465849309</v>
      </c>
      <c r="S499" s="71">
        <v>10.463879437499999</v>
      </c>
      <c r="T499" s="72"/>
      <c r="U499" s="71">
        <v>20735013</v>
      </c>
      <c r="V499" s="71">
        <v>1971</v>
      </c>
      <c r="W499" s="71">
        <v>197</v>
      </c>
      <c r="X499" s="71">
        <v>23573</v>
      </c>
      <c r="Y499" s="71">
        <v>28532</v>
      </c>
      <c r="Z499" s="71">
        <v>45410</v>
      </c>
      <c r="AA499" s="71">
        <v>10882</v>
      </c>
      <c r="AB499" s="71">
        <v>71952</v>
      </c>
      <c r="AC499" s="71">
        <v>30351</v>
      </c>
      <c r="AD499" s="71">
        <v>10.463879437499999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42.741999999999997</v>
      </c>
      <c r="BK499" s="71">
        <v>0</v>
      </c>
      <c r="BL499" s="71">
        <v>4.71</v>
      </c>
      <c r="BM499" s="71">
        <v>0</v>
      </c>
      <c r="BN499" s="72"/>
      <c r="BO499" s="71">
        <v>0</v>
      </c>
      <c r="BP499" s="71">
        <v>0</v>
      </c>
      <c r="BQ499" s="71">
        <v>6</v>
      </c>
      <c r="BR499" s="71">
        <v>0</v>
      </c>
      <c r="BS499" s="71">
        <v>1</v>
      </c>
      <c r="BT499" s="71">
        <v>0</v>
      </c>
      <c r="BU499"/>
      <c r="BV499" s="70">
        <v>47.451999999999998</v>
      </c>
      <c r="BW499" s="70">
        <v>0</v>
      </c>
      <c r="BX499" s="70">
        <v>0</v>
      </c>
      <c r="BY499" s="70">
        <v>0</v>
      </c>
      <c r="BZ499" s="70">
        <v>0</v>
      </c>
      <c r="CA499" s="70">
        <v>0</v>
      </c>
      <c r="CB499" s="70">
        <v>0</v>
      </c>
      <c r="CC499" s="70">
        <v>0</v>
      </c>
      <c r="CD499" s="70">
        <v>0</v>
      </c>
    </row>
    <row r="500" spans="1:82">
      <c r="A500" s="70" t="s">
        <v>2459</v>
      </c>
      <c r="B500" s="70">
        <v>196</v>
      </c>
      <c r="C500" s="70">
        <v>9</v>
      </c>
      <c r="D500" s="70">
        <v>12</v>
      </c>
      <c r="E500" s="70">
        <v>2012</v>
      </c>
      <c r="F500" s="70" t="s">
        <v>179</v>
      </c>
      <c r="G500" s="70" t="s">
        <v>2450</v>
      </c>
      <c r="H500" s="70" t="s">
        <v>2451</v>
      </c>
      <c r="I500" s="148"/>
      <c r="J500" s="71">
        <v>117.38607140558619</v>
      </c>
      <c r="K500" s="71">
        <v>4.9717113535308233</v>
      </c>
      <c r="L500" s="71">
        <v>13.23819707548677</v>
      </c>
      <c r="M500" s="71">
        <v>140.27820834427649</v>
      </c>
      <c r="N500" s="71">
        <v>188.5418326264774</v>
      </c>
      <c r="O500" s="71">
        <v>87.137693972880029</v>
      </c>
      <c r="P500" s="71">
        <v>53.130309816029886</v>
      </c>
      <c r="Q500" s="71">
        <v>5.46004814203586</v>
      </c>
      <c r="R500" s="71">
        <v>0.18726422900091511</v>
      </c>
      <c r="S500" s="71">
        <v>11.96810709132</v>
      </c>
      <c r="T500" s="72"/>
      <c r="U500" s="71">
        <v>15067787</v>
      </c>
      <c r="V500" s="71">
        <v>1971</v>
      </c>
      <c r="W500" s="71">
        <v>197</v>
      </c>
      <c r="X500" s="71">
        <v>23573</v>
      </c>
      <c r="Y500" s="71">
        <v>28832</v>
      </c>
      <c r="Z500" s="71">
        <v>45575</v>
      </c>
      <c r="AA500" s="71">
        <v>10676</v>
      </c>
      <c r="AB500" s="71">
        <v>71611</v>
      </c>
      <c r="AC500" s="71">
        <v>31802</v>
      </c>
      <c r="AD500" s="71">
        <v>11.96810709132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44.692999999999998</v>
      </c>
      <c r="BK500" s="71">
        <v>0</v>
      </c>
      <c r="BL500" s="71">
        <v>12.331</v>
      </c>
      <c r="BM500" s="71">
        <v>0</v>
      </c>
      <c r="BN500" s="72"/>
      <c r="BO500" s="71">
        <v>0</v>
      </c>
      <c r="BP500" s="71">
        <v>0</v>
      </c>
      <c r="BQ500" s="71">
        <v>5</v>
      </c>
      <c r="BR500" s="71">
        <v>0</v>
      </c>
      <c r="BS500" s="71">
        <v>2</v>
      </c>
      <c r="BT500" s="71">
        <v>0</v>
      </c>
      <c r="BU500"/>
      <c r="BV500" s="70">
        <v>50.430999999999997</v>
      </c>
      <c r="BW500" s="70">
        <v>0</v>
      </c>
      <c r="BX500" s="70">
        <v>6.593</v>
      </c>
      <c r="BY500" s="70">
        <v>0</v>
      </c>
      <c r="BZ500" s="70">
        <v>0</v>
      </c>
      <c r="CA500" s="70">
        <v>0</v>
      </c>
      <c r="CB500" s="70">
        <v>0</v>
      </c>
      <c r="CC500" s="70">
        <v>0</v>
      </c>
      <c r="CD500" s="70">
        <v>0</v>
      </c>
    </row>
    <row r="501" spans="1:82">
      <c r="A501" s="70" t="s">
        <v>2460</v>
      </c>
      <c r="B501" s="70">
        <v>197</v>
      </c>
      <c r="C501" s="70">
        <v>10</v>
      </c>
      <c r="D501" s="70">
        <v>12</v>
      </c>
      <c r="E501" s="70">
        <v>2013</v>
      </c>
      <c r="F501" s="70" t="s">
        <v>180</v>
      </c>
      <c r="G501" s="1064" t="s">
        <v>2450</v>
      </c>
      <c r="H501" s="70" t="s">
        <v>2451</v>
      </c>
      <c r="I501" s="148"/>
      <c r="J501" s="71">
        <v>121.2362439171535</v>
      </c>
      <c r="K501" s="71">
        <v>3.832471405601594</v>
      </c>
      <c r="L501" s="71">
        <v>12.04201208290575</v>
      </c>
      <c r="M501" s="71">
        <v>142.29285256843031</v>
      </c>
      <c r="N501" s="71">
        <v>163.21311331512069</v>
      </c>
      <c r="O501" s="71">
        <v>83.828903436018535</v>
      </c>
      <c r="P501" s="71">
        <v>52.486288706256182</v>
      </c>
      <c r="Q501" s="71">
        <v>5.5147850886471197</v>
      </c>
      <c r="R501" s="71">
        <v>0.17809421305420231</v>
      </c>
      <c r="S501" s="71">
        <v>6.9231833775999991</v>
      </c>
      <c r="T501" s="72"/>
      <c r="U501" s="71">
        <v>15323192</v>
      </c>
      <c r="V501" s="71">
        <v>1971</v>
      </c>
      <c r="W501" s="71">
        <v>197</v>
      </c>
      <c r="X501" s="71">
        <v>23573</v>
      </c>
      <c r="Y501" s="71">
        <v>28978</v>
      </c>
      <c r="Z501" s="71">
        <v>45802</v>
      </c>
      <c r="AA501" s="71">
        <v>10507</v>
      </c>
      <c r="AB501" s="71">
        <v>71292</v>
      </c>
      <c r="AC501" s="71">
        <v>29523</v>
      </c>
      <c r="AD501" s="71">
        <v>6.9231833775999991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48.298999999999999</v>
      </c>
      <c r="BK501" s="71">
        <v>0</v>
      </c>
      <c r="BL501" s="71">
        <v>10.408000000000001</v>
      </c>
      <c r="BM501" s="71">
        <v>0</v>
      </c>
      <c r="BN501" s="72"/>
      <c r="BO501" s="71">
        <v>0</v>
      </c>
      <c r="BP501" s="71">
        <v>0</v>
      </c>
      <c r="BQ501" s="71">
        <v>5</v>
      </c>
      <c r="BR501" s="71">
        <v>0</v>
      </c>
      <c r="BS501" s="71">
        <v>2</v>
      </c>
      <c r="BT501" s="71">
        <v>0</v>
      </c>
      <c r="BU501"/>
      <c r="BV501" s="70">
        <v>53.85</v>
      </c>
      <c r="BW501" s="70">
        <v>0</v>
      </c>
      <c r="BX501" s="70">
        <v>4.8570000000000002</v>
      </c>
      <c r="BY501" s="70">
        <v>0</v>
      </c>
      <c r="BZ501" s="70">
        <v>0</v>
      </c>
      <c r="CA501" s="70">
        <v>0</v>
      </c>
      <c r="CB501" s="70">
        <v>0</v>
      </c>
      <c r="CC501" s="70">
        <v>0</v>
      </c>
      <c r="CD501" s="70">
        <v>0</v>
      </c>
    </row>
    <row r="502" spans="1:82">
      <c r="A502" s="70" t="s">
        <v>2461</v>
      </c>
      <c r="B502" s="70">
        <v>198</v>
      </c>
      <c r="C502" s="70">
        <v>11</v>
      </c>
      <c r="D502" s="70">
        <v>12</v>
      </c>
      <c r="E502" s="70">
        <v>2014</v>
      </c>
      <c r="F502" s="70" t="s">
        <v>181</v>
      </c>
      <c r="G502" s="1064" t="s">
        <v>2450</v>
      </c>
      <c r="H502" s="70" t="s">
        <v>2451</v>
      </c>
      <c r="I502" s="148"/>
      <c r="J502" s="71">
        <v>118.8890400926616</v>
      </c>
      <c r="K502" s="71">
        <v>3.7267574809353552</v>
      </c>
      <c r="L502" s="71">
        <v>8.0609867308087306</v>
      </c>
      <c r="M502" s="71">
        <v>125.2426274331343</v>
      </c>
      <c r="N502" s="71">
        <v>157.714419740528</v>
      </c>
      <c r="O502" s="71">
        <v>79.556280363177862</v>
      </c>
      <c r="P502" s="71">
        <v>51.945649111276083</v>
      </c>
      <c r="Q502" s="71">
        <v>5.2154802697986904</v>
      </c>
      <c r="R502" s="71">
        <v>0.17239444790332389</v>
      </c>
      <c r="S502" s="71">
        <v>8.5317291090191993</v>
      </c>
      <c r="T502" s="72"/>
      <c r="U502" s="71">
        <v>17063291</v>
      </c>
      <c r="V502" s="71">
        <v>1553</v>
      </c>
      <c r="W502" s="71">
        <v>143</v>
      </c>
      <c r="X502" s="71">
        <v>21260</v>
      </c>
      <c r="Y502" s="71">
        <v>28865</v>
      </c>
      <c r="Z502" s="71">
        <v>45781</v>
      </c>
      <c r="AA502" s="71">
        <v>10345</v>
      </c>
      <c r="AB502" s="71">
        <v>70273</v>
      </c>
      <c r="AC502" s="71">
        <v>28668</v>
      </c>
      <c r="AD502" s="71">
        <v>8.5317291090191993</v>
      </c>
      <c r="AE502" s="72"/>
      <c r="AF502" s="71"/>
      <c r="AG502" s="71"/>
      <c r="AH502" s="71"/>
      <c r="AI502" s="71"/>
      <c r="AJ502" s="71"/>
      <c r="AK502" s="71"/>
      <c r="AL502" s="71"/>
      <c r="AM502" s="71"/>
      <c r="AN502" s="71"/>
      <c r="AO502" s="71"/>
      <c r="AP502" s="71"/>
      <c r="AQ502" s="72"/>
      <c r="AR502" s="71">
        <v>467</v>
      </c>
      <c r="AS502" s="71">
        <v>123</v>
      </c>
      <c r="AT502" s="71">
        <v>0</v>
      </c>
      <c r="AU502" s="71">
        <v>0</v>
      </c>
      <c r="AV502" s="71">
        <v>0</v>
      </c>
      <c r="AW502" s="71">
        <v>0</v>
      </c>
      <c r="AX502" s="71"/>
      <c r="AY502" s="72"/>
      <c r="AZ502" s="71">
        <v>1932.431</v>
      </c>
      <c r="BA502" s="71">
        <v>9424.7999999999993</v>
      </c>
      <c r="BB502" s="71">
        <v>0</v>
      </c>
      <c r="BC502" s="71">
        <v>0</v>
      </c>
      <c r="BD502" s="71">
        <v>0</v>
      </c>
      <c r="BE502" s="71">
        <v>0</v>
      </c>
      <c r="BF502" s="71"/>
      <c r="BG502" s="72"/>
      <c r="BH502" s="71">
        <v>0</v>
      </c>
      <c r="BI502" s="71">
        <v>0</v>
      </c>
      <c r="BJ502" s="71">
        <v>86.131</v>
      </c>
      <c r="BK502" s="71">
        <v>0</v>
      </c>
      <c r="BL502" s="71">
        <v>16.337</v>
      </c>
      <c r="BM502" s="71">
        <v>0</v>
      </c>
      <c r="BN502" s="72"/>
      <c r="BO502" s="71">
        <v>0</v>
      </c>
      <c r="BP502" s="71">
        <v>0</v>
      </c>
      <c r="BQ502" s="71">
        <v>7</v>
      </c>
      <c r="BR502" s="71">
        <v>0</v>
      </c>
      <c r="BS502" s="71">
        <v>3</v>
      </c>
      <c r="BT502" s="71">
        <v>0</v>
      </c>
      <c r="BU502"/>
      <c r="BV502" s="70">
        <v>96.387</v>
      </c>
      <c r="BW502" s="70">
        <v>0</v>
      </c>
      <c r="BX502" s="70">
        <v>6.0810000000000004</v>
      </c>
      <c r="BY502" s="70">
        <v>0</v>
      </c>
      <c r="BZ502" s="70">
        <v>0</v>
      </c>
      <c r="CA502" s="70">
        <v>0</v>
      </c>
      <c r="CB502" s="70">
        <v>0</v>
      </c>
      <c r="CC502" s="70">
        <v>0</v>
      </c>
      <c r="CD502" s="70">
        <v>0</v>
      </c>
    </row>
    <row r="503" spans="1:82">
      <c r="A503" s="70" t="s">
        <v>2462</v>
      </c>
      <c r="B503" s="70">
        <v>199</v>
      </c>
      <c r="C503" s="70">
        <v>12</v>
      </c>
      <c r="D503" s="70">
        <v>12</v>
      </c>
      <c r="E503" s="70">
        <v>2015</v>
      </c>
      <c r="F503" s="70" t="s">
        <v>182</v>
      </c>
      <c r="G503" s="70" t="s">
        <v>2450</v>
      </c>
      <c r="H503" s="70" t="s">
        <v>2451</v>
      </c>
      <c r="I503" s="148"/>
      <c r="J503" s="71">
        <v>162.605495135198</v>
      </c>
      <c r="K503" s="71">
        <v>3.7172516040242791</v>
      </c>
      <c r="L503" s="71">
        <v>8.7313244427060255</v>
      </c>
      <c r="M503" s="71">
        <v>122.0150546625612</v>
      </c>
      <c r="N503" s="71">
        <v>154.03164039015451</v>
      </c>
      <c r="O503" s="71">
        <v>78.706712386612566</v>
      </c>
      <c r="P503" s="71">
        <v>51.403754850148488</v>
      </c>
      <c r="Q503" s="71">
        <v>5.0411748976226898</v>
      </c>
      <c r="R503" s="71">
        <v>0.11739640561613852</v>
      </c>
      <c r="S503" s="71">
        <v>8.2650834457999984</v>
      </c>
      <c r="T503" s="72"/>
      <c r="U503" s="71">
        <v>21601655</v>
      </c>
      <c r="V503" s="71">
        <v>1553</v>
      </c>
      <c r="W503" s="71">
        <v>143</v>
      </c>
      <c r="X503" s="71">
        <v>21260</v>
      </c>
      <c r="Y503" s="71">
        <v>28893</v>
      </c>
      <c r="Z503" s="71">
        <v>45728</v>
      </c>
      <c r="AA503" s="71">
        <v>10229</v>
      </c>
      <c r="AB503" s="71">
        <v>69386</v>
      </c>
      <c r="AC503" s="71">
        <v>20067</v>
      </c>
      <c r="AD503" s="71">
        <v>8.2650834457999984</v>
      </c>
      <c r="AE503" s="72"/>
      <c r="AF503" s="71">
        <v>180812917.88192701</v>
      </c>
      <c r="AG503" s="71">
        <v>2682724.1891093738</v>
      </c>
      <c r="AH503" s="71">
        <v>730703.02922429866</v>
      </c>
      <c r="AI503" s="71">
        <v>139107505.3339566</v>
      </c>
      <c r="AJ503" s="71">
        <v>216255464.97476119</v>
      </c>
      <c r="AK503" s="71">
        <v>0</v>
      </c>
      <c r="AL503" s="71">
        <v>0</v>
      </c>
      <c r="AM503" s="71">
        <v>9509060.2366771009</v>
      </c>
      <c r="AN503" s="71">
        <v>0</v>
      </c>
      <c r="AO503" s="71">
        <v>0</v>
      </c>
      <c r="AP503" s="71">
        <v>549098375.64565551</v>
      </c>
      <c r="AQ503" s="72"/>
      <c r="AR503" s="71">
        <v>506</v>
      </c>
      <c r="AS503" s="71">
        <v>225</v>
      </c>
      <c r="AT503" s="71">
        <v>0</v>
      </c>
      <c r="AU503" s="71">
        <v>0</v>
      </c>
      <c r="AV503" s="71">
        <v>0</v>
      </c>
      <c r="AW503" s="71">
        <v>0</v>
      </c>
      <c r="AX503" s="71"/>
      <c r="AY503" s="72"/>
      <c r="AZ503" s="71">
        <v>2121.9920000000002</v>
      </c>
      <c r="BA503" s="71">
        <v>17655</v>
      </c>
      <c r="BB503" s="71">
        <v>0</v>
      </c>
      <c r="BC503" s="71">
        <v>0</v>
      </c>
      <c r="BD503" s="71">
        <v>0</v>
      </c>
      <c r="BE503" s="71">
        <v>0</v>
      </c>
      <c r="BF503" s="71"/>
      <c r="BG503" s="72"/>
      <c r="BH503" s="71">
        <v>0</v>
      </c>
      <c r="BI503" s="71">
        <v>0</v>
      </c>
      <c r="BJ503" s="71">
        <v>79.028000000000006</v>
      </c>
      <c r="BK503" s="71">
        <v>0</v>
      </c>
      <c r="BL503" s="71">
        <v>16.743000000000002</v>
      </c>
      <c r="BM503" s="71">
        <v>0</v>
      </c>
      <c r="BN503" s="72"/>
      <c r="BO503" s="71">
        <v>0</v>
      </c>
      <c r="BP503" s="71">
        <v>0</v>
      </c>
      <c r="BQ503" s="71">
        <v>7</v>
      </c>
      <c r="BR503" s="71">
        <v>0</v>
      </c>
      <c r="BS503" s="71">
        <v>3</v>
      </c>
      <c r="BT503" s="71">
        <v>0</v>
      </c>
      <c r="BU503"/>
      <c r="BV503" s="70">
        <v>88.831000000000003</v>
      </c>
      <c r="BW503" s="70">
        <v>0</v>
      </c>
      <c r="BX503" s="70">
        <v>6.94</v>
      </c>
      <c r="BY503" s="70">
        <v>0</v>
      </c>
      <c r="BZ503" s="70">
        <v>0</v>
      </c>
      <c r="CA503" s="70">
        <v>0</v>
      </c>
      <c r="CB503" s="70">
        <v>0</v>
      </c>
      <c r="CC503" s="70">
        <v>0</v>
      </c>
      <c r="CD503" s="70">
        <v>0</v>
      </c>
    </row>
    <row r="504" spans="1:82">
      <c r="A504" s="70" t="s">
        <v>2463</v>
      </c>
      <c r="B504" s="70">
        <v>200</v>
      </c>
      <c r="C504" s="70">
        <v>13</v>
      </c>
      <c r="D504" s="70">
        <v>12</v>
      </c>
      <c r="E504" s="70">
        <v>2016</v>
      </c>
      <c r="F504" s="70" t="s">
        <v>155</v>
      </c>
      <c r="G504" s="70" t="s">
        <v>2450</v>
      </c>
      <c r="H504" s="70" t="s">
        <v>2451</v>
      </c>
      <c r="I504" s="148"/>
      <c r="J504" s="71">
        <v>150.3753433981596</v>
      </c>
      <c r="K504" s="71">
        <v>3.7262011236533992</v>
      </c>
      <c r="L504" s="71">
        <v>9.1882126470285694</v>
      </c>
      <c r="M504" s="71">
        <v>114.77851917417605</v>
      </c>
      <c r="N504" s="71">
        <v>144.6155599159768</v>
      </c>
      <c r="O504" s="71">
        <v>78.051890539825777</v>
      </c>
      <c r="P504" s="71">
        <v>50.550143001967712</v>
      </c>
      <c r="Q504" s="71">
        <v>4.8523496813568761</v>
      </c>
      <c r="R504" s="71">
        <v>0.16937710812656201</v>
      </c>
      <c r="S504" s="71">
        <v>9.6012559059200004</v>
      </c>
      <c r="T504" s="72"/>
      <c r="U504" s="71">
        <v>20469796</v>
      </c>
      <c r="V504" s="71">
        <v>1553</v>
      </c>
      <c r="W504" s="71">
        <v>143</v>
      </c>
      <c r="X504" s="71">
        <v>21260</v>
      </c>
      <c r="Y504" s="71">
        <v>28944</v>
      </c>
      <c r="Z504" s="71">
        <v>45905</v>
      </c>
      <c r="AA504" s="71">
        <v>10404</v>
      </c>
      <c r="AB504" s="71">
        <v>68699</v>
      </c>
      <c r="AC504" s="71">
        <v>28927.94280783246</v>
      </c>
      <c r="AD504" s="71">
        <v>9.6012559059200004</v>
      </c>
      <c r="AE504" s="72"/>
      <c r="AF504" s="71">
        <v>171765055.16626969</v>
      </c>
      <c r="AG504" s="71">
        <v>2543621.482402571</v>
      </c>
      <c r="AH504" s="71">
        <v>621937.23510468518</v>
      </c>
      <c r="AI504" s="71">
        <v>141737369.20145649</v>
      </c>
      <c r="AJ504" s="71">
        <v>196975960.66761109</v>
      </c>
      <c r="AK504" s="71">
        <v>0</v>
      </c>
      <c r="AL504" s="71">
        <v>0</v>
      </c>
      <c r="AM504" s="71">
        <v>9422224.2296411972</v>
      </c>
      <c r="AN504" s="71">
        <v>0</v>
      </c>
      <c r="AO504" s="71">
        <v>0</v>
      </c>
      <c r="AP504" s="71">
        <v>523066167.98248577</v>
      </c>
      <c r="AQ504" s="72"/>
      <c r="AR504" s="71">
        <v>551</v>
      </c>
      <c r="AS504" s="71">
        <v>255</v>
      </c>
      <c r="AT504" s="71">
        <v>0</v>
      </c>
      <c r="AU504" s="71">
        <v>0</v>
      </c>
      <c r="AV504" s="71">
        <v>0</v>
      </c>
      <c r="AW504" s="71">
        <v>0</v>
      </c>
      <c r="AX504" s="71"/>
      <c r="AY504" s="72"/>
      <c r="AZ504" s="71">
        <v>2348.0720000000001</v>
      </c>
      <c r="BA504" s="71">
        <v>21127.1</v>
      </c>
      <c r="BB504" s="71">
        <v>0</v>
      </c>
      <c r="BC504" s="71">
        <v>0</v>
      </c>
      <c r="BD504" s="71">
        <v>0</v>
      </c>
      <c r="BE504" s="71">
        <v>0</v>
      </c>
      <c r="BF504" s="71"/>
      <c r="BG504" s="72"/>
      <c r="BH504" s="71">
        <v>0</v>
      </c>
      <c r="BI504" s="71">
        <v>0</v>
      </c>
      <c r="BJ504" s="71">
        <v>72.599000000000004</v>
      </c>
      <c r="BK504" s="71">
        <v>0</v>
      </c>
      <c r="BL504" s="71">
        <v>20.567999999999998</v>
      </c>
      <c r="BM504" s="71">
        <v>0</v>
      </c>
      <c r="BN504" s="72"/>
      <c r="BO504" s="71">
        <v>0</v>
      </c>
      <c r="BP504" s="71">
        <v>0</v>
      </c>
      <c r="BQ504" s="71">
        <v>7</v>
      </c>
      <c r="BR504" s="71">
        <v>0</v>
      </c>
      <c r="BS504" s="71">
        <v>4</v>
      </c>
      <c r="BT504" s="71">
        <v>0</v>
      </c>
      <c r="BU504"/>
      <c r="BV504" s="70">
        <v>86.052000000000007</v>
      </c>
      <c r="BW504" s="70">
        <v>0</v>
      </c>
      <c r="BX504" s="70">
        <v>7.1150000000000002</v>
      </c>
      <c r="BY504" s="70">
        <v>0</v>
      </c>
      <c r="BZ504" s="70">
        <v>0</v>
      </c>
      <c r="CA504" s="70">
        <v>0</v>
      </c>
      <c r="CB504" s="70">
        <v>0</v>
      </c>
      <c r="CC504" s="70">
        <v>0</v>
      </c>
      <c r="CD504" s="70">
        <v>0</v>
      </c>
    </row>
    <row r="505" spans="1:82">
      <c r="A505" s="70" t="s">
        <v>2464</v>
      </c>
      <c r="B505" s="70">
        <v>201</v>
      </c>
      <c r="C505" s="70">
        <v>14</v>
      </c>
      <c r="D505" s="70">
        <v>12</v>
      </c>
      <c r="E505" s="70">
        <v>2017</v>
      </c>
      <c r="F505" s="70" t="s">
        <v>156</v>
      </c>
      <c r="G505" s="70" t="s">
        <v>2450</v>
      </c>
      <c r="H505" s="70" t="s">
        <v>2451</v>
      </c>
      <c r="I505" s="148"/>
      <c r="J505" s="71">
        <v>172.12289223450796</v>
      </c>
      <c r="K505" s="71">
        <v>3.5813514837163756</v>
      </c>
      <c r="L505" s="71">
        <v>8.8101180945360191</v>
      </c>
      <c r="M505" s="71">
        <v>101.13607934008108</v>
      </c>
      <c r="N505" s="71">
        <v>152.1505893565641</v>
      </c>
      <c r="O505" s="71">
        <v>76.552475819967285</v>
      </c>
      <c r="P505" s="71">
        <v>50.210614122191608</v>
      </c>
      <c r="Q505" s="71">
        <v>4.64410841365331</v>
      </c>
      <c r="R505" s="71">
        <v>0.13017069481994262</v>
      </c>
      <c r="S505" s="71">
        <v>11.0778398712</v>
      </c>
      <c r="T505" s="72"/>
      <c r="U505" s="71">
        <v>26770578</v>
      </c>
      <c r="V505" s="71">
        <v>1553</v>
      </c>
      <c r="W505" s="71">
        <v>143</v>
      </c>
      <c r="X505" s="71">
        <v>21260</v>
      </c>
      <c r="Y505" s="71">
        <v>29093</v>
      </c>
      <c r="Z505" s="71">
        <v>45770</v>
      </c>
      <c r="AA505" s="71">
        <v>10400</v>
      </c>
      <c r="AB505" s="71">
        <v>67993</v>
      </c>
      <c r="AC505" s="71">
        <v>22672.999999999989</v>
      </c>
      <c r="AD505" s="71">
        <v>11.0778398712</v>
      </c>
      <c r="AE505" s="72"/>
      <c r="AF505" s="71">
        <v>202829549.61409721</v>
      </c>
      <c r="AG505" s="71">
        <v>2522835.3493951601</v>
      </c>
      <c r="AH505" s="71">
        <v>915472.99534314056</v>
      </c>
      <c r="AI505" s="71">
        <v>133711646.405798</v>
      </c>
      <c r="AJ505" s="71">
        <v>218725735.92915201</v>
      </c>
      <c r="AK505" s="71">
        <v>0</v>
      </c>
      <c r="AL505" s="71">
        <v>0</v>
      </c>
      <c r="AM505" s="71">
        <v>9339986.4197539501</v>
      </c>
      <c r="AN505" s="71">
        <v>0</v>
      </c>
      <c r="AO505" s="71">
        <v>0</v>
      </c>
      <c r="AP505" s="71">
        <v>568045226.71353948</v>
      </c>
      <c r="AQ505" s="72"/>
      <c r="AR505" s="71">
        <v>589</v>
      </c>
      <c r="AS505" s="71">
        <v>274</v>
      </c>
      <c r="AT505" s="71">
        <v>0</v>
      </c>
      <c r="AU505" s="71">
        <v>0</v>
      </c>
      <c r="AV505" s="71">
        <v>0</v>
      </c>
      <c r="AW505" s="71">
        <v>0</v>
      </c>
      <c r="AX505" s="71"/>
      <c r="AY505" s="72"/>
      <c r="AZ505" s="71">
        <v>2571.6959999999999</v>
      </c>
      <c r="BA505" s="71">
        <v>24787</v>
      </c>
      <c r="BB505" s="71">
        <v>0</v>
      </c>
      <c r="BC505" s="71">
        <v>0</v>
      </c>
      <c r="BD505" s="71">
        <v>0</v>
      </c>
      <c r="BE505" s="71">
        <v>0</v>
      </c>
      <c r="BF505" s="71"/>
      <c r="BG505" s="72"/>
      <c r="BH505" s="71">
        <v>0</v>
      </c>
      <c r="BI505" s="71">
        <v>0</v>
      </c>
      <c r="BJ505" s="71">
        <v>110.46299999999999</v>
      </c>
      <c r="BK505" s="71">
        <v>0</v>
      </c>
      <c r="BL505" s="71">
        <v>21.916</v>
      </c>
      <c r="BM505" s="71">
        <v>0</v>
      </c>
      <c r="BN505" s="72"/>
      <c r="BO505" s="71">
        <v>0</v>
      </c>
      <c r="BP505" s="71">
        <v>0</v>
      </c>
      <c r="BQ505" s="71">
        <v>9</v>
      </c>
      <c r="BR505" s="71">
        <v>0</v>
      </c>
      <c r="BS505" s="71">
        <v>4</v>
      </c>
      <c r="BT505" s="71">
        <v>0</v>
      </c>
      <c r="BU505"/>
      <c r="BV505" s="70">
        <v>123.649</v>
      </c>
      <c r="BW505" s="70">
        <v>0</v>
      </c>
      <c r="BX505" s="70">
        <v>8.73</v>
      </c>
      <c r="BY505" s="70">
        <v>0</v>
      </c>
      <c r="BZ505" s="70">
        <v>0</v>
      </c>
      <c r="CA505" s="70">
        <v>0</v>
      </c>
      <c r="CB505" s="70">
        <v>0</v>
      </c>
      <c r="CC505" s="70">
        <v>0</v>
      </c>
      <c r="CD505" s="70">
        <v>0</v>
      </c>
    </row>
    <row r="506" spans="1:82">
      <c r="A506" s="70" t="s">
        <v>2465</v>
      </c>
      <c r="B506" s="70">
        <v>202</v>
      </c>
      <c r="C506" s="70">
        <v>15</v>
      </c>
      <c r="D506" s="70">
        <v>12</v>
      </c>
      <c r="E506" s="70">
        <v>2018</v>
      </c>
      <c r="F506" s="70" t="s">
        <v>183</v>
      </c>
      <c r="G506" s="70" t="s">
        <v>2450</v>
      </c>
      <c r="H506" s="70" t="s">
        <v>2451</v>
      </c>
      <c r="I506" s="148"/>
      <c r="J506" s="71">
        <v>163.68874182821767</v>
      </c>
      <c r="K506" s="71">
        <v>3.269266606889798</v>
      </c>
      <c r="L506" s="71">
        <v>8.1228195260057774</v>
      </c>
      <c r="M506" s="71">
        <v>96.376425071783018</v>
      </c>
      <c r="N506" s="71">
        <v>130.05175102926151</v>
      </c>
      <c r="O506" s="71">
        <v>75.10437512985564</v>
      </c>
      <c r="P506" s="71">
        <v>49.921120698793423</v>
      </c>
      <c r="Q506" s="71">
        <v>4.2605230006503696</v>
      </c>
      <c r="R506" s="71">
        <v>7.2047622212864385E-2</v>
      </c>
      <c r="S506" s="71">
        <v>9.7106788350000013</v>
      </c>
      <c r="T506" s="72"/>
      <c r="U506" s="71">
        <v>26933383</v>
      </c>
      <c r="V506" s="71">
        <v>1553</v>
      </c>
      <c r="W506" s="71">
        <v>143</v>
      </c>
      <c r="X506" s="71">
        <v>21260</v>
      </c>
      <c r="Y506" s="71">
        <v>29187</v>
      </c>
      <c r="Z506" s="71">
        <v>45764</v>
      </c>
      <c r="AA506" s="71">
        <v>10444</v>
      </c>
      <c r="AB506" s="71">
        <v>67221</v>
      </c>
      <c r="AC506" s="71">
        <v>12500</v>
      </c>
      <c r="AD506" s="71">
        <v>9.7106788350000013</v>
      </c>
      <c r="AE506" s="72"/>
      <c r="AF506" s="71">
        <v>208357446.74234119</v>
      </c>
      <c r="AG506" s="71">
        <v>2242904.9311845801</v>
      </c>
      <c r="AH506" s="71">
        <v>879500.7866184694</v>
      </c>
      <c r="AI506" s="71">
        <v>132644160.0611511</v>
      </c>
      <c r="AJ506" s="71">
        <v>194125672.78143799</v>
      </c>
      <c r="AK506" s="71">
        <v>0</v>
      </c>
      <c r="AL506" s="71">
        <v>0</v>
      </c>
      <c r="AM506" s="71">
        <v>9253045.3131477479</v>
      </c>
      <c r="AN506" s="71">
        <v>0</v>
      </c>
      <c r="AO506" s="71">
        <v>0</v>
      </c>
      <c r="AP506" s="71">
        <v>547502730.6158812</v>
      </c>
      <c r="AQ506" s="72"/>
      <c r="AR506" s="71">
        <v>627</v>
      </c>
      <c r="AS506" s="71">
        <v>298</v>
      </c>
      <c r="AT506" s="71">
        <v>0</v>
      </c>
      <c r="AU506" s="71">
        <v>0</v>
      </c>
      <c r="AV506" s="71">
        <v>0</v>
      </c>
      <c r="AW506" s="71">
        <v>0</v>
      </c>
      <c r="AX506" s="71"/>
      <c r="AY506" s="72"/>
      <c r="AZ506" s="71">
        <v>2760.3559999999998</v>
      </c>
      <c r="BA506" s="71">
        <v>28446</v>
      </c>
      <c r="BB506" s="71">
        <v>0</v>
      </c>
      <c r="BC506" s="71">
        <v>0</v>
      </c>
      <c r="BD506" s="71">
        <v>0</v>
      </c>
      <c r="BE506" s="71">
        <v>0</v>
      </c>
      <c r="BF506" s="71"/>
      <c r="BG506" s="72"/>
      <c r="BH506" s="71">
        <v>0</v>
      </c>
      <c r="BI506" s="71">
        <v>0</v>
      </c>
      <c r="BJ506" s="71">
        <v>105.129</v>
      </c>
      <c r="BK506" s="71">
        <v>0</v>
      </c>
      <c r="BL506" s="71">
        <v>19.554000000000002</v>
      </c>
      <c r="BM506" s="71">
        <v>0</v>
      </c>
      <c r="BN506" s="72"/>
      <c r="BO506" s="71">
        <v>0</v>
      </c>
      <c r="BP506" s="71">
        <v>0</v>
      </c>
      <c r="BQ506" s="71">
        <v>9</v>
      </c>
      <c r="BR506" s="71">
        <v>0</v>
      </c>
      <c r="BS506" s="71">
        <v>4</v>
      </c>
      <c r="BT506" s="71">
        <v>0</v>
      </c>
      <c r="BU506"/>
      <c r="BV506" s="70">
        <v>117.295</v>
      </c>
      <c r="BW506" s="70">
        <v>0</v>
      </c>
      <c r="BX506" s="70">
        <v>7.3879999999999999</v>
      </c>
      <c r="BY506" s="70">
        <v>0</v>
      </c>
      <c r="BZ506" s="70">
        <v>0</v>
      </c>
      <c r="CA506" s="70">
        <v>0</v>
      </c>
      <c r="CB506" s="70">
        <v>0</v>
      </c>
      <c r="CC506" s="70">
        <v>0</v>
      </c>
      <c r="CD506" s="70">
        <v>0</v>
      </c>
    </row>
    <row r="507" spans="1:82">
      <c r="A507" s="70" t="s">
        <v>2466</v>
      </c>
      <c r="B507" s="70">
        <v>203</v>
      </c>
      <c r="C507" s="70">
        <v>16</v>
      </c>
      <c r="D507" s="70">
        <v>12</v>
      </c>
      <c r="E507" s="70">
        <v>2019</v>
      </c>
      <c r="F507" s="70" t="s">
        <v>158</v>
      </c>
      <c r="G507" s="70" t="s">
        <v>2450</v>
      </c>
      <c r="H507" s="70" t="s">
        <v>2451</v>
      </c>
      <c r="I507" s="148"/>
      <c r="J507" s="71">
        <v>137.77093633023156</v>
      </c>
      <c r="K507" s="71">
        <v>2.9510446216054</v>
      </c>
      <c r="L507" s="71">
        <v>8.1829969150110511</v>
      </c>
      <c r="M507" s="71">
        <v>90.239593397131202</v>
      </c>
      <c r="N507" s="71">
        <v>111.31254276930518</v>
      </c>
      <c r="O507" s="71">
        <v>72.824472380209343</v>
      </c>
      <c r="P507" s="71">
        <v>49.13214604453313</v>
      </c>
      <c r="Q507" s="71">
        <v>4.0944730667427001</v>
      </c>
      <c r="R507" s="71">
        <v>0.10940919005188289</v>
      </c>
      <c r="S507" s="71">
        <v>11.15642337285</v>
      </c>
      <c r="T507" s="72"/>
      <c r="U507" s="71">
        <v>24495317</v>
      </c>
      <c r="V507" s="71">
        <v>1553</v>
      </c>
      <c r="W507" s="71">
        <v>143</v>
      </c>
      <c r="X507" s="71">
        <v>21260</v>
      </c>
      <c r="Y507" s="71">
        <v>29170</v>
      </c>
      <c r="Z507" s="71">
        <v>45593</v>
      </c>
      <c r="AA507" s="71">
        <v>10202</v>
      </c>
      <c r="AB507" s="71">
        <v>66350</v>
      </c>
      <c r="AC507" s="71">
        <v>19293</v>
      </c>
      <c r="AD507" s="71">
        <v>11.15642337285</v>
      </c>
      <c r="AE507" s="72"/>
      <c r="AF507" s="71">
        <v>184015703.04248771</v>
      </c>
      <c r="AG507" s="71">
        <v>2167146.3775635608</v>
      </c>
      <c r="AH507" s="71">
        <v>930812.218200556</v>
      </c>
      <c r="AI507" s="71">
        <v>132316713.155063</v>
      </c>
      <c r="AJ507" s="71">
        <v>184790427.11076561</v>
      </c>
      <c r="AK507" s="71">
        <v>0</v>
      </c>
      <c r="AL507" s="71">
        <v>0</v>
      </c>
      <c r="AM507" s="71">
        <v>9036370.5174674224</v>
      </c>
      <c r="AN507" s="71">
        <v>0</v>
      </c>
      <c r="AO507" s="71">
        <v>0</v>
      </c>
      <c r="AP507" s="71">
        <v>513257172.42154783</v>
      </c>
      <c r="AQ507" s="72"/>
      <c r="AR507" s="71">
        <v>667</v>
      </c>
      <c r="AS507" s="71">
        <v>321</v>
      </c>
      <c r="AT507" s="71">
        <v>0</v>
      </c>
      <c r="AU507" s="71">
        <v>0</v>
      </c>
      <c r="AV507" s="71">
        <v>0</v>
      </c>
      <c r="AW507" s="71">
        <v>0</v>
      </c>
      <c r="AX507" s="71"/>
      <c r="AY507" s="72"/>
      <c r="AZ507" s="71">
        <v>2974.7320000000009</v>
      </c>
      <c r="BA507" s="71">
        <v>32635.200000000001</v>
      </c>
      <c r="BB507" s="71">
        <v>0</v>
      </c>
      <c r="BC507" s="71">
        <v>0</v>
      </c>
      <c r="BD507" s="71">
        <v>0</v>
      </c>
      <c r="BE507" s="71">
        <v>0</v>
      </c>
      <c r="BF507" s="71"/>
      <c r="BG507" s="72"/>
      <c r="BH507" s="71">
        <v>0</v>
      </c>
      <c r="BI507" s="71">
        <v>0</v>
      </c>
      <c r="BJ507" s="71">
        <v>94.858000000000004</v>
      </c>
      <c r="BK507" s="71">
        <v>0</v>
      </c>
      <c r="BL507" s="71">
        <v>21.597000000000001</v>
      </c>
      <c r="BM507" s="71">
        <v>0</v>
      </c>
      <c r="BN507" s="72"/>
      <c r="BO507" s="71">
        <v>0</v>
      </c>
      <c r="BP507" s="71">
        <v>0</v>
      </c>
      <c r="BQ507" s="71">
        <v>9</v>
      </c>
      <c r="BR507" s="71">
        <v>0</v>
      </c>
      <c r="BS507" s="71">
        <v>4</v>
      </c>
      <c r="BT507" s="71">
        <v>0</v>
      </c>
      <c r="BU507"/>
      <c r="BV507" s="70">
        <v>105.492</v>
      </c>
      <c r="BW507" s="70">
        <v>0</v>
      </c>
      <c r="BX507" s="70">
        <v>10.962999999999999</v>
      </c>
      <c r="BY507" s="70">
        <v>0</v>
      </c>
      <c r="BZ507" s="70">
        <v>0</v>
      </c>
      <c r="CA507" s="70">
        <v>0</v>
      </c>
      <c r="CB507" s="70">
        <v>0</v>
      </c>
      <c r="CC507" s="70">
        <v>0</v>
      </c>
      <c r="CD507" s="70">
        <v>0</v>
      </c>
    </row>
    <row r="508" spans="1:82">
      <c r="A508" s="70" t="s">
        <v>2467</v>
      </c>
      <c r="B508" s="70">
        <v>204</v>
      </c>
      <c r="C508" s="70">
        <v>17</v>
      </c>
      <c r="D508" s="70">
        <v>12</v>
      </c>
      <c r="E508" s="70">
        <v>2020</v>
      </c>
      <c r="F508" s="70" t="s">
        <v>159</v>
      </c>
      <c r="G508" s="70" t="s">
        <v>2450</v>
      </c>
      <c r="H508" s="70" t="s">
        <v>2451</v>
      </c>
      <c r="I508" s="148"/>
      <c r="J508" s="71">
        <v>127.7378510534909</v>
      </c>
      <c r="K508" s="71">
        <v>2.9637836672773914</v>
      </c>
      <c r="L508" s="71">
        <v>9.5643273337389783</v>
      </c>
      <c r="M508" s="71">
        <v>76.383038033568099</v>
      </c>
      <c r="N508" s="71">
        <v>104.49475953896733</v>
      </c>
      <c r="O508" s="71">
        <v>63.601615572518369</v>
      </c>
      <c r="P508" s="71">
        <v>46.319999586306878</v>
      </c>
      <c r="Q508" s="71">
        <v>3.85054796301326</v>
      </c>
      <c r="R508" s="71">
        <v>9.3309763512003749E-2</v>
      </c>
      <c r="S508" s="71">
        <v>7.9213553632400009</v>
      </c>
      <c r="T508" s="72"/>
      <c r="U508" s="71">
        <v>20661171</v>
      </c>
      <c r="V508" s="71">
        <v>1424</v>
      </c>
      <c r="W508" s="71">
        <v>164</v>
      </c>
      <c r="X508" s="71">
        <v>19694</v>
      </c>
      <c r="Y508" s="71">
        <v>29208</v>
      </c>
      <c r="Z508" s="71">
        <v>45448</v>
      </c>
      <c r="AA508" s="71">
        <v>10223</v>
      </c>
      <c r="AB508" s="71">
        <v>65307</v>
      </c>
      <c r="AC508" s="71">
        <v>16540.999999999996</v>
      </c>
      <c r="AD508" s="71">
        <v>7.9213553632400009</v>
      </c>
      <c r="AE508" s="72"/>
      <c r="AF508" s="71">
        <v>186026059.56337929</v>
      </c>
      <c r="AG508" s="71">
        <v>2097707.1567624793</v>
      </c>
      <c r="AH508" s="71">
        <v>1006800.9176154968</v>
      </c>
      <c r="AI508" s="71">
        <v>121140276.4773533</v>
      </c>
      <c r="AJ508" s="71">
        <v>188168215.44749159</v>
      </c>
      <c r="AK508" s="71"/>
      <c r="AL508" s="71"/>
      <c r="AM508" s="71">
        <v>8523289.075903371</v>
      </c>
      <c r="AN508" s="71"/>
      <c r="AO508" s="71"/>
      <c r="AP508" s="71">
        <v>506962348.63850552</v>
      </c>
      <c r="AQ508" s="72"/>
      <c r="AR508" s="71">
        <v>699</v>
      </c>
      <c r="AS508" s="71">
        <v>326</v>
      </c>
      <c r="AT508" s="71">
        <v>0</v>
      </c>
      <c r="AU508" s="71">
        <v>0</v>
      </c>
      <c r="AV508" s="71">
        <v>0</v>
      </c>
      <c r="AW508" s="71">
        <v>0</v>
      </c>
      <c r="AX508" s="71"/>
      <c r="AY508" s="72"/>
      <c r="AZ508" s="71">
        <v>3138.2460000000028</v>
      </c>
      <c r="BA508" s="71">
        <v>35084.199999999997</v>
      </c>
      <c r="BB508" s="71">
        <v>0</v>
      </c>
      <c r="BC508" s="71">
        <v>0</v>
      </c>
      <c r="BD508" s="71">
        <v>0</v>
      </c>
      <c r="BE508" s="71">
        <v>0</v>
      </c>
      <c r="BF508" s="71"/>
      <c r="BG508" s="72"/>
      <c r="BH508" s="71">
        <v>0</v>
      </c>
      <c r="BI508" s="71">
        <v>0</v>
      </c>
      <c r="BJ508" s="71">
        <v>90.266000000000005</v>
      </c>
      <c r="BK508" s="71">
        <v>0</v>
      </c>
      <c r="BL508" s="71">
        <v>24.326999999999998</v>
      </c>
      <c r="BM508" s="71">
        <v>0</v>
      </c>
      <c r="BN508" s="72"/>
      <c r="BO508" s="71">
        <v>0</v>
      </c>
      <c r="BP508" s="71">
        <v>0</v>
      </c>
      <c r="BQ508" s="71">
        <v>9</v>
      </c>
      <c r="BR508" s="71">
        <v>0</v>
      </c>
      <c r="BS508" s="71">
        <v>4</v>
      </c>
      <c r="BT508" s="71">
        <v>0</v>
      </c>
      <c r="BU508"/>
      <c r="BV508" s="70">
        <v>99.915999999999997</v>
      </c>
      <c r="BW508" s="70">
        <v>0</v>
      </c>
      <c r="BX508" s="70">
        <v>14.677</v>
      </c>
      <c r="BY508" s="70">
        <v>0</v>
      </c>
      <c r="BZ508" s="70">
        <v>0</v>
      </c>
      <c r="CA508" s="70">
        <v>0</v>
      </c>
      <c r="CB508" s="70">
        <v>0</v>
      </c>
      <c r="CC508" s="70">
        <v>0</v>
      </c>
      <c r="CD508" s="70">
        <v>0</v>
      </c>
    </row>
    <row r="509" spans="1:82">
      <c r="A509" s="70" t="s">
        <v>2468</v>
      </c>
      <c r="B509" s="70">
        <v>204</v>
      </c>
      <c r="C509" s="70">
        <v>18</v>
      </c>
      <c r="D509" s="70">
        <v>12</v>
      </c>
      <c r="E509" s="70">
        <v>2021</v>
      </c>
      <c r="F509" s="70" t="s">
        <v>160</v>
      </c>
      <c r="G509" s="70" t="s">
        <v>2450</v>
      </c>
      <c r="H509" s="70" t="s">
        <v>2451</v>
      </c>
      <c r="I509" s="148"/>
      <c r="J509" s="71">
        <v>204.60522963837997</v>
      </c>
      <c r="K509" s="71">
        <v>3.141691879395009</v>
      </c>
      <c r="L509" s="71">
        <v>9.4388360395518021</v>
      </c>
      <c r="M509" s="71">
        <v>80.541254652425593</v>
      </c>
      <c r="N509" s="71">
        <v>109.00412468255284</v>
      </c>
      <c r="O509" s="71">
        <v>61.176055518483878</v>
      </c>
      <c r="P509" s="71">
        <v>47.655631151096216</v>
      </c>
      <c r="Q509" s="71">
        <v>3.7528897150775999</v>
      </c>
      <c r="R509" s="71">
        <v>0.11928653820016805</v>
      </c>
      <c r="S509" s="71">
        <v>9.2808315964070012</v>
      </c>
      <c r="T509" s="72"/>
      <c r="U509" s="71">
        <v>27772028</v>
      </c>
      <c r="V509" s="71">
        <v>1424</v>
      </c>
      <c r="W509" s="71">
        <v>164</v>
      </c>
      <c r="X509" s="71">
        <v>19694</v>
      </c>
      <c r="Y509" s="71">
        <v>28825</v>
      </c>
      <c r="Z509" s="71">
        <v>45011</v>
      </c>
      <c r="AA509" s="71">
        <v>10256</v>
      </c>
      <c r="AB509" s="71">
        <v>64276</v>
      </c>
      <c r="AC509" s="71">
        <v>20514</v>
      </c>
      <c r="AD509" s="71">
        <v>9.2808315964070012</v>
      </c>
      <c r="AE509" s="72"/>
      <c r="AF509" s="71">
        <v>311031950.43570518</v>
      </c>
      <c r="AG509" s="71">
        <v>2213979.3846575506</v>
      </c>
      <c r="AH509" s="71">
        <v>938247.54601324874</v>
      </c>
      <c r="AI509" s="71">
        <v>127258463.83719555</v>
      </c>
      <c r="AJ509" s="71">
        <v>178325772.97731769</v>
      </c>
      <c r="AK509" s="71">
        <v>0</v>
      </c>
      <c r="AL509" s="71">
        <v>0</v>
      </c>
      <c r="AM509" s="71">
        <v>8437117.6527343392</v>
      </c>
      <c r="AN509" s="71">
        <v>0</v>
      </c>
      <c r="AO509" s="71">
        <v>0</v>
      </c>
      <c r="AP509" s="71">
        <v>628205531.83362365</v>
      </c>
      <c r="AQ509" s="72"/>
      <c r="AR509" s="71">
        <v>735</v>
      </c>
      <c r="AS509" s="71">
        <v>329</v>
      </c>
      <c r="AT509" s="71">
        <v>0</v>
      </c>
      <c r="AU509" s="71">
        <v>0</v>
      </c>
      <c r="AV509" s="71">
        <v>0</v>
      </c>
      <c r="AW509" s="71">
        <v>0</v>
      </c>
      <c r="AX509" s="71"/>
      <c r="AY509" s="72"/>
      <c r="AZ509" s="71">
        <v>3345.4150000000031</v>
      </c>
      <c r="BA509" s="71">
        <v>36600.300000000003</v>
      </c>
      <c r="BB509" s="71">
        <v>0</v>
      </c>
      <c r="BC509" s="71">
        <v>0</v>
      </c>
      <c r="BD509" s="71">
        <v>0</v>
      </c>
      <c r="BE509" s="71">
        <v>0</v>
      </c>
      <c r="BF509" s="71"/>
      <c r="BG509" s="72"/>
      <c r="BH509" s="71">
        <v>0</v>
      </c>
      <c r="BI509" s="71">
        <v>0</v>
      </c>
      <c r="BJ509" s="71">
        <v>88.724999999999994</v>
      </c>
      <c r="BK509" s="71">
        <v>0</v>
      </c>
      <c r="BL509" s="71">
        <v>16.591999999999999</v>
      </c>
      <c r="BM509" s="71">
        <v>0</v>
      </c>
      <c r="BN509" s="72"/>
      <c r="BO509" s="71">
        <v>0</v>
      </c>
      <c r="BP509" s="71">
        <v>0</v>
      </c>
      <c r="BQ509" s="71">
        <v>10</v>
      </c>
      <c r="BR509" s="71">
        <v>0</v>
      </c>
      <c r="BS509" s="71">
        <v>4</v>
      </c>
      <c r="BT509" s="71">
        <v>0</v>
      </c>
      <c r="BU509"/>
      <c r="BV509" s="70">
        <v>97.182000000000002</v>
      </c>
      <c r="BW509" s="70">
        <v>0</v>
      </c>
      <c r="BX509" s="70">
        <v>8.1349999999999998</v>
      </c>
      <c r="BY509" s="70">
        <v>0</v>
      </c>
      <c r="BZ509" s="70">
        <v>0</v>
      </c>
      <c r="CA509" s="70">
        <v>0</v>
      </c>
      <c r="CB509" s="70">
        <v>0</v>
      </c>
      <c r="CC509" s="70">
        <v>0</v>
      </c>
      <c r="CD509" s="70">
        <v>0</v>
      </c>
    </row>
    <row r="510" spans="1:82">
      <c r="A510" s="70" t="s">
        <v>2469</v>
      </c>
      <c r="B510" s="70">
        <v>204</v>
      </c>
      <c r="C510" s="70">
        <v>19</v>
      </c>
      <c r="D510" s="70">
        <v>12</v>
      </c>
      <c r="E510" s="70">
        <v>2022</v>
      </c>
      <c r="F510" s="70" t="s">
        <v>161</v>
      </c>
      <c r="G510" s="70" t="s">
        <v>2450</v>
      </c>
      <c r="H510" s="70" t="s">
        <v>2451</v>
      </c>
      <c r="I510" s="148"/>
      <c r="J510" s="71">
        <v>157.97912874082087</v>
      </c>
      <c r="K510" s="71">
        <v>3.0142753430645146</v>
      </c>
      <c r="L510" s="71">
        <v>7.4658666254753703</v>
      </c>
      <c r="M510" s="71">
        <v>81.373235750279676</v>
      </c>
      <c r="N510" s="71">
        <v>114.85891317476971</v>
      </c>
      <c r="O510" s="71">
        <v>63.873554917724832</v>
      </c>
      <c r="P510" s="71">
        <v>47.329088431946573</v>
      </c>
      <c r="Q510" s="71">
        <v>3.7374108214047514</v>
      </c>
      <c r="R510" s="71">
        <v>7.18419091233485E-3</v>
      </c>
      <c r="S510" s="71">
        <v>9.2607964145900006</v>
      </c>
      <c r="T510" s="72"/>
      <c r="U510" s="71">
        <v>30338856</v>
      </c>
      <c r="V510" s="71">
        <v>1424</v>
      </c>
      <c r="W510" s="71">
        <v>164</v>
      </c>
      <c r="X510" s="71">
        <v>19694</v>
      </c>
      <c r="Y510" s="71">
        <v>28940</v>
      </c>
      <c r="Z510" s="71">
        <v>44651</v>
      </c>
      <c r="AA510" s="71">
        <v>10341</v>
      </c>
      <c r="AB510" s="71">
        <v>63486</v>
      </c>
      <c r="AC510" s="71">
        <v>1250.9999999999998</v>
      </c>
      <c r="AD510" s="71">
        <v>9.2607964145900006</v>
      </c>
      <c r="AE510" s="72"/>
      <c r="AF510" s="71">
        <v>233944817.11873022</v>
      </c>
      <c r="AG510" s="71">
        <v>2251963.8785390048</v>
      </c>
      <c r="AH510" s="71">
        <v>844304.32108280656</v>
      </c>
      <c r="AI510" s="71">
        <v>119217597.06432451</v>
      </c>
      <c r="AJ510" s="71">
        <v>187464981.94828233</v>
      </c>
      <c r="AK510" s="71">
        <v>0</v>
      </c>
      <c r="AL510" s="71">
        <v>0</v>
      </c>
      <c r="AM510" s="71">
        <v>8197775.4127301378</v>
      </c>
      <c r="AN510" s="71">
        <v>0</v>
      </c>
      <c r="AO510" s="71">
        <v>0</v>
      </c>
      <c r="AP510" s="71">
        <v>551921439.74368894</v>
      </c>
      <c r="AQ510" s="72"/>
      <c r="AR510" s="71">
        <v>772</v>
      </c>
      <c r="AS510" s="71">
        <v>331</v>
      </c>
      <c r="AT510" s="71">
        <v>0</v>
      </c>
      <c r="AU510" s="71">
        <v>0</v>
      </c>
      <c r="AV510" s="71">
        <v>0</v>
      </c>
      <c r="AW510" s="71">
        <v>0</v>
      </c>
      <c r="AX510" s="71"/>
      <c r="AY510" s="72"/>
      <c r="AZ510" s="71">
        <v>3566.4070000000038</v>
      </c>
      <c r="BA510" s="71">
        <v>36929.699999999997</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2470</v>
      </c>
      <c r="B511" s="70">
        <v>204</v>
      </c>
      <c r="C511" s="70">
        <v>20</v>
      </c>
      <c r="D511" s="70">
        <v>12</v>
      </c>
      <c r="E511" s="70">
        <v>2023</v>
      </c>
      <c r="F511" s="70" t="s">
        <v>1539</v>
      </c>
      <c r="G511" s="70" t="s">
        <v>2450</v>
      </c>
      <c r="H511" s="70" t="s">
        <v>2451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818</v>
      </c>
      <c r="AS511" s="71">
        <v>333</v>
      </c>
      <c r="AT511" s="71">
        <v>0</v>
      </c>
      <c r="AU511" s="71">
        <v>0</v>
      </c>
      <c r="AV511" s="71">
        <v>0</v>
      </c>
      <c r="AW511" s="71">
        <v>0</v>
      </c>
      <c r="AX511" s="71"/>
      <c r="AY511" s="72"/>
      <c r="AZ511" s="71">
        <v>3803.8070000000039</v>
      </c>
      <c r="BA511" s="71">
        <v>36222.400000000001</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2471</v>
      </c>
      <c r="B512" s="70">
        <v>204</v>
      </c>
      <c r="C512" s="70">
        <v>21</v>
      </c>
      <c r="D512" s="70">
        <v>12</v>
      </c>
      <c r="E512" s="70">
        <v>2024</v>
      </c>
      <c r="F512" s="70" t="s">
        <v>1554</v>
      </c>
      <c r="G512" s="70" t="s">
        <v>2450</v>
      </c>
      <c r="H512" s="70" t="s">
        <v>2451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2472</v>
      </c>
      <c r="B513" s="70">
        <v>358</v>
      </c>
      <c r="C513" s="70">
        <v>1</v>
      </c>
      <c r="D513" s="70">
        <v>22</v>
      </c>
      <c r="E513" s="70">
        <v>1990</v>
      </c>
      <c r="F513" s="70" t="s">
        <v>787</v>
      </c>
      <c r="G513" s="70" t="s">
        <v>2473</v>
      </c>
      <c r="H513" s="70" t="s">
        <v>2474</v>
      </c>
      <c r="I513" s="148"/>
      <c r="J513" s="71">
        <v>39.29283772330249</v>
      </c>
      <c r="K513" s="71">
        <v>2.896736532047214</v>
      </c>
      <c r="L513" s="71">
        <v>0</v>
      </c>
      <c r="M513" s="71">
        <v>44.291865321566043</v>
      </c>
      <c r="N513" s="71">
        <v>57.609174814957854</v>
      </c>
      <c r="O513" s="71">
        <v>42.588140007978623</v>
      </c>
      <c r="P513" s="71">
        <v>44.190732182138689</v>
      </c>
      <c r="Q513" s="71">
        <v>4.2026635069737397</v>
      </c>
      <c r="R513" s="71">
        <v>0</v>
      </c>
      <c r="S513" s="71">
        <v>5.2692029569219789</v>
      </c>
      <c r="T513" s="72"/>
      <c r="U513" s="71">
        <v>11035585</v>
      </c>
      <c r="V513" s="71">
        <v>1223</v>
      </c>
      <c r="W513" s="71">
        <v>0</v>
      </c>
      <c r="X513" s="71">
        <v>16918</v>
      </c>
      <c r="Y513" s="71">
        <v>21048</v>
      </c>
      <c r="Z513" s="71">
        <v>17517</v>
      </c>
      <c r="AA513" s="71">
        <v>10730</v>
      </c>
      <c r="AB513" s="71">
        <v>68237</v>
      </c>
      <c r="AC513" s="71">
        <v>0</v>
      </c>
      <c r="AD513" s="71">
        <v>5.2692029569219789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2475</v>
      </c>
      <c r="B514" s="70">
        <v>359</v>
      </c>
      <c r="C514" s="70">
        <v>2</v>
      </c>
      <c r="D514" s="70">
        <v>22</v>
      </c>
      <c r="E514" s="70">
        <v>2005</v>
      </c>
      <c r="F514" s="70" t="s">
        <v>789</v>
      </c>
      <c r="G514" s="70" t="s">
        <v>2473</v>
      </c>
      <c r="H514" s="70" t="s">
        <v>2474</v>
      </c>
      <c r="I514" s="148"/>
      <c r="J514" s="71">
        <v>29.8832879015002</v>
      </c>
      <c r="K514" s="71">
        <v>2.0575159116138582</v>
      </c>
      <c r="L514" s="71">
        <v>0</v>
      </c>
      <c r="M514" s="71">
        <v>60.622087270215118</v>
      </c>
      <c r="N514" s="71">
        <v>82.930286068711155</v>
      </c>
      <c r="O514" s="71">
        <v>64.105411948499423</v>
      </c>
      <c r="P514" s="71">
        <v>41.959168311037537</v>
      </c>
      <c r="Q514" s="71">
        <v>4.2544384835395901</v>
      </c>
      <c r="R514" s="71">
        <v>0</v>
      </c>
      <c r="S514" s="71">
        <v>7.7439235720000017</v>
      </c>
      <c r="T514" s="72"/>
      <c r="U514" s="71">
        <v>5399608</v>
      </c>
      <c r="V514" s="71">
        <v>1022</v>
      </c>
      <c r="W514" s="71">
        <v>0</v>
      </c>
      <c r="X514" s="71">
        <v>12580</v>
      </c>
      <c r="Y514" s="71">
        <v>27843</v>
      </c>
      <c r="Z514" s="71">
        <v>30512</v>
      </c>
      <c r="AA514" s="71">
        <v>8344</v>
      </c>
      <c r="AB514" s="71">
        <v>72214</v>
      </c>
      <c r="AC514" s="71">
        <v>0</v>
      </c>
      <c r="AD514" s="71">
        <v>7.7439235720000017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2476</v>
      </c>
      <c r="B515" s="70">
        <v>360</v>
      </c>
      <c r="C515" s="70">
        <v>3</v>
      </c>
      <c r="D515" s="70">
        <v>22</v>
      </c>
      <c r="E515" s="70">
        <v>2006</v>
      </c>
      <c r="F515" s="70" t="s">
        <v>790</v>
      </c>
      <c r="G515" s="70" t="s">
        <v>2473</v>
      </c>
      <c r="H515" s="70" t="s">
        <v>2474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2477</v>
      </c>
      <c r="B516" s="70">
        <v>361</v>
      </c>
      <c r="C516" s="70">
        <v>4</v>
      </c>
      <c r="D516" s="70">
        <v>22</v>
      </c>
      <c r="E516" s="70">
        <v>2007</v>
      </c>
      <c r="F516" s="70" t="s">
        <v>791</v>
      </c>
      <c r="G516" s="70" t="s">
        <v>2473</v>
      </c>
      <c r="H516" s="70" t="s">
        <v>2474</v>
      </c>
      <c r="I516" s="148"/>
      <c r="J516" s="71">
        <v>22.955250066567071</v>
      </c>
      <c r="K516" s="71">
        <v>1.6523648271503339</v>
      </c>
      <c r="L516" s="71">
        <v>0</v>
      </c>
      <c r="M516" s="71">
        <v>64.242248729899117</v>
      </c>
      <c r="N516" s="71">
        <v>80.841112836152391</v>
      </c>
      <c r="O516" s="71">
        <v>61.680553474334822</v>
      </c>
      <c r="P516" s="71">
        <v>40.877543790154213</v>
      </c>
      <c r="Q516" s="71">
        <v>4.4220557465036103</v>
      </c>
      <c r="R516" s="71">
        <v>0</v>
      </c>
      <c r="S516" s="71">
        <v>9.7436498868800037</v>
      </c>
      <c r="T516" s="72"/>
      <c r="U516" s="71">
        <v>5962355</v>
      </c>
      <c r="V516" s="71">
        <v>837</v>
      </c>
      <c r="W516" s="71">
        <v>0</v>
      </c>
      <c r="X516" s="71">
        <v>15967</v>
      </c>
      <c r="Y516" s="71">
        <v>28166</v>
      </c>
      <c r="Z516" s="71">
        <v>30519</v>
      </c>
      <c r="AA516" s="71">
        <v>8005</v>
      </c>
      <c r="AB516" s="71">
        <v>71090</v>
      </c>
      <c r="AC516" s="71">
        <v>0</v>
      </c>
      <c r="AD516" s="71">
        <v>9.7436498868800037</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2478</v>
      </c>
      <c r="B517" s="70">
        <v>362</v>
      </c>
      <c r="C517" s="70">
        <v>5</v>
      </c>
      <c r="D517" s="70">
        <v>22</v>
      </c>
      <c r="E517" s="70">
        <v>2008</v>
      </c>
      <c r="F517" s="70" t="s">
        <v>792</v>
      </c>
      <c r="G517" s="70" t="s">
        <v>2473</v>
      </c>
      <c r="H517" s="70" t="s">
        <v>2474</v>
      </c>
      <c r="I517" s="148"/>
      <c r="J517" s="71">
        <v>20.591337213591899</v>
      </c>
      <c r="K517" s="71">
        <v>1.2197642520760581</v>
      </c>
      <c r="L517" s="71">
        <v>0</v>
      </c>
      <c r="M517" s="71">
        <v>70.293026630859018</v>
      </c>
      <c r="N517" s="71">
        <v>85.120221767938133</v>
      </c>
      <c r="O517" s="71">
        <v>59.409448943016322</v>
      </c>
      <c r="P517" s="71">
        <v>38.127596426307917</v>
      </c>
      <c r="Q517" s="71">
        <v>4.3319565999747303</v>
      </c>
      <c r="R517" s="71">
        <v>0</v>
      </c>
      <c r="S517" s="71">
        <v>9.0541086403199991</v>
      </c>
      <c r="T517" s="72"/>
      <c r="U517" s="71">
        <v>5758231</v>
      </c>
      <c r="V517" s="71">
        <v>837</v>
      </c>
      <c r="W517" s="71">
        <v>0</v>
      </c>
      <c r="X517" s="71">
        <v>15967</v>
      </c>
      <c r="Y517" s="71">
        <v>28414</v>
      </c>
      <c r="Z517" s="71">
        <v>30427</v>
      </c>
      <c r="AA517" s="71">
        <v>7475</v>
      </c>
      <c r="AB517" s="71">
        <v>70787</v>
      </c>
      <c r="AC517" s="71">
        <v>0</v>
      </c>
      <c r="AD517" s="71">
        <v>9.0541086403199991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2479</v>
      </c>
      <c r="B518" s="70">
        <v>363</v>
      </c>
      <c r="C518" s="70">
        <v>6</v>
      </c>
      <c r="D518" s="70">
        <v>22</v>
      </c>
      <c r="E518" s="70">
        <v>2009</v>
      </c>
      <c r="F518" s="70" t="s">
        <v>176</v>
      </c>
      <c r="G518" s="70" t="s">
        <v>2473</v>
      </c>
      <c r="H518" s="70" t="s">
        <v>2474</v>
      </c>
      <c r="I518" s="148"/>
      <c r="J518" s="71">
        <v>19.348334292451579</v>
      </c>
      <c r="K518" s="71">
        <v>1.341355454795274</v>
      </c>
      <c r="L518" s="71">
        <v>0.69482979678319678</v>
      </c>
      <c r="M518" s="71">
        <v>65.49567002299473</v>
      </c>
      <c r="N518" s="71">
        <v>78.215020156854919</v>
      </c>
      <c r="O518" s="71">
        <v>60.347232589289071</v>
      </c>
      <c r="P518" s="71">
        <v>35.430065999720448</v>
      </c>
      <c r="Q518" s="71">
        <v>4.1161432841257097</v>
      </c>
      <c r="R518" s="71">
        <v>0</v>
      </c>
      <c r="S518" s="71">
        <v>9.0203276544000008</v>
      </c>
      <c r="T518" s="72"/>
      <c r="U518" s="71">
        <v>5319787</v>
      </c>
      <c r="V518" s="71">
        <v>960</v>
      </c>
      <c r="W518" s="71">
        <v>16</v>
      </c>
      <c r="X518" s="71">
        <v>17938</v>
      </c>
      <c r="Y518" s="71">
        <v>28671</v>
      </c>
      <c r="Z518" s="71">
        <v>30507</v>
      </c>
      <c r="AA518" s="71">
        <v>7131</v>
      </c>
      <c r="AB518" s="71">
        <v>70606</v>
      </c>
      <c r="AC518" s="71">
        <v>0</v>
      </c>
      <c r="AD518" s="71">
        <v>9.0203276544000008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6.1521999999999997</v>
      </c>
      <c r="BK518" s="71">
        <v>0</v>
      </c>
      <c r="BL518" s="71">
        <v>3.61</v>
      </c>
      <c r="BM518" s="71">
        <v>0</v>
      </c>
      <c r="BN518" s="72"/>
      <c r="BO518" s="71">
        <v>0</v>
      </c>
      <c r="BP518" s="71">
        <v>0</v>
      </c>
      <c r="BQ518" s="71">
        <v>2</v>
      </c>
      <c r="BR518" s="71">
        <v>0</v>
      </c>
      <c r="BS518" s="71">
        <v>1</v>
      </c>
      <c r="BT518" s="71">
        <v>0</v>
      </c>
      <c r="BU518"/>
      <c r="BV518" s="70">
        <v>9.7622</v>
      </c>
      <c r="BW518" s="70">
        <v>0</v>
      </c>
      <c r="BX518" s="70">
        <v>0</v>
      </c>
      <c r="BY518" s="70">
        <v>0</v>
      </c>
      <c r="BZ518" s="70">
        <v>0</v>
      </c>
      <c r="CA518" s="70">
        <v>0</v>
      </c>
      <c r="CB518" s="70">
        <v>0</v>
      </c>
      <c r="CC518" s="70">
        <v>0</v>
      </c>
      <c r="CD518" s="70">
        <v>0</v>
      </c>
    </row>
    <row r="519" spans="1:82">
      <c r="A519" s="70" t="s">
        <v>2480</v>
      </c>
      <c r="B519" s="70">
        <v>364</v>
      </c>
      <c r="C519" s="70">
        <v>7</v>
      </c>
      <c r="D519" s="70">
        <v>22</v>
      </c>
      <c r="E519" s="70">
        <v>2010</v>
      </c>
      <c r="F519" s="70" t="s">
        <v>177</v>
      </c>
      <c r="G519" s="70" t="s">
        <v>2473</v>
      </c>
      <c r="H519" s="70" t="s">
        <v>2474</v>
      </c>
      <c r="I519" s="148"/>
      <c r="J519" s="71">
        <v>20.72953430110033</v>
      </c>
      <c r="K519" s="71">
        <v>1.497565627659871</v>
      </c>
      <c r="L519" s="71">
        <v>0.67094763466283369</v>
      </c>
      <c r="M519" s="71">
        <v>71.003398341131529</v>
      </c>
      <c r="N519" s="71">
        <v>77.355393281743019</v>
      </c>
      <c r="O519" s="71">
        <v>60.162619857335457</v>
      </c>
      <c r="P519" s="71">
        <v>35.680201331978793</v>
      </c>
      <c r="Q519" s="71">
        <v>4.2625604889433797</v>
      </c>
      <c r="R519" s="71">
        <v>0</v>
      </c>
      <c r="S519" s="71">
        <v>8.1024966927000008</v>
      </c>
      <c r="T519" s="72"/>
      <c r="U519" s="71">
        <v>5353961</v>
      </c>
      <c r="V519" s="71">
        <v>960</v>
      </c>
      <c r="W519" s="71">
        <v>16</v>
      </c>
      <c r="X519" s="71">
        <v>17938</v>
      </c>
      <c r="Y519" s="71">
        <v>28830</v>
      </c>
      <c r="Z519" s="71">
        <v>30555</v>
      </c>
      <c r="AA519" s="71">
        <v>7002</v>
      </c>
      <c r="AB519" s="71">
        <v>70063</v>
      </c>
      <c r="AC519" s="71">
        <v>0</v>
      </c>
      <c r="AD519" s="71">
        <v>8.1024966927000008</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6.2694999999999999</v>
      </c>
      <c r="BK519" s="71">
        <v>0</v>
      </c>
      <c r="BL519" s="71">
        <v>2.097</v>
      </c>
      <c r="BM519" s="71">
        <v>0</v>
      </c>
      <c r="BN519" s="72"/>
      <c r="BO519" s="71">
        <v>0</v>
      </c>
      <c r="BP519" s="71">
        <v>0</v>
      </c>
      <c r="BQ519" s="71">
        <v>2</v>
      </c>
      <c r="BR519" s="71">
        <v>0</v>
      </c>
      <c r="BS519" s="71">
        <v>1</v>
      </c>
      <c r="BT519" s="71">
        <v>0</v>
      </c>
      <c r="BU519"/>
      <c r="BV519" s="70">
        <v>8.3665000000000003</v>
      </c>
      <c r="BW519" s="70">
        <v>0</v>
      </c>
      <c r="BX519" s="70">
        <v>0</v>
      </c>
      <c r="BY519" s="70">
        <v>0</v>
      </c>
      <c r="BZ519" s="70">
        <v>0</v>
      </c>
      <c r="CA519" s="70">
        <v>0</v>
      </c>
      <c r="CB519" s="70">
        <v>0</v>
      </c>
      <c r="CC519" s="70">
        <v>0</v>
      </c>
      <c r="CD519" s="70">
        <v>0</v>
      </c>
    </row>
    <row r="520" spans="1:82">
      <c r="A520" s="70" t="s">
        <v>2481</v>
      </c>
      <c r="B520" s="70">
        <v>365</v>
      </c>
      <c r="C520" s="70">
        <v>8</v>
      </c>
      <c r="D520" s="70">
        <v>22</v>
      </c>
      <c r="E520" s="70">
        <v>2011</v>
      </c>
      <c r="F520" s="70" t="s">
        <v>178</v>
      </c>
      <c r="G520" s="1064" t="s">
        <v>2473</v>
      </c>
      <c r="H520" s="70" t="s">
        <v>2474</v>
      </c>
      <c r="I520" s="148"/>
      <c r="J520" s="71">
        <v>25.018632294622989</v>
      </c>
      <c r="K520" s="71">
        <v>2.1404690408959599</v>
      </c>
      <c r="L520" s="71">
        <v>0.53974250827685033</v>
      </c>
      <c r="M520" s="71">
        <v>86.885877487540341</v>
      </c>
      <c r="N520" s="71">
        <v>98.475140130621</v>
      </c>
      <c r="O520" s="71">
        <v>59.261095524685416</v>
      </c>
      <c r="P520" s="71">
        <v>34.495698892944716</v>
      </c>
      <c r="Q520" s="71">
        <v>4.87309378284513</v>
      </c>
      <c r="R520" s="71">
        <v>0</v>
      </c>
      <c r="S520" s="71">
        <v>7.6527212692500024</v>
      </c>
      <c r="T520" s="72"/>
      <c r="U520" s="71">
        <v>5218794</v>
      </c>
      <c r="V520" s="71">
        <v>960</v>
      </c>
      <c r="W520" s="71">
        <v>16</v>
      </c>
      <c r="X520" s="71">
        <v>17938</v>
      </c>
      <c r="Y520" s="71">
        <v>29002</v>
      </c>
      <c r="Z520" s="71">
        <v>30751</v>
      </c>
      <c r="AA520" s="71">
        <v>6971</v>
      </c>
      <c r="AB520" s="71">
        <v>69440</v>
      </c>
      <c r="AC520" s="71">
        <v>0</v>
      </c>
      <c r="AD520" s="71">
        <v>7.6527212692500024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6.4939999999999998</v>
      </c>
      <c r="BK520" s="71">
        <v>0</v>
      </c>
      <c r="BL520" s="71">
        <v>2.2389999999999999</v>
      </c>
      <c r="BM520" s="71">
        <v>0</v>
      </c>
      <c r="BN520" s="72"/>
      <c r="BO520" s="71">
        <v>0</v>
      </c>
      <c r="BP520" s="71">
        <v>0</v>
      </c>
      <c r="BQ520" s="71">
        <v>2</v>
      </c>
      <c r="BR520" s="71">
        <v>0</v>
      </c>
      <c r="BS520" s="71">
        <v>1</v>
      </c>
      <c r="BT520" s="71">
        <v>0</v>
      </c>
      <c r="BU520"/>
      <c r="BV520" s="70">
        <v>8.7330000000000005</v>
      </c>
      <c r="BW520" s="70">
        <v>0</v>
      </c>
      <c r="BX520" s="70">
        <v>0</v>
      </c>
      <c r="BY520" s="70">
        <v>0</v>
      </c>
      <c r="BZ520" s="70">
        <v>0</v>
      </c>
      <c r="CA520" s="70">
        <v>0</v>
      </c>
      <c r="CB520" s="70">
        <v>0</v>
      </c>
      <c r="CC520" s="70">
        <v>0</v>
      </c>
      <c r="CD520" s="70">
        <v>0</v>
      </c>
    </row>
    <row r="521" spans="1:82">
      <c r="A521" s="70" t="s">
        <v>2482</v>
      </c>
      <c r="B521" s="70">
        <v>366</v>
      </c>
      <c r="C521" s="70">
        <v>9</v>
      </c>
      <c r="D521" s="70">
        <v>22</v>
      </c>
      <c r="E521" s="70">
        <v>2012</v>
      </c>
      <c r="F521" s="70" t="s">
        <v>179</v>
      </c>
      <c r="G521" s="1064" t="s">
        <v>2473</v>
      </c>
      <c r="H521" s="70" t="s">
        <v>2474</v>
      </c>
      <c r="I521" s="148"/>
      <c r="J521" s="71">
        <v>24.824468727434809</v>
      </c>
      <c r="K521" s="71">
        <v>2.082349937159357</v>
      </c>
      <c r="L521" s="71">
        <v>0.5325923194961506</v>
      </c>
      <c r="M521" s="71">
        <v>89.125847347168317</v>
      </c>
      <c r="N521" s="71">
        <v>112.85651272767861</v>
      </c>
      <c r="O521" s="71">
        <v>59.297607040590258</v>
      </c>
      <c r="P521" s="71">
        <v>33.98030680253391</v>
      </c>
      <c r="Q521" s="71">
        <v>5.2768291437630799</v>
      </c>
      <c r="R521" s="71">
        <v>0</v>
      </c>
      <c r="S521" s="71">
        <v>9.4385268298599989</v>
      </c>
      <c r="T521" s="72"/>
      <c r="U521" s="71">
        <v>5186064</v>
      </c>
      <c r="V521" s="71">
        <v>960</v>
      </c>
      <c r="W521" s="71">
        <v>16</v>
      </c>
      <c r="X521" s="71">
        <v>17938</v>
      </c>
      <c r="Y521" s="71">
        <v>29316</v>
      </c>
      <c r="Z521" s="71">
        <v>31014</v>
      </c>
      <c r="AA521" s="71">
        <v>6828</v>
      </c>
      <c r="AB521" s="71">
        <v>69208</v>
      </c>
      <c r="AC521" s="71">
        <v>0</v>
      </c>
      <c r="AD521" s="71">
        <v>9.4385268298599989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7.31</v>
      </c>
      <c r="BK521" s="71">
        <v>0</v>
      </c>
      <c r="BL521" s="71">
        <v>2.8130000000000002</v>
      </c>
      <c r="BM521" s="71">
        <v>0</v>
      </c>
      <c r="BN521" s="72"/>
      <c r="BO521" s="71">
        <v>0</v>
      </c>
      <c r="BP521" s="71">
        <v>0</v>
      </c>
      <c r="BQ521" s="71">
        <v>2</v>
      </c>
      <c r="BR521" s="71">
        <v>0</v>
      </c>
      <c r="BS521" s="71">
        <v>1</v>
      </c>
      <c r="BT521" s="71">
        <v>0</v>
      </c>
      <c r="BU521"/>
      <c r="BV521" s="70">
        <v>10.122999999999999</v>
      </c>
      <c r="BW521" s="70">
        <v>0</v>
      </c>
      <c r="BX521" s="70">
        <v>0</v>
      </c>
      <c r="BY521" s="70">
        <v>0</v>
      </c>
      <c r="BZ521" s="70">
        <v>0</v>
      </c>
      <c r="CA521" s="70">
        <v>0</v>
      </c>
      <c r="CB521" s="70">
        <v>0</v>
      </c>
      <c r="CC521" s="70">
        <v>0</v>
      </c>
      <c r="CD521" s="70">
        <v>0</v>
      </c>
    </row>
    <row r="522" spans="1:82">
      <c r="A522" s="70" t="s">
        <v>2483</v>
      </c>
      <c r="B522" s="70">
        <v>367</v>
      </c>
      <c r="C522" s="70">
        <v>10</v>
      </c>
      <c r="D522" s="70">
        <v>22</v>
      </c>
      <c r="E522" s="70">
        <v>2013</v>
      </c>
      <c r="F522" s="70" t="s">
        <v>180</v>
      </c>
      <c r="G522" s="70" t="s">
        <v>2473</v>
      </c>
      <c r="H522" s="70" t="s">
        <v>2474</v>
      </c>
      <c r="I522" s="148"/>
      <c r="J522" s="71">
        <v>23.762457659396411</v>
      </c>
      <c r="K522" s="71">
        <v>1.7180929421548881</v>
      </c>
      <c r="L522" s="71">
        <v>0.49035308920896931</v>
      </c>
      <c r="M522" s="71">
        <v>91.352911014985182</v>
      </c>
      <c r="N522" s="71">
        <v>116.3320542060178</v>
      </c>
      <c r="O522" s="71">
        <v>57.383686507783267</v>
      </c>
      <c r="P522" s="71">
        <v>33.593822361242296</v>
      </c>
      <c r="Q522" s="71">
        <v>5.3220166933025004</v>
      </c>
      <c r="R522" s="71">
        <v>0</v>
      </c>
      <c r="S522" s="71">
        <v>10.31856657536</v>
      </c>
      <c r="T522" s="72"/>
      <c r="U522" s="71">
        <v>4939154</v>
      </c>
      <c r="V522" s="71">
        <v>960</v>
      </c>
      <c r="W522" s="71">
        <v>16</v>
      </c>
      <c r="X522" s="71">
        <v>17938</v>
      </c>
      <c r="Y522" s="71">
        <v>29366</v>
      </c>
      <c r="Z522" s="71">
        <v>31353</v>
      </c>
      <c r="AA522" s="71">
        <v>6725</v>
      </c>
      <c r="AB522" s="71">
        <v>68800</v>
      </c>
      <c r="AC522" s="71">
        <v>0</v>
      </c>
      <c r="AD522" s="71">
        <v>10.31856657536</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7.4909999999999997</v>
      </c>
      <c r="BK522" s="71">
        <v>0</v>
      </c>
      <c r="BL522" s="71">
        <v>3.1179999999999999</v>
      </c>
      <c r="BM522" s="71">
        <v>0</v>
      </c>
      <c r="BN522" s="72"/>
      <c r="BO522" s="71">
        <v>0</v>
      </c>
      <c r="BP522" s="71">
        <v>0</v>
      </c>
      <c r="BQ522" s="71">
        <v>2</v>
      </c>
      <c r="BR522" s="71">
        <v>0</v>
      </c>
      <c r="BS522" s="71">
        <v>1</v>
      </c>
      <c r="BT522" s="71">
        <v>0</v>
      </c>
      <c r="BU522"/>
      <c r="BV522" s="70">
        <v>10.609</v>
      </c>
      <c r="BW522" s="70">
        <v>0</v>
      </c>
      <c r="BX522" s="70">
        <v>0</v>
      </c>
      <c r="BY522" s="70">
        <v>0</v>
      </c>
      <c r="BZ522" s="70">
        <v>0</v>
      </c>
      <c r="CA522" s="70">
        <v>0</v>
      </c>
      <c r="CB522" s="70">
        <v>0</v>
      </c>
      <c r="CC522" s="70">
        <v>0</v>
      </c>
      <c r="CD522" s="70">
        <v>0</v>
      </c>
    </row>
    <row r="523" spans="1:82">
      <c r="A523" s="70" t="s">
        <v>2484</v>
      </c>
      <c r="B523" s="70">
        <v>368</v>
      </c>
      <c r="C523" s="70">
        <v>11</v>
      </c>
      <c r="D523" s="70">
        <v>22</v>
      </c>
      <c r="E523" s="70">
        <v>2014</v>
      </c>
      <c r="F523" s="70" t="s">
        <v>181</v>
      </c>
      <c r="G523" s="70" t="s">
        <v>2473</v>
      </c>
      <c r="H523" s="70" t="s">
        <v>2474</v>
      </c>
      <c r="I523" s="148"/>
      <c r="J523" s="71">
        <v>25.16212382131463</v>
      </c>
      <c r="K523" s="71">
        <v>2.181820516070422</v>
      </c>
      <c r="L523" s="71">
        <v>0</v>
      </c>
      <c r="M523" s="71">
        <v>84.949427323175257</v>
      </c>
      <c r="N523" s="71">
        <v>114.590211897041</v>
      </c>
      <c r="O523" s="71">
        <v>54.857531694475853</v>
      </c>
      <c r="P523" s="71">
        <v>33.552520769603355</v>
      </c>
      <c r="Q523" s="71">
        <v>5.0571003102729799</v>
      </c>
      <c r="R523" s="71">
        <v>0</v>
      </c>
      <c r="S523" s="71">
        <v>8.5549047645799998</v>
      </c>
      <c r="T523" s="72"/>
      <c r="U523" s="71">
        <v>5821308</v>
      </c>
      <c r="V523" s="71">
        <v>1026</v>
      </c>
      <c r="W523" s="71">
        <v>0</v>
      </c>
      <c r="X523" s="71">
        <v>16670</v>
      </c>
      <c r="Y523" s="71">
        <v>29515</v>
      </c>
      <c r="Z523" s="71">
        <v>31568</v>
      </c>
      <c r="AA523" s="71">
        <v>6682</v>
      </c>
      <c r="AB523" s="71">
        <v>68139</v>
      </c>
      <c r="AC523" s="71">
        <v>0</v>
      </c>
      <c r="AD523" s="71">
        <v>8.5549047645799998</v>
      </c>
      <c r="AE523" s="72"/>
      <c r="AF523" s="71"/>
      <c r="AG523" s="71"/>
      <c r="AH523" s="71"/>
      <c r="AI523" s="71"/>
      <c r="AJ523" s="71"/>
      <c r="AK523" s="71"/>
      <c r="AL523" s="71"/>
      <c r="AM523" s="71"/>
      <c r="AN523" s="71"/>
      <c r="AO523" s="71"/>
      <c r="AP523" s="71"/>
      <c r="AQ523" s="72"/>
      <c r="AR523" s="71">
        <v>902</v>
      </c>
      <c r="AS523" s="71">
        <v>165</v>
      </c>
      <c r="AT523" s="71">
        <v>0</v>
      </c>
      <c r="AU523" s="71">
        <v>0</v>
      </c>
      <c r="AV523" s="71">
        <v>0</v>
      </c>
      <c r="AW523" s="71">
        <v>0</v>
      </c>
      <c r="AX523" s="71"/>
      <c r="AY523" s="72"/>
      <c r="AZ523" s="71">
        <v>3676.7</v>
      </c>
      <c r="BA523" s="71">
        <v>5091</v>
      </c>
      <c r="BB523" s="71">
        <v>0</v>
      </c>
      <c r="BC523" s="71">
        <v>0</v>
      </c>
      <c r="BD523" s="71">
        <v>0</v>
      </c>
      <c r="BE523" s="71">
        <v>0</v>
      </c>
      <c r="BF523" s="71"/>
      <c r="BG523" s="72"/>
      <c r="BH523" s="71">
        <v>0</v>
      </c>
      <c r="BI523" s="71">
        <v>0</v>
      </c>
      <c r="BJ523" s="71">
        <v>7.18</v>
      </c>
      <c r="BK523" s="71">
        <v>0</v>
      </c>
      <c r="BL523" s="71">
        <v>3.1360000000000001</v>
      </c>
      <c r="BM523" s="71">
        <v>0</v>
      </c>
      <c r="BN523" s="72"/>
      <c r="BO523" s="71">
        <v>0</v>
      </c>
      <c r="BP523" s="71">
        <v>0</v>
      </c>
      <c r="BQ523" s="71">
        <v>2</v>
      </c>
      <c r="BR523" s="71">
        <v>0</v>
      </c>
      <c r="BS523" s="71">
        <v>1</v>
      </c>
      <c r="BT523" s="71">
        <v>0</v>
      </c>
      <c r="BU523"/>
      <c r="BV523" s="70">
        <v>10.316000000000001</v>
      </c>
      <c r="BW523" s="70">
        <v>0</v>
      </c>
      <c r="BX523" s="70">
        <v>0</v>
      </c>
      <c r="BY523" s="70">
        <v>0</v>
      </c>
      <c r="BZ523" s="70">
        <v>0</v>
      </c>
      <c r="CA523" s="70">
        <v>0</v>
      </c>
      <c r="CB523" s="70">
        <v>0</v>
      </c>
      <c r="CC523" s="70">
        <v>0</v>
      </c>
      <c r="CD523" s="70">
        <v>0</v>
      </c>
    </row>
    <row r="524" spans="1:82">
      <c r="A524" s="70" t="s">
        <v>2485</v>
      </c>
      <c r="B524" s="70">
        <v>369</v>
      </c>
      <c r="C524" s="70">
        <v>12</v>
      </c>
      <c r="D524" s="70">
        <v>22</v>
      </c>
      <c r="E524" s="70">
        <v>2015</v>
      </c>
      <c r="F524" s="70" t="s">
        <v>182</v>
      </c>
      <c r="G524" s="70" t="s">
        <v>2473</v>
      </c>
      <c r="H524" s="70" t="s">
        <v>2474</v>
      </c>
      <c r="I524" s="148"/>
      <c r="J524" s="71">
        <v>19.332059639014329</v>
      </c>
      <c r="K524" s="71">
        <v>2.278164013392225</v>
      </c>
      <c r="L524" s="71">
        <v>0</v>
      </c>
      <c r="M524" s="71">
        <v>87.967265912188438</v>
      </c>
      <c r="N524" s="71">
        <v>105.6188217931962</v>
      </c>
      <c r="O524" s="71">
        <v>54.542884202662826</v>
      </c>
      <c r="P524" s="71">
        <v>33.131777859715413</v>
      </c>
      <c r="Q524" s="71">
        <v>4.9038587163107996</v>
      </c>
      <c r="R524" s="71">
        <v>0</v>
      </c>
      <c r="S524" s="71">
        <v>7.6648595475200008</v>
      </c>
      <c r="T524" s="72"/>
      <c r="U524" s="71">
        <v>4132506</v>
      </c>
      <c r="V524" s="71">
        <v>1026</v>
      </c>
      <c r="W524" s="71">
        <v>0</v>
      </c>
      <c r="X524" s="71">
        <v>16670</v>
      </c>
      <c r="Y524" s="71">
        <v>29614</v>
      </c>
      <c r="Z524" s="71">
        <v>31689</v>
      </c>
      <c r="AA524" s="71">
        <v>6593</v>
      </c>
      <c r="AB524" s="71">
        <v>67496</v>
      </c>
      <c r="AC524" s="71">
        <v>0</v>
      </c>
      <c r="AD524" s="71">
        <v>7.6648595475200008</v>
      </c>
      <c r="AE524" s="72"/>
      <c r="AF524" s="71">
        <v>25637617.167350989</v>
      </c>
      <c r="AG524" s="71">
        <v>1685142.9304118101</v>
      </c>
      <c r="AH524" s="71">
        <v>0</v>
      </c>
      <c r="AI524" s="71">
        <v>107630010.44433381</v>
      </c>
      <c r="AJ524" s="71">
        <v>165199617.65038651</v>
      </c>
      <c r="AK524" s="71">
        <v>0</v>
      </c>
      <c r="AL524" s="71">
        <v>0</v>
      </c>
      <c r="AM524" s="71">
        <v>9250043.6649289131</v>
      </c>
      <c r="AN524" s="71">
        <v>0</v>
      </c>
      <c r="AO524" s="71">
        <v>0</v>
      </c>
      <c r="AP524" s="71">
        <v>309402431.85741204</v>
      </c>
      <c r="AQ524" s="72"/>
      <c r="AR524" s="71">
        <v>996</v>
      </c>
      <c r="AS524" s="71">
        <v>210</v>
      </c>
      <c r="AT524" s="71">
        <v>0</v>
      </c>
      <c r="AU524" s="71">
        <v>0</v>
      </c>
      <c r="AV524" s="71">
        <v>0</v>
      </c>
      <c r="AW524" s="71">
        <v>0</v>
      </c>
      <c r="AX524" s="71"/>
      <c r="AY524" s="72"/>
      <c r="AZ524" s="71">
        <v>4110.7</v>
      </c>
      <c r="BA524" s="71">
        <v>6644.3</v>
      </c>
      <c r="BB524" s="71">
        <v>0</v>
      </c>
      <c r="BC524" s="71">
        <v>0</v>
      </c>
      <c r="BD524" s="71">
        <v>0</v>
      </c>
      <c r="BE524" s="71">
        <v>0</v>
      </c>
      <c r="BF524" s="71"/>
      <c r="BG524" s="72"/>
      <c r="BH524" s="71">
        <v>0</v>
      </c>
      <c r="BI524" s="71">
        <v>0</v>
      </c>
      <c r="BJ524" s="71">
        <v>7.5309999999999997</v>
      </c>
      <c r="BK524" s="71">
        <v>0</v>
      </c>
      <c r="BL524" s="71">
        <v>2.952</v>
      </c>
      <c r="BM524" s="71">
        <v>0</v>
      </c>
      <c r="BN524" s="72"/>
      <c r="BO524" s="71">
        <v>0</v>
      </c>
      <c r="BP524" s="71">
        <v>0</v>
      </c>
      <c r="BQ524" s="71">
        <v>2</v>
      </c>
      <c r="BR524" s="71">
        <v>0</v>
      </c>
      <c r="BS524" s="71">
        <v>1</v>
      </c>
      <c r="BT524" s="71">
        <v>0</v>
      </c>
      <c r="BU524"/>
      <c r="BV524" s="70">
        <v>10.483000000000001</v>
      </c>
      <c r="BW524" s="70">
        <v>0</v>
      </c>
      <c r="BX524" s="70">
        <v>0</v>
      </c>
      <c r="BY524" s="70">
        <v>0</v>
      </c>
      <c r="BZ524" s="70">
        <v>0</v>
      </c>
      <c r="CA524" s="70">
        <v>0</v>
      </c>
      <c r="CB524" s="70">
        <v>0</v>
      </c>
      <c r="CC524" s="70">
        <v>0</v>
      </c>
      <c r="CD524" s="70">
        <v>0</v>
      </c>
    </row>
    <row r="525" spans="1:82">
      <c r="A525" s="70" t="s">
        <v>2486</v>
      </c>
      <c r="B525" s="70">
        <v>370</v>
      </c>
      <c r="C525" s="70">
        <v>13</v>
      </c>
      <c r="D525" s="70">
        <v>22</v>
      </c>
      <c r="E525" s="70">
        <v>2016</v>
      </c>
      <c r="F525" s="70" t="s">
        <v>155</v>
      </c>
      <c r="G525" s="70" t="s">
        <v>2473</v>
      </c>
      <c r="H525" s="70" t="s">
        <v>2474</v>
      </c>
      <c r="I525" s="148"/>
      <c r="J525" s="71">
        <v>24.563751614810272</v>
      </c>
      <c r="K525" s="71">
        <v>2.2570553334359582</v>
      </c>
      <c r="L525" s="71">
        <v>0</v>
      </c>
      <c r="M525" s="71">
        <v>77.207531050711339</v>
      </c>
      <c r="N525" s="71">
        <v>109.08054250603251</v>
      </c>
      <c r="O525" s="71">
        <v>53.991062677303731</v>
      </c>
      <c r="P525" s="71">
        <v>31.727454229416495</v>
      </c>
      <c r="Q525" s="71">
        <v>4.7170893480216245</v>
      </c>
      <c r="R525" s="71">
        <v>0</v>
      </c>
      <c r="S525" s="71">
        <v>9.7615181263499995</v>
      </c>
      <c r="T525" s="72"/>
      <c r="U525" s="71">
        <v>5560359</v>
      </c>
      <c r="V525" s="71">
        <v>1026</v>
      </c>
      <c r="W525" s="71">
        <v>0</v>
      </c>
      <c r="X525" s="71">
        <v>16670</v>
      </c>
      <c r="Y525" s="71">
        <v>29695</v>
      </c>
      <c r="Z525" s="71">
        <v>31754</v>
      </c>
      <c r="AA525" s="71">
        <v>6530</v>
      </c>
      <c r="AB525" s="71">
        <v>66784</v>
      </c>
      <c r="AC525" s="71">
        <v>0</v>
      </c>
      <c r="AD525" s="71">
        <v>9.7615181263499995</v>
      </c>
      <c r="AE525" s="72"/>
      <c r="AF525" s="71">
        <v>34183116.822847418</v>
      </c>
      <c r="AG525" s="71">
        <v>1605283.2253563909</v>
      </c>
      <c r="AH525" s="71">
        <v>0</v>
      </c>
      <c r="AI525" s="71">
        <v>114244991.21050639</v>
      </c>
      <c r="AJ525" s="71">
        <v>160237070.2049481</v>
      </c>
      <c r="AK525" s="71">
        <v>0</v>
      </c>
      <c r="AL525" s="71">
        <v>0</v>
      </c>
      <c r="AM525" s="71">
        <v>9159577.6205237024</v>
      </c>
      <c r="AN525" s="71">
        <v>0</v>
      </c>
      <c r="AO525" s="71">
        <v>0</v>
      </c>
      <c r="AP525" s="71">
        <v>319430039.08418202</v>
      </c>
      <c r="AQ525" s="72"/>
      <c r="AR525" s="71">
        <v>1065</v>
      </c>
      <c r="AS525" s="71">
        <v>237</v>
      </c>
      <c r="AT525" s="71">
        <v>0</v>
      </c>
      <c r="AU525" s="71">
        <v>0</v>
      </c>
      <c r="AV525" s="71">
        <v>0</v>
      </c>
      <c r="AW525" s="71">
        <v>0</v>
      </c>
      <c r="AX525" s="71"/>
      <c r="AY525" s="72"/>
      <c r="AZ525" s="71">
        <v>4431.2000000000007</v>
      </c>
      <c r="BA525" s="71">
        <v>7100.3</v>
      </c>
      <c r="BB525" s="71">
        <v>0</v>
      </c>
      <c r="BC525" s="71">
        <v>0</v>
      </c>
      <c r="BD525" s="71">
        <v>0</v>
      </c>
      <c r="BE525" s="71">
        <v>0</v>
      </c>
      <c r="BF525" s="71"/>
      <c r="BG525" s="72"/>
      <c r="BH525" s="71">
        <v>0</v>
      </c>
      <c r="BI525" s="71">
        <v>0</v>
      </c>
      <c r="BJ525" s="71">
        <v>7.1550000000000002</v>
      </c>
      <c r="BK525" s="71">
        <v>0</v>
      </c>
      <c r="BL525" s="71">
        <v>3.2149999999999999</v>
      </c>
      <c r="BM525" s="71">
        <v>0</v>
      </c>
      <c r="BN525" s="72"/>
      <c r="BO525" s="71">
        <v>0</v>
      </c>
      <c r="BP525" s="71">
        <v>0</v>
      </c>
      <c r="BQ525" s="71">
        <v>2</v>
      </c>
      <c r="BR525" s="71">
        <v>0</v>
      </c>
      <c r="BS525" s="71">
        <v>1</v>
      </c>
      <c r="BT525" s="71">
        <v>0</v>
      </c>
      <c r="BU525"/>
      <c r="BV525" s="70">
        <v>10.37</v>
      </c>
      <c r="BW525" s="70">
        <v>0</v>
      </c>
      <c r="BX525" s="70">
        <v>0</v>
      </c>
      <c r="BY525" s="70">
        <v>0</v>
      </c>
      <c r="BZ525" s="70">
        <v>0</v>
      </c>
      <c r="CA525" s="70">
        <v>0</v>
      </c>
      <c r="CB525" s="70">
        <v>0</v>
      </c>
      <c r="CC525" s="70">
        <v>0</v>
      </c>
      <c r="CD525" s="70">
        <v>0</v>
      </c>
    </row>
    <row r="526" spans="1:82">
      <c r="A526" s="70" t="s">
        <v>2487</v>
      </c>
      <c r="B526" s="70">
        <v>371</v>
      </c>
      <c r="C526" s="70">
        <v>14</v>
      </c>
      <c r="D526" s="70">
        <v>22</v>
      </c>
      <c r="E526" s="70">
        <v>2017</v>
      </c>
      <c r="F526" s="70" t="s">
        <v>156</v>
      </c>
      <c r="G526" s="70" t="s">
        <v>2473</v>
      </c>
      <c r="H526" s="70" t="s">
        <v>2474</v>
      </c>
      <c r="I526" s="148"/>
      <c r="J526" s="71">
        <v>18.954073771189641</v>
      </c>
      <c r="K526" s="71">
        <v>2.2248495883441164</v>
      </c>
      <c r="L526" s="71">
        <v>0</v>
      </c>
      <c r="M526" s="71">
        <v>69.485330826455382</v>
      </c>
      <c r="N526" s="71">
        <v>95.336219492962286</v>
      </c>
      <c r="O526" s="71">
        <v>53.068243506483327</v>
      </c>
      <c r="P526" s="71">
        <v>30.884355628813427</v>
      </c>
      <c r="Q526" s="71">
        <v>4.5014922859973998</v>
      </c>
      <c r="R526" s="71">
        <v>0</v>
      </c>
      <c r="S526" s="71">
        <v>8.5693048538000003</v>
      </c>
      <c r="T526" s="72"/>
      <c r="U526" s="71">
        <v>5473161</v>
      </c>
      <c r="V526" s="71">
        <v>1026</v>
      </c>
      <c r="W526" s="71">
        <v>0</v>
      </c>
      <c r="X526" s="71">
        <v>16670</v>
      </c>
      <c r="Y526" s="71">
        <v>29755</v>
      </c>
      <c r="Z526" s="71">
        <v>31729</v>
      </c>
      <c r="AA526" s="71">
        <v>6397</v>
      </c>
      <c r="AB526" s="71">
        <v>65905</v>
      </c>
      <c r="AC526" s="71">
        <v>0</v>
      </c>
      <c r="AD526" s="71">
        <v>8.5693048538000003</v>
      </c>
      <c r="AE526" s="72"/>
      <c r="AF526" s="71">
        <v>29430546.29004344</v>
      </c>
      <c r="AG526" s="71">
        <v>1651482.693051066</v>
      </c>
      <c r="AH526" s="71">
        <v>0</v>
      </c>
      <c r="AI526" s="71">
        <v>119918765.92771401</v>
      </c>
      <c r="AJ526" s="71">
        <v>160995899.971836</v>
      </c>
      <c r="AK526" s="71">
        <v>0</v>
      </c>
      <c r="AL526" s="71">
        <v>0</v>
      </c>
      <c r="AM526" s="71">
        <v>9053164.3697716538</v>
      </c>
      <c r="AN526" s="71">
        <v>0</v>
      </c>
      <c r="AO526" s="71">
        <v>0</v>
      </c>
      <c r="AP526" s="71">
        <v>321049859.25241619</v>
      </c>
      <c r="AQ526" s="72"/>
      <c r="AR526" s="71">
        <v>1123</v>
      </c>
      <c r="AS526" s="71">
        <v>258</v>
      </c>
      <c r="AT526" s="71">
        <v>0</v>
      </c>
      <c r="AU526" s="71">
        <v>0</v>
      </c>
      <c r="AV526" s="71">
        <v>0</v>
      </c>
      <c r="AW526" s="71">
        <v>0</v>
      </c>
      <c r="AX526" s="71"/>
      <c r="AY526" s="72"/>
      <c r="AZ526" s="71">
        <v>4715.7000000000007</v>
      </c>
      <c r="BA526" s="71">
        <v>7620.4000000000024</v>
      </c>
      <c r="BB526" s="71">
        <v>0</v>
      </c>
      <c r="BC526" s="71">
        <v>0</v>
      </c>
      <c r="BD526" s="71">
        <v>0</v>
      </c>
      <c r="BE526" s="71">
        <v>0</v>
      </c>
      <c r="BF526" s="71"/>
      <c r="BG526" s="72"/>
      <c r="BH526" s="71">
        <v>0</v>
      </c>
      <c r="BI526" s="71">
        <v>0</v>
      </c>
      <c r="BJ526" s="71">
        <v>7.2629999999999999</v>
      </c>
      <c r="BK526" s="71">
        <v>0</v>
      </c>
      <c r="BL526" s="71">
        <v>3.2829999999999999</v>
      </c>
      <c r="BM526" s="71">
        <v>0</v>
      </c>
      <c r="BN526" s="72"/>
      <c r="BO526" s="71">
        <v>0</v>
      </c>
      <c r="BP526" s="71">
        <v>0</v>
      </c>
      <c r="BQ526" s="71">
        <v>2</v>
      </c>
      <c r="BR526" s="71">
        <v>0</v>
      </c>
      <c r="BS526" s="71">
        <v>1</v>
      </c>
      <c r="BT526" s="71">
        <v>0</v>
      </c>
      <c r="BU526"/>
      <c r="BV526" s="70">
        <v>10.545999999999999</v>
      </c>
      <c r="BW526" s="70">
        <v>0</v>
      </c>
      <c r="BX526" s="70">
        <v>0</v>
      </c>
      <c r="BY526" s="70">
        <v>0</v>
      </c>
      <c r="BZ526" s="70">
        <v>0</v>
      </c>
      <c r="CA526" s="70">
        <v>0</v>
      </c>
      <c r="CB526" s="70">
        <v>0</v>
      </c>
      <c r="CC526" s="70">
        <v>0</v>
      </c>
      <c r="CD526" s="70">
        <v>0</v>
      </c>
    </row>
    <row r="527" spans="1:82">
      <c r="A527" s="70" t="s">
        <v>2488</v>
      </c>
      <c r="B527" s="70">
        <v>372</v>
      </c>
      <c r="C527" s="70">
        <v>15</v>
      </c>
      <c r="D527" s="70">
        <v>22</v>
      </c>
      <c r="E527" s="70">
        <v>2018</v>
      </c>
      <c r="F527" s="70" t="s">
        <v>183</v>
      </c>
      <c r="G527" s="70" t="s">
        <v>2473</v>
      </c>
      <c r="H527" s="70" t="s">
        <v>2474</v>
      </c>
      <c r="I527" s="148"/>
      <c r="J527" s="71">
        <v>16.449943143548712</v>
      </c>
      <c r="K527" s="71">
        <v>1.9851933911454134</v>
      </c>
      <c r="L527" s="71">
        <v>0</v>
      </c>
      <c r="M527" s="71">
        <v>61.535238766079097</v>
      </c>
      <c r="N527" s="71">
        <v>73.980006568126356</v>
      </c>
      <c r="O527" s="71">
        <v>52.049872424143466</v>
      </c>
      <c r="P527" s="71">
        <v>30.557805881595787</v>
      </c>
      <c r="Q527" s="71">
        <v>4.13274724055589</v>
      </c>
      <c r="R527" s="71">
        <v>0</v>
      </c>
      <c r="S527" s="71">
        <v>7.6916622429999997</v>
      </c>
      <c r="T527" s="72"/>
      <c r="U527" s="71">
        <v>5516807</v>
      </c>
      <c r="V527" s="71">
        <v>1026</v>
      </c>
      <c r="W527" s="71">
        <v>0</v>
      </c>
      <c r="X527" s="71">
        <v>16670</v>
      </c>
      <c r="Y527" s="71">
        <v>29920</v>
      </c>
      <c r="Z527" s="71">
        <v>31716</v>
      </c>
      <c r="AA527" s="71">
        <v>6393</v>
      </c>
      <c r="AB527" s="71">
        <v>65205</v>
      </c>
      <c r="AC527" s="71">
        <v>0</v>
      </c>
      <c r="AD527" s="71">
        <v>7.6916622429999997</v>
      </c>
      <c r="AE527" s="72"/>
      <c r="AF527" s="71">
        <v>28907818.074736591</v>
      </c>
      <c r="AG527" s="71">
        <v>1450220.4280567269</v>
      </c>
      <c r="AH527" s="71">
        <v>0</v>
      </c>
      <c r="AI527" s="71">
        <v>117862178.12992731</v>
      </c>
      <c r="AJ527" s="71">
        <v>139741576.99126881</v>
      </c>
      <c r="AK527" s="71">
        <v>0</v>
      </c>
      <c r="AL527" s="71">
        <v>0</v>
      </c>
      <c r="AM527" s="71">
        <v>8975540.6739530656</v>
      </c>
      <c r="AN527" s="71">
        <v>0</v>
      </c>
      <c r="AO527" s="71">
        <v>0</v>
      </c>
      <c r="AP527" s="71">
        <v>296937334.29794252</v>
      </c>
      <c r="AQ527" s="72"/>
      <c r="AR527" s="71">
        <v>1183</v>
      </c>
      <c r="AS527" s="71">
        <v>286</v>
      </c>
      <c r="AT527" s="71">
        <v>0</v>
      </c>
      <c r="AU527" s="71">
        <v>0</v>
      </c>
      <c r="AV527" s="71">
        <v>0</v>
      </c>
      <c r="AW527" s="71">
        <v>0</v>
      </c>
      <c r="AX527" s="71"/>
      <c r="AY527" s="72"/>
      <c r="AZ527" s="71">
        <v>5007.2000000000007</v>
      </c>
      <c r="BA527" s="71">
        <v>8443.7999999999993</v>
      </c>
      <c r="BB527" s="71">
        <v>0</v>
      </c>
      <c r="BC527" s="71">
        <v>0</v>
      </c>
      <c r="BD527" s="71">
        <v>0</v>
      </c>
      <c r="BE527" s="71">
        <v>0</v>
      </c>
      <c r="BF527" s="71"/>
      <c r="BG527" s="72"/>
      <c r="BH527" s="71">
        <v>0</v>
      </c>
      <c r="BI527" s="71">
        <v>0</v>
      </c>
      <c r="BJ527" s="71">
        <v>3.71</v>
      </c>
      <c r="BK527" s="71">
        <v>0</v>
      </c>
      <c r="BL527" s="71">
        <v>2.9790000000000001</v>
      </c>
      <c r="BM527" s="71">
        <v>0</v>
      </c>
      <c r="BN527" s="72"/>
      <c r="BO527" s="71">
        <v>0</v>
      </c>
      <c r="BP527" s="71">
        <v>0</v>
      </c>
      <c r="BQ527" s="71">
        <v>1</v>
      </c>
      <c r="BR527" s="71">
        <v>0</v>
      </c>
      <c r="BS527" s="71">
        <v>1</v>
      </c>
      <c r="BT527" s="71">
        <v>0</v>
      </c>
      <c r="BU527"/>
      <c r="BV527" s="70">
        <v>6.6890000000000001</v>
      </c>
      <c r="BW527" s="70">
        <v>0</v>
      </c>
      <c r="BX527" s="70">
        <v>0</v>
      </c>
      <c r="BY527" s="70">
        <v>0</v>
      </c>
      <c r="BZ527" s="70">
        <v>0</v>
      </c>
      <c r="CA527" s="70">
        <v>0</v>
      </c>
      <c r="CB527" s="70">
        <v>0</v>
      </c>
      <c r="CC527" s="70">
        <v>0</v>
      </c>
      <c r="CD527" s="70">
        <v>0</v>
      </c>
    </row>
    <row r="528" spans="1:82">
      <c r="A528" s="70" t="s">
        <v>2489</v>
      </c>
      <c r="B528" s="70">
        <v>373</v>
      </c>
      <c r="C528" s="70">
        <v>16</v>
      </c>
      <c r="D528" s="70">
        <v>22</v>
      </c>
      <c r="E528" s="70">
        <v>2019</v>
      </c>
      <c r="F528" s="70" t="s">
        <v>158</v>
      </c>
      <c r="G528" s="70" t="s">
        <v>2473</v>
      </c>
      <c r="H528" s="70" t="s">
        <v>2474</v>
      </c>
      <c r="I528" s="148"/>
      <c r="J528" s="71">
        <v>15.555836763846784</v>
      </c>
      <c r="K528" s="71">
        <v>1.8422523593176485</v>
      </c>
      <c r="L528" s="71">
        <v>0</v>
      </c>
      <c r="M528" s="71">
        <v>54.839798055569666</v>
      </c>
      <c r="N528" s="71">
        <v>78.462704037220135</v>
      </c>
      <c r="O528" s="71">
        <v>50.577652664210049</v>
      </c>
      <c r="P528" s="71">
        <v>30.306664875342776</v>
      </c>
      <c r="Q528" s="71">
        <v>3.9852459781498601</v>
      </c>
      <c r="R528" s="71">
        <v>0</v>
      </c>
      <c r="S528" s="71">
        <v>11.380577128199999</v>
      </c>
      <c r="T528" s="72"/>
      <c r="U528" s="71">
        <v>5485265</v>
      </c>
      <c r="V528" s="71">
        <v>1026</v>
      </c>
      <c r="W528" s="71">
        <v>0</v>
      </c>
      <c r="X528" s="71">
        <v>16670</v>
      </c>
      <c r="Y528" s="71">
        <v>30109</v>
      </c>
      <c r="Z528" s="71">
        <v>31665</v>
      </c>
      <c r="AA528" s="71">
        <v>6293</v>
      </c>
      <c r="AB528" s="71">
        <v>64580</v>
      </c>
      <c r="AC528" s="71">
        <v>0</v>
      </c>
      <c r="AD528" s="71">
        <v>11.380577128200001</v>
      </c>
      <c r="AE528" s="72"/>
      <c r="AF528" s="71">
        <v>28723631.744018901</v>
      </c>
      <c r="AG528" s="71">
        <v>1414938.9296628369</v>
      </c>
      <c r="AH528" s="71">
        <v>0</v>
      </c>
      <c r="AI528" s="71">
        <v>109640837.0868452</v>
      </c>
      <c r="AJ528" s="71">
        <v>155012399.91720411</v>
      </c>
      <c r="AK528" s="71">
        <v>0</v>
      </c>
      <c r="AL528" s="71">
        <v>0</v>
      </c>
      <c r="AM528" s="71">
        <v>8795309.8420202881</v>
      </c>
      <c r="AN528" s="71">
        <v>0</v>
      </c>
      <c r="AO528" s="71">
        <v>0</v>
      </c>
      <c r="AP528" s="71">
        <v>303587117.51975131</v>
      </c>
      <c r="AQ528" s="72"/>
      <c r="AR528" s="71">
        <v>1248</v>
      </c>
      <c r="AS528" s="71">
        <v>309</v>
      </c>
      <c r="AT528" s="71">
        <v>0</v>
      </c>
      <c r="AU528" s="71">
        <v>0</v>
      </c>
      <c r="AV528" s="71">
        <v>0</v>
      </c>
      <c r="AW528" s="71">
        <v>0</v>
      </c>
      <c r="AX528" s="71"/>
      <c r="AY528" s="72"/>
      <c r="AZ528" s="71">
        <v>5345.3</v>
      </c>
      <c r="BA528" s="71">
        <v>9062.1</v>
      </c>
      <c r="BB528" s="71">
        <v>0</v>
      </c>
      <c r="BC528" s="71">
        <v>0</v>
      </c>
      <c r="BD528" s="71">
        <v>0</v>
      </c>
      <c r="BE528" s="71">
        <v>0</v>
      </c>
      <c r="BF528" s="71"/>
      <c r="BG528" s="72"/>
      <c r="BH528" s="71">
        <v>0</v>
      </c>
      <c r="BI528" s="71">
        <v>0</v>
      </c>
      <c r="BJ528" s="71">
        <v>3.585</v>
      </c>
      <c r="BK528" s="71">
        <v>0</v>
      </c>
      <c r="BL528" s="71">
        <v>2.5270000000000001</v>
      </c>
      <c r="BM528" s="71">
        <v>0</v>
      </c>
      <c r="BN528" s="72"/>
      <c r="BO528" s="71">
        <v>0</v>
      </c>
      <c r="BP528" s="71">
        <v>0</v>
      </c>
      <c r="BQ528" s="71">
        <v>1</v>
      </c>
      <c r="BR528" s="71">
        <v>0</v>
      </c>
      <c r="BS528" s="71">
        <v>1</v>
      </c>
      <c r="BT528" s="71">
        <v>0</v>
      </c>
      <c r="BU528"/>
      <c r="BV528" s="70">
        <v>6.1120000000000001</v>
      </c>
      <c r="BW528" s="70">
        <v>0</v>
      </c>
      <c r="BX528" s="70">
        <v>0</v>
      </c>
      <c r="BY528" s="70">
        <v>0</v>
      </c>
      <c r="BZ528" s="70">
        <v>0</v>
      </c>
      <c r="CA528" s="70">
        <v>0</v>
      </c>
      <c r="CB528" s="70">
        <v>0</v>
      </c>
      <c r="CC528" s="70">
        <v>0</v>
      </c>
      <c r="CD528" s="70">
        <v>0</v>
      </c>
    </row>
    <row r="529" spans="1:82">
      <c r="A529" s="70" t="s">
        <v>2490</v>
      </c>
      <c r="B529" s="70">
        <v>374</v>
      </c>
      <c r="C529" s="70">
        <v>17</v>
      </c>
      <c r="D529" s="70">
        <v>22</v>
      </c>
      <c r="E529" s="70">
        <v>2020</v>
      </c>
      <c r="F529" s="70" t="s">
        <v>159</v>
      </c>
      <c r="G529" s="70" t="s">
        <v>2473</v>
      </c>
      <c r="H529" s="70" t="s">
        <v>2474</v>
      </c>
      <c r="I529" s="148"/>
      <c r="J529" s="71">
        <v>18.399146872754599</v>
      </c>
      <c r="K529" s="71">
        <v>2.3472541991115889</v>
      </c>
      <c r="L529" s="71">
        <v>0.15482112295671666</v>
      </c>
      <c r="M529" s="71">
        <v>49.953615009138858</v>
      </c>
      <c r="N529" s="71">
        <v>71.672099112608493</v>
      </c>
      <c r="O529" s="71">
        <v>44.289384123373111</v>
      </c>
      <c r="P529" s="71">
        <v>28.458956999079867</v>
      </c>
      <c r="Q529" s="71">
        <v>3.7605738991065101</v>
      </c>
      <c r="R529" s="71">
        <v>0</v>
      </c>
      <c r="S529" s="71">
        <v>7.9240360049999996</v>
      </c>
      <c r="T529" s="72"/>
      <c r="U529" s="71">
        <v>5067380</v>
      </c>
      <c r="V529" s="71">
        <v>1124</v>
      </c>
      <c r="W529" s="71">
        <v>6</v>
      </c>
      <c r="X529" s="71">
        <v>17097</v>
      </c>
      <c r="Y529" s="71">
        <v>30269</v>
      </c>
      <c r="Z529" s="71">
        <v>31648</v>
      </c>
      <c r="AA529" s="71">
        <v>6281</v>
      </c>
      <c r="AB529" s="71">
        <v>63781</v>
      </c>
      <c r="AC529" s="71">
        <v>0</v>
      </c>
      <c r="AD529" s="71">
        <v>7.9240360049999996</v>
      </c>
      <c r="AE529" s="72"/>
      <c r="AF529" s="71">
        <v>31532472.908248261</v>
      </c>
      <c r="AG529" s="71">
        <v>1657194.6134586977</v>
      </c>
      <c r="AH529" s="71">
        <v>43017.708128206068</v>
      </c>
      <c r="AI529" s="71">
        <v>96300397.619456843</v>
      </c>
      <c r="AJ529" s="71">
        <v>137014330.43845591</v>
      </c>
      <c r="AK529" s="71"/>
      <c r="AL529" s="71"/>
      <c r="AM529" s="71">
        <v>8324129.1216897564</v>
      </c>
      <c r="AN529" s="71"/>
      <c r="AO529" s="71"/>
      <c r="AP529" s="71">
        <v>274871542.40943766</v>
      </c>
      <c r="AQ529" s="72"/>
      <c r="AR529" s="71">
        <v>1329</v>
      </c>
      <c r="AS529" s="71">
        <v>316</v>
      </c>
      <c r="AT529" s="71">
        <v>0</v>
      </c>
      <c r="AU529" s="71">
        <v>0</v>
      </c>
      <c r="AV529" s="71">
        <v>0</v>
      </c>
      <c r="AW529" s="71">
        <v>0</v>
      </c>
      <c r="AX529" s="71"/>
      <c r="AY529" s="72"/>
      <c r="AZ529" s="71">
        <v>5760.2000000000007</v>
      </c>
      <c r="BA529" s="71">
        <v>9322.8000000000029</v>
      </c>
      <c r="BB529" s="71">
        <v>0</v>
      </c>
      <c r="BC529" s="71">
        <v>0</v>
      </c>
      <c r="BD529" s="71">
        <v>0</v>
      </c>
      <c r="BE529" s="71">
        <v>0</v>
      </c>
      <c r="BF529" s="71"/>
      <c r="BG529" s="72"/>
      <c r="BH529" s="71">
        <v>0</v>
      </c>
      <c r="BI529" s="71">
        <v>0</v>
      </c>
      <c r="BJ529" s="71">
        <v>3.6720000000000002</v>
      </c>
      <c r="BK529" s="71">
        <v>0</v>
      </c>
      <c r="BL529" s="71">
        <v>3.1619999999999999</v>
      </c>
      <c r="BM529" s="71">
        <v>0</v>
      </c>
      <c r="BN529" s="72"/>
      <c r="BO529" s="71">
        <v>0</v>
      </c>
      <c r="BP529" s="71">
        <v>0</v>
      </c>
      <c r="BQ529" s="71">
        <v>1</v>
      </c>
      <c r="BR529" s="71">
        <v>0</v>
      </c>
      <c r="BS529" s="71">
        <v>1</v>
      </c>
      <c r="BT529" s="71">
        <v>0</v>
      </c>
      <c r="BU529"/>
      <c r="BV529" s="70">
        <v>6.8339999999999996</v>
      </c>
      <c r="BW529" s="70">
        <v>0</v>
      </c>
      <c r="BX529" s="70">
        <v>0</v>
      </c>
      <c r="BY529" s="70">
        <v>0</v>
      </c>
      <c r="BZ529" s="70">
        <v>0</v>
      </c>
      <c r="CA529" s="70">
        <v>0</v>
      </c>
      <c r="CB529" s="70">
        <v>0</v>
      </c>
      <c r="CC529" s="70">
        <v>0</v>
      </c>
      <c r="CD529" s="70">
        <v>0</v>
      </c>
    </row>
    <row r="530" spans="1:82">
      <c r="A530" s="70" t="s">
        <v>2491</v>
      </c>
      <c r="B530" s="70">
        <v>374</v>
      </c>
      <c r="C530" s="70">
        <v>18</v>
      </c>
      <c r="D530" s="70">
        <v>22</v>
      </c>
      <c r="E530" s="70">
        <v>2021</v>
      </c>
      <c r="F530" s="70" t="s">
        <v>160</v>
      </c>
      <c r="G530" s="70" t="s">
        <v>2473</v>
      </c>
      <c r="H530" s="70" t="s">
        <v>2474</v>
      </c>
      <c r="I530" s="148"/>
      <c r="J530" s="71">
        <v>15.202183338496766</v>
      </c>
      <c r="K530" s="71">
        <v>2.4625670707926055</v>
      </c>
      <c r="L530" s="71">
        <v>0.17290804998884224</v>
      </c>
      <c r="M530" s="71">
        <v>50.359204151006168</v>
      </c>
      <c r="N530" s="71">
        <v>72.033714867867872</v>
      </c>
      <c r="O530" s="71">
        <v>42.940532271022192</v>
      </c>
      <c r="P530" s="71">
        <v>29.36192796838699</v>
      </c>
      <c r="Q530" s="71">
        <v>3.6957871240429001</v>
      </c>
      <c r="R530" s="71">
        <v>0</v>
      </c>
      <c r="S530" s="71">
        <v>9.2239614500000009</v>
      </c>
      <c r="T530" s="72"/>
      <c r="U530" s="71">
        <v>5503443</v>
      </c>
      <c r="V530" s="71">
        <v>1124</v>
      </c>
      <c r="W530" s="71">
        <v>6</v>
      </c>
      <c r="X530" s="71">
        <v>17097</v>
      </c>
      <c r="Y530" s="71">
        <v>30447</v>
      </c>
      <c r="Z530" s="71">
        <v>31594</v>
      </c>
      <c r="AA530" s="71">
        <v>6319</v>
      </c>
      <c r="AB530" s="71">
        <v>63298</v>
      </c>
      <c r="AC530" s="71">
        <v>0</v>
      </c>
      <c r="AD530" s="71">
        <v>9.2239614500000009</v>
      </c>
      <c r="AE530" s="72"/>
      <c r="AF530" s="71">
        <v>31949019.80465132</v>
      </c>
      <c r="AG530" s="71">
        <v>1803084.3894464308</v>
      </c>
      <c r="AH530" s="71">
        <v>46396.389400494751</v>
      </c>
      <c r="AI530" s="71">
        <v>111608935.72272186</v>
      </c>
      <c r="AJ530" s="71">
        <v>146563107.78950551</v>
      </c>
      <c r="AK530" s="71">
        <v>0</v>
      </c>
      <c r="AL530" s="71">
        <v>0</v>
      </c>
      <c r="AM530" s="71">
        <v>8308741.5704583097</v>
      </c>
      <c r="AN530" s="71">
        <v>0</v>
      </c>
      <c r="AO530" s="71">
        <v>0</v>
      </c>
      <c r="AP530" s="71">
        <v>300279285.66618395</v>
      </c>
      <c r="AQ530" s="72"/>
      <c r="AR530" s="71">
        <v>1402</v>
      </c>
      <c r="AS530" s="71">
        <v>320</v>
      </c>
      <c r="AT530" s="71">
        <v>0</v>
      </c>
      <c r="AU530" s="71">
        <v>0</v>
      </c>
      <c r="AV530" s="71">
        <v>0</v>
      </c>
      <c r="AW530" s="71">
        <v>0</v>
      </c>
      <c r="AX530" s="71"/>
      <c r="AY530" s="72"/>
      <c r="AZ530" s="71">
        <v>6178.3000000000011</v>
      </c>
      <c r="BA530" s="71">
        <v>9935.0000000000036</v>
      </c>
      <c r="BB530" s="71">
        <v>0</v>
      </c>
      <c r="BC530" s="71">
        <v>0</v>
      </c>
      <c r="BD530" s="71">
        <v>0</v>
      </c>
      <c r="BE530" s="71">
        <v>0</v>
      </c>
      <c r="BF530" s="71"/>
      <c r="BG530" s="72"/>
      <c r="BH530" s="71">
        <v>0</v>
      </c>
      <c r="BI530" s="71">
        <v>0</v>
      </c>
      <c r="BJ530" s="71">
        <v>3.8340000000000001</v>
      </c>
      <c r="BK530" s="71">
        <v>0</v>
      </c>
      <c r="BL530" s="71">
        <v>2.6019999999999999</v>
      </c>
      <c r="BM530" s="71">
        <v>0</v>
      </c>
      <c r="BN530" s="72"/>
      <c r="BO530" s="71">
        <v>0</v>
      </c>
      <c r="BP530" s="71">
        <v>0</v>
      </c>
      <c r="BQ530" s="71">
        <v>1</v>
      </c>
      <c r="BR530" s="71">
        <v>0</v>
      </c>
      <c r="BS530" s="71">
        <v>1</v>
      </c>
      <c r="BT530" s="71">
        <v>0</v>
      </c>
      <c r="BU530"/>
      <c r="BV530" s="70">
        <v>6.4359999999999999</v>
      </c>
      <c r="BW530" s="70">
        <v>0</v>
      </c>
      <c r="BX530" s="70">
        <v>0</v>
      </c>
      <c r="BY530" s="70">
        <v>0</v>
      </c>
      <c r="BZ530" s="70">
        <v>0</v>
      </c>
      <c r="CA530" s="70">
        <v>0</v>
      </c>
      <c r="CB530" s="70">
        <v>0</v>
      </c>
      <c r="CC530" s="70">
        <v>0</v>
      </c>
      <c r="CD530" s="70">
        <v>0</v>
      </c>
    </row>
    <row r="531" spans="1:82">
      <c r="A531" s="70" t="s">
        <v>2492</v>
      </c>
      <c r="B531" s="70">
        <v>374</v>
      </c>
      <c r="C531" s="70">
        <v>19</v>
      </c>
      <c r="D531" s="70">
        <v>22</v>
      </c>
      <c r="E531" s="70">
        <v>2022</v>
      </c>
      <c r="F531" s="70" t="s">
        <v>161</v>
      </c>
      <c r="G531" s="70" t="s">
        <v>2473</v>
      </c>
      <c r="H531" s="70" t="s">
        <v>2474</v>
      </c>
      <c r="I531" s="148"/>
      <c r="J531" s="71">
        <v>17.000028656252223</v>
      </c>
      <c r="K531" s="71">
        <v>2.2164612330637512</v>
      </c>
      <c r="L531" s="71">
        <v>0.14720377921460734</v>
      </c>
      <c r="M531" s="71">
        <v>57.807186283863011</v>
      </c>
      <c r="N531" s="71">
        <v>78.593494628270435</v>
      </c>
      <c r="O531" s="71">
        <v>45.192567847545696</v>
      </c>
      <c r="P531" s="71">
        <v>29.062925398207206</v>
      </c>
      <c r="Q531" s="71">
        <v>3.6996752523577108</v>
      </c>
      <c r="R531" s="71">
        <v>0</v>
      </c>
      <c r="S531" s="71">
        <v>8.3027666669700011</v>
      </c>
      <c r="T531" s="72"/>
      <c r="U531" s="71">
        <v>5674992</v>
      </c>
      <c r="V531" s="71">
        <v>1124</v>
      </c>
      <c r="W531" s="71">
        <v>6</v>
      </c>
      <c r="X531" s="71">
        <v>17097</v>
      </c>
      <c r="Y531" s="71">
        <v>30892</v>
      </c>
      <c r="Z531" s="71">
        <v>31592</v>
      </c>
      <c r="AA531" s="71">
        <v>6350</v>
      </c>
      <c r="AB531" s="71">
        <v>62845</v>
      </c>
      <c r="AC531" s="71">
        <v>0</v>
      </c>
      <c r="AD531" s="71">
        <v>8.3027666669700011</v>
      </c>
      <c r="AE531" s="72"/>
      <c r="AF531" s="71">
        <v>28954878.305692963</v>
      </c>
      <c r="AG531" s="71">
        <v>1740420.3433553446</v>
      </c>
      <c r="AH531" s="71">
        <v>45490.433139704408</v>
      </c>
      <c r="AI531" s="71">
        <v>110886972.67903429</v>
      </c>
      <c r="AJ531" s="71">
        <v>152287086.01519302</v>
      </c>
      <c r="AK531" s="71">
        <v>0</v>
      </c>
      <c r="AL531" s="71">
        <v>0</v>
      </c>
      <c r="AM531" s="71">
        <v>8115004.8170151785</v>
      </c>
      <c r="AN531" s="71">
        <v>0</v>
      </c>
      <c r="AO531" s="71">
        <v>0</v>
      </c>
      <c r="AP531" s="71">
        <v>302029852.59343052</v>
      </c>
      <c r="AQ531" s="72"/>
      <c r="AR531" s="71">
        <v>1496</v>
      </c>
      <c r="AS531" s="71">
        <v>320</v>
      </c>
      <c r="AT531" s="71">
        <v>0</v>
      </c>
      <c r="AU531" s="71">
        <v>0</v>
      </c>
      <c r="AV531" s="71">
        <v>0</v>
      </c>
      <c r="AW531" s="71">
        <v>0</v>
      </c>
      <c r="AX531" s="71"/>
      <c r="AY531" s="72"/>
      <c r="AZ531" s="71">
        <v>6770.1</v>
      </c>
      <c r="BA531" s="71">
        <v>9935.0000000000036</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2493</v>
      </c>
      <c r="B532" s="70">
        <v>374</v>
      </c>
      <c r="C532" s="70">
        <v>20</v>
      </c>
      <c r="D532" s="70">
        <v>22</v>
      </c>
      <c r="E532" s="70">
        <v>2023</v>
      </c>
      <c r="F532" s="70" t="s">
        <v>1539</v>
      </c>
      <c r="G532" s="70" t="s">
        <v>2473</v>
      </c>
      <c r="H532" s="70" t="s">
        <v>2474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1577</v>
      </c>
      <c r="AS532" s="71">
        <v>322</v>
      </c>
      <c r="AT532" s="71">
        <v>0</v>
      </c>
      <c r="AU532" s="71">
        <v>0</v>
      </c>
      <c r="AV532" s="71">
        <v>0</v>
      </c>
      <c r="AW532" s="71">
        <v>0</v>
      </c>
      <c r="AX532" s="71"/>
      <c r="AY532" s="72"/>
      <c r="AZ532" s="71">
        <v>7264.7999999999956</v>
      </c>
      <c r="BA532" s="71">
        <v>10198.200000000004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2494</v>
      </c>
      <c r="B533" s="70">
        <v>374</v>
      </c>
      <c r="C533" s="70">
        <v>21</v>
      </c>
      <c r="D533" s="70">
        <v>22</v>
      </c>
      <c r="E533" s="70">
        <v>2024</v>
      </c>
      <c r="F533" s="70" t="s">
        <v>1554</v>
      </c>
      <c r="G533" s="70" t="s">
        <v>2473</v>
      </c>
      <c r="H533" s="70" t="s">
        <v>2474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2495</v>
      </c>
      <c r="B534" s="70">
        <v>239</v>
      </c>
      <c r="C534" s="70">
        <v>1</v>
      </c>
      <c r="D534" s="70">
        <v>15</v>
      </c>
      <c r="E534" s="70">
        <v>1990</v>
      </c>
      <c r="F534" s="70" t="s">
        <v>787</v>
      </c>
      <c r="G534" s="70" t="s">
        <v>2496</v>
      </c>
      <c r="H534" s="70" t="s">
        <v>2497</v>
      </c>
      <c r="I534" s="148"/>
      <c r="J534" s="71">
        <v>352.26446921790892</v>
      </c>
      <c r="K534" s="71">
        <v>10.16646011505188</v>
      </c>
      <c r="L534" s="71">
        <v>7.1324439472061112</v>
      </c>
      <c r="M534" s="71">
        <v>48.904051938274101</v>
      </c>
      <c r="N534" s="71">
        <v>47.483458112431968</v>
      </c>
      <c r="O534" s="71">
        <v>54.158440761416443</v>
      </c>
      <c r="P534" s="71">
        <v>82.908073584215643</v>
      </c>
      <c r="Q534" s="71">
        <v>4.9598413599675002</v>
      </c>
      <c r="R534" s="71">
        <v>0</v>
      </c>
      <c r="S534" s="71">
        <v>5.1020488240217832</v>
      </c>
      <c r="T534" s="72"/>
      <c r="U534" s="71">
        <v>9310186</v>
      </c>
      <c r="V534" s="71">
        <v>2470</v>
      </c>
      <c r="W534" s="71">
        <v>66</v>
      </c>
      <c r="X534" s="71">
        <v>17549</v>
      </c>
      <c r="Y534" s="71">
        <v>20819</v>
      </c>
      <c r="Z534" s="71">
        <v>22276</v>
      </c>
      <c r="AA534" s="71">
        <v>20131</v>
      </c>
      <c r="AB534" s="71">
        <v>80531</v>
      </c>
      <c r="AC534" s="71">
        <v>0</v>
      </c>
      <c r="AD534" s="71">
        <v>5.1020488240217832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2498</v>
      </c>
      <c r="B535" s="70">
        <v>240</v>
      </c>
      <c r="C535" s="70">
        <v>2</v>
      </c>
      <c r="D535" s="70">
        <v>15</v>
      </c>
      <c r="E535" s="70">
        <v>2005</v>
      </c>
      <c r="F535" s="70" t="s">
        <v>789</v>
      </c>
      <c r="G535" s="70" t="s">
        <v>2496</v>
      </c>
      <c r="H535" s="70" t="s">
        <v>2497</v>
      </c>
      <c r="I535" s="148"/>
      <c r="J535" s="71">
        <v>161.31905771431701</v>
      </c>
      <c r="K535" s="71">
        <v>4.9885388069048977</v>
      </c>
      <c r="L535" s="71">
        <v>4.6583045162088688</v>
      </c>
      <c r="M535" s="71">
        <v>73.667672706962321</v>
      </c>
      <c r="N535" s="71">
        <v>65.930500232156547</v>
      </c>
      <c r="O535" s="71">
        <v>79.463650062799729</v>
      </c>
      <c r="P535" s="71">
        <v>79.724431256374544</v>
      </c>
      <c r="Q535" s="71">
        <v>4.4477952717382401</v>
      </c>
      <c r="R535" s="71">
        <v>0</v>
      </c>
      <c r="S535" s="71">
        <v>7.3629668520000013</v>
      </c>
      <c r="T535" s="72"/>
      <c r="U535" s="71">
        <v>6222675</v>
      </c>
      <c r="V535" s="71">
        <v>2401</v>
      </c>
      <c r="W535" s="71">
        <v>65</v>
      </c>
      <c r="X535" s="71">
        <v>16342</v>
      </c>
      <c r="Y535" s="71">
        <v>23970</v>
      </c>
      <c r="Z535" s="71">
        <v>37822</v>
      </c>
      <c r="AA535" s="71">
        <v>15854</v>
      </c>
      <c r="AB535" s="71">
        <v>75496</v>
      </c>
      <c r="AC535" s="71">
        <v>0</v>
      </c>
      <c r="AD535" s="71">
        <v>7.3629668520000013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2499</v>
      </c>
      <c r="B536" s="70">
        <v>241</v>
      </c>
      <c r="C536" s="70">
        <v>3</v>
      </c>
      <c r="D536" s="70">
        <v>15</v>
      </c>
      <c r="E536" s="70">
        <v>2006</v>
      </c>
      <c r="F536" s="70" t="s">
        <v>790</v>
      </c>
      <c r="G536" s="70" t="s">
        <v>2496</v>
      </c>
      <c r="H536" s="70" t="s">
        <v>2497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2500</v>
      </c>
      <c r="B537" s="70">
        <v>242</v>
      </c>
      <c r="C537" s="70">
        <v>4</v>
      </c>
      <c r="D537" s="70">
        <v>15</v>
      </c>
      <c r="E537" s="70">
        <v>2007</v>
      </c>
      <c r="F537" s="70" t="s">
        <v>791</v>
      </c>
      <c r="G537" s="70" t="s">
        <v>2496</v>
      </c>
      <c r="H537" s="70" t="s">
        <v>2497</v>
      </c>
      <c r="I537" s="148"/>
      <c r="J537" s="71">
        <v>246.5675222113498</v>
      </c>
      <c r="K537" s="71">
        <v>4.9157854804518317</v>
      </c>
      <c r="L537" s="71">
        <v>4.053204363844304</v>
      </c>
      <c r="M537" s="71">
        <v>68.718793284499384</v>
      </c>
      <c r="N537" s="71">
        <v>65.498974942534616</v>
      </c>
      <c r="O537" s="71">
        <v>78.297661199554554</v>
      </c>
      <c r="P537" s="71">
        <v>78.129471578933092</v>
      </c>
      <c r="Q537" s="71">
        <v>4.5986518396858296</v>
      </c>
      <c r="R537" s="71">
        <v>0</v>
      </c>
      <c r="S537" s="71">
        <v>7.5770103196800012</v>
      </c>
      <c r="T537" s="72"/>
      <c r="U537" s="71">
        <v>10534094</v>
      </c>
      <c r="V537" s="71">
        <v>2200</v>
      </c>
      <c r="W537" s="71">
        <v>57</v>
      </c>
      <c r="X537" s="71">
        <v>18159</v>
      </c>
      <c r="Y537" s="71">
        <v>24121</v>
      </c>
      <c r="Z537" s="71">
        <v>38741</v>
      </c>
      <c r="AA537" s="71">
        <v>15300</v>
      </c>
      <c r="AB537" s="71">
        <v>73929</v>
      </c>
      <c r="AC537" s="71">
        <v>0</v>
      </c>
      <c r="AD537" s="71">
        <v>7.5770103196800012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2501</v>
      </c>
      <c r="B538" s="70">
        <v>243</v>
      </c>
      <c r="C538" s="70">
        <v>5</v>
      </c>
      <c r="D538" s="70">
        <v>15</v>
      </c>
      <c r="E538" s="70">
        <v>2008</v>
      </c>
      <c r="F538" s="70" t="s">
        <v>792</v>
      </c>
      <c r="G538" s="70" t="s">
        <v>2496</v>
      </c>
      <c r="H538" s="70" t="s">
        <v>2497</v>
      </c>
      <c r="I538" s="148"/>
      <c r="J538" s="71">
        <v>223.5992859167944</v>
      </c>
      <c r="K538" s="71">
        <v>3.8393258212118488</v>
      </c>
      <c r="L538" s="71">
        <v>3.5193644950407879</v>
      </c>
      <c r="M538" s="71">
        <v>71.913645520787796</v>
      </c>
      <c r="N538" s="71">
        <v>61.656915633190508</v>
      </c>
      <c r="O538" s="71">
        <v>76.000045704734859</v>
      </c>
      <c r="P538" s="71">
        <v>76.540831033200888</v>
      </c>
      <c r="Q538" s="71">
        <v>4.4815222254474598</v>
      </c>
      <c r="R538" s="71">
        <v>0</v>
      </c>
      <c r="S538" s="71">
        <v>6.4838981639599993</v>
      </c>
      <c r="T538" s="72"/>
      <c r="U538" s="71">
        <v>9867506</v>
      </c>
      <c r="V538" s="71">
        <v>2200</v>
      </c>
      <c r="W538" s="71">
        <v>57</v>
      </c>
      <c r="X538" s="71">
        <v>18159</v>
      </c>
      <c r="Y538" s="71">
        <v>24258</v>
      </c>
      <c r="Z538" s="71">
        <v>38924</v>
      </c>
      <c r="AA538" s="71">
        <v>15006</v>
      </c>
      <c r="AB538" s="71">
        <v>73231</v>
      </c>
      <c r="AC538" s="71">
        <v>0</v>
      </c>
      <c r="AD538" s="71">
        <v>6.4838981639599993</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2502</v>
      </c>
      <c r="B539" s="70">
        <v>244</v>
      </c>
      <c r="C539" s="70">
        <v>6</v>
      </c>
      <c r="D539" s="70">
        <v>15</v>
      </c>
      <c r="E539" s="70">
        <v>2009</v>
      </c>
      <c r="F539" s="70" t="s">
        <v>176</v>
      </c>
      <c r="G539" s="1064" t="s">
        <v>2496</v>
      </c>
      <c r="H539" s="70" t="s">
        <v>2497</v>
      </c>
      <c r="I539" s="148"/>
      <c r="J539" s="71">
        <v>176.8834679632927</v>
      </c>
      <c r="K539" s="71">
        <v>3.1230095433977039</v>
      </c>
      <c r="L539" s="71">
        <v>7.042006500307358</v>
      </c>
      <c r="M539" s="71">
        <v>71.438037369808015</v>
      </c>
      <c r="N539" s="71">
        <v>60.189713024958628</v>
      </c>
      <c r="O539" s="71">
        <v>77.640165597961357</v>
      </c>
      <c r="P539" s="71">
        <v>72.584186536238406</v>
      </c>
      <c r="Q539" s="71">
        <v>4.22399339708541</v>
      </c>
      <c r="R539" s="71">
        <v>0</v>
      </c>
      <c r="S539" s="71">
        <v>6.6899818448100001</v>
      </c>
      <c r="T539" s="72"/>
      <c r="U539" s="71">
        <v>7988302</v>
      </c>
      <c r="V539" s="71">
        <v>2251</v>
      </c>
      <c r="W539" s="71">
        <v>166</v>
      </c>
      <c r="X539" s="71">
        <v>19022</v>
      </c>
      <c r="Y539" s="71">
        <v>24345</v>
      </c>
      <c r="Z539" s="71">
        <v>39249</v>
      </c>
      <c r="AA539" s="71">
        <v>14609</v>
      </c>
      <c r="AB539" s="71">
        <v>72456</v>
      </c>
      <c r="AC539" s="71">
        <v>0</v>
      </c>
      <c r="AD539" s="71">
        <v>6.6899818448100001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7.56</v>
      </c>
      <c r="BK539" s="71">
        <v>0</v>
      </c>
      <c r="BL539" s="71">
        <v>0</v>
      </c>
      <c r="BM539" s="71">
        <v>0</v>
      </c>
      <c r="BN539" s="72"/>
      <c r="BO539" s="71">
        <v>0</v>
      </c>
      <c r="BP539" s="71">
        <v>0</v>
      </c>
      <c r="BQ539" s="71">
        <v>1</v>
      </c>
      <c r="BR539" s="71">
        <v>0</v>
      </c>
      <c r="BS539" s="71">
        <v>0</v>
      </c>
      <c r="BT539" s="71">
        <v>0</v>
      </c>
      <c r="BU539"/>
      <c r="BV539" s="70">
        <v>7.56</v>
      </c>
      <c r="BW539" s="70">
        <v>0</v>
      </c>
      <c r="BX539" s="70">
        <v>0</v>
      </c>
      <c r="BY539" s="70">
        <v>0</v>
      </c>
      <c r="BZ539" s="70">
        <v>0</v>
      </c>
      <c r="CA539" s="70">
        <v>0</v>
      </c>
      <c r="CB539" s="70">
        <v>0</v>
      </c>
      <c r="CC539" s="70">
        <v>0</v>
      </c>
      <c r="CD539" s="70">
        <v>0</v>
      </c>
    </row>
    <row r="540" spans="1:82">
      <c r="A540" s="70" t="s">
        <v>2503</v>
      </c>
      <c r="B540" s="70">
        <v>245</v>
      </c>
      <c r="C540" s="70">
        <v>7</v>
      </c>
      <c r="D540" s="70">
        <v>15</v>
      </c>
      <c r="E540" s="70">
        <v>2010</v>
      </c>
      <c r="F540" s="70" t="s">
        <v>177</v>
      </c>
      <c r="G540" s="1064" t="s">
        <v>2496</v>
      </c>
      <c r="H540" s="70" t="s">
        <v>2497</v>
      </c>
      <c r="I540" s="148"/>
      <c r="J540" s="71">
        <v>159.1608269675514</v>
      </c>
      <c r="K540" s="71">
        <v>3.4993471601698749</v>
      </c>
      <c r="L540" s="71">
        <v>6.6540162701743188</v>
      </c>
      <c r="M540" s="71">
        <v>75.140713897002783</v>
      </c>
      <c r="N540" s="71">
        <v>61.37898588824855</v>
      </c>
      <c r="O540" s="71">
        <v>77.980048988051493</v>
      </c>
      <c r="P540" s="71">
        <v>73.347731786989826</v>
      </c>
      <c r="Q540" s="71">
        <v>4.3727398567334603</v>
      </c>
      <c r="R540" s="71">
        <v>0</v>
      </c>
      <c r="S540" s="71">
        <v>6.857820199999999</v>
      </c>
      <c r="T540" s="72"/>
      <c r="U540" s="71">
        <v>6635448</v>
      </c>
      <c r="V540" s="71">
        <v>2251</v>
      </c>
      <c r="W540" s="71">
        <v>166</v>
      </c>
      <c r="X540" s="71">
        <v>19022</v>
      </c>
      <c r="Y540" s="71">
        <v>24486</v>
      </c>
      <c r="Z540" s="71">
        <v>39604</v>
      </c>
      <c r="AA540" s="71">
        <v>14394</v>
      </c>
      <c r="AB540" s="71">
        <v>71874</v>
      </c>
      <c r="AC540" s="71">
        <v>0</v>
      </c>
      <c r="AD540" s="71">
        <v>6.857820199999999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7.3410000000000002</v>
      </c>
      <c r="BK540" s="71">
        <v>0</v>
      </c>
      <c r="BL540" s="71">
        <v>0</v>
      </c>
      <c r="BM540" s="71">
        <v>0</v>
      </c>
      <c r="BN540" s="72"/>
      <c r="BO540" s="71">
        <v>0</v>
      </c>
      <c r="BP540" s="71">
        <v>0</v>
      </c>
      <c r="BQ540" s="71">
        <v>1</v>
      </c>
      <c r="BR540" s="71">
        <v>0</v>
      </c>
      <c r="BS540" s="71">
        <v>0</v>
      </c>
      <c r="BT540" s="71">
        <v>0</v>
      </c>
      <c r="BU540"/>
      <c r="BV540" s="70">
        <v>7.3410000000000002</v>
      </c>
      <c r="BW540" s="70">
        <v>0</v>
      </c>
      <c r="BX540" s="70">
        <v>0</v>
      </c>
      <c r="BY540" s="70">
        <v>0</v>
      </c>
      <c r="BZ540" s="70">
        <v>0</v>
      </c>
      <c r="CA540" s="70">
        <v>0</v>
      </c>
      <c r="CB540" s="70">
        <v>0</v>
      </c>
      <c r="CC540" s="70">
        <v>0</v>
      </c>
      <c r="CD540" s="70">
        <v>0</v>
      </c>
    </row>
    <row r="541" spans="1:82">
      <c r="A541" s="70" t="s">
        <v>2504</v>
      </c>
      <c r="B541" s="70">
        <v>246</v>
      </c>
      <c r="C541" s="70">
        <v>8</v>
      </c>
      <c r="D541" s="70">
        <v>15</v>
      </c>
      <c r="E541" s="70">
        <v>2011</v>
      </c>
      <c r="F541" s="70" t="s">
        <v>178</v>
      </c>
      <c r="G541" s="70" t="s">
        <v>2496</v>
      </c>
      <c r="H541" s="70" t="s">
        <v>2497</v>
      </c>
      <c r="I541" s="148"/>
      <c r="J541" s="71">
        <v>120.4837706694464</v>
      </c>
      <c r="K541" s="71">
        <v>5.6725212959599576</v>
      </c>
      <c r="L541" s="71">
        <v>7.4828591880841548</v>
      </c>
      <c r="M541" s="71">
        <v>90.928644768022963</v>
      </c>
      <c r="N541" s="71">
        <v>75.473197275888282</v>
      </c>
      <c r="O541" s="71">
        <v>77.223850276907896</v>
      </c>
      <c r="P541" s="71">
        <v>70.228512220437736</v>
      </c>
      <c r="Q541" s="71">
        <v>5.0020791856802296</v>
      </c>
      <c r="R541" s="71">
        <v>0</v>
      </c>
      <c r="S541" s="71">
        <v>4.2274518165000003</v>
      </c>
      <c r="T541" s="72"/>
      <c r="U541" s="71">
        <v>4743068</v>
      </c>
      <c r="V541" s="71">
        <v>2251</v>
      </c>
      <c r="W541" s="71">
        <v>166</v>
      </c>
      <c r="X541" s="71">
        <v>19022</v>
      </c>
      <c r="Y541" s="71">
        <v>24676</v>
      </c>
      <c r="Z541" s="71">
        <v>40072</v>
      </c>
      <c r="AA541" s="71">
        <v>14192</v>
      </c>
      <c r="AB541" s="71">
        <v>71278</v>
      </c>
      <c r="AC541" s="71">
        <v>0</v>
      </c>
      <c r="AD541" s="71">
        <v>4.2274518165000003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1.331</v>
      </c>
      <c r="BK541" s="71">
        <v>0</v>
      </c>
      <c r="BL541" s="71">
        <v>0</v>
      </c>
      <c r="BM541" s="71">
        <v>0</v>
      </c>
      <c r="BN541" s="72"/>
      <c r="BO541" s="71">
        <v>0</v>
      </c>
      <c r="BP541" s="71">
        <v>0</v>
      </c>
      <c r="BQ541" s="71">
        <v>1</v>
      </c>
      <c r="BR541" s="71">
        <v>0</v>
      </c>
      <c r="BS541" s="71">
        <v>0</v>
      </c>
      <c r="BT541" s="71">
        <v>0</v>
      </c>
      <c r="BU541"/>
      <c r="BV541" s="70">
        <v>1.331</v>
      </c>
      <c r="BW541" s="70">
        <v>0</v>
      </c>
      <c r="BX541" s="70">
        <v>0</v>
      </c>
      <c r="BY541" s="70">
        <v>0</v>
      </c>
      <c r="BZ541" s="70">
        <v>0</v>
      </c>
      <c r="CA541" s="70">
        <v>0</v>
      </c>
      <c r="CB541" s="70">
        <v>0</v>
      </c>
      <c r="CC541" s="70">
        <v>0</v>
      </c>
      <c r="CD541" s="70">
        <v>0</v>
      </c>
    </row>
    <row r="542" spans="1:82">
      <c r="A542" s="70" t="s">
        <v>2505</v>
      </c>
      <c r="B542" s="70">
        <v>247</v>
      </c>
      <c r="C542" s="70">
        <v>9</v>
      </c>
      <c r="D542" s="70">
        <v>15</v>
      </c>
      <c r="E542" s="70">
        <v>2012</v>
      </c>
      <c r="F542" s="70" t="s">
        <v>179</v>
      </c>
      <c r="G542" s="70" t="s">
        <v>2496</v>
      </c>
      <c r="H542" s="70" t="s">
        <v>2497</v>
      </c>
      <c r="I542" s="148"/>
      <c r="J542" s="71">
        <v>116.4519455651523</v>
      </c>
      <c r="K542" s="71">
        <v>5.2989890566901012</v>
      </c>
      <c r="L542" s="71">
        <v>7.6591118838087562</v>
      </c>
      <c r="M542" s="71">
        <v>100.87535489950569</v>
      </c>
      <c r="N542" s="71">
        <v>88.58938623515418</v>
      </c>
      <c r="O542" s="71">
        <v>77.32550208107925</v>
      </c>
      <c r="P542" s="71">
        <v>69.961211632985027</v>
      </c>
      <c r="Q542" s="71">
        <v>5.3949341076933903</v>
      </c>
      <c r="R542" s="71">
        <v>0</v>
      </c>
      <c r="S542" s="71">
        <v>6.5152577199999993</v>
      </c>
      <c r="T542" s="72"/>
      <c r="U542" s="71">
        <v>4410143</v>
      </c>
      <c r="V542" s="71">
        <v>2251</v>
      </c>
      <c r="W542" s="71">
        <v>166</v>
      </c>
      <c r="X542" s="71">
        <v>19022</v>
      </c>
      <c r="Y542" s="71">
        <v>25059</v>
      </c>
      <c r="Z542" s="71">
        <v>40443</v>
      </c>
      <c r="AA542" s="71">
        <v>14058</v>
      </c>
      <c r="AB542" s="71">
        <v>70757</v>
      </c>
      <c r="AC542" s="71">
        <v>0</v>
      </c>
      <c r="AD542" s="71">
        <v>6.5152577199999993</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2506</v>
      </c>
      <c r="B543" s="70">
        <v>248</v>
      </c>
      <c r="C543" s="70">
        <v>10</v>
      </c>
      <c r="D543" s="70">
        <v>15</v>
      </c>
      <c r="E543" s="70">
        <v>2013</v>
      </c>
      <c r="F543" s="70" t="s">
        <v>180</v>
      </c>
      <c r="G543" s="70" t="s">
        <v>2496</v>
      </c>
      <c r="H543" s="70" t="s">
        <v>2497</v>
      </c>
      <c r="I543" s="148"/>
      <c r="J543" s="71">
        <v>123.9046747587477</v>
      </c>
      <c r="K543" s="71">
        <v>4.4131334738332626</v>
      </c>
      <c r="L543" s="71">
        <v>7.3603451556883366</v>
      </c>
      <c r="M543" s="71">
        <v>99.941898476040848</v>
      </c>
      <c r="N543" s="71">
        <v>84.033606775046295</v>
      </c>
      <c r="O543" s="71">
        <v>75.001629490079111</v>
      </c>
      <c r="P543" s="71">
        <v>69.505493581312308</v>
      </c>
      <c r="Q543" s="71">
        <v>5.4344133539909896</v>
      </c>
      <c r="R543" s="71">
        <v>0</v>
      </c>
      <c r="S543" s="71">
        <v>5.4427083563999998</v>
      </c>
      <c r="T543" s="72"/>
      <c r="U543" s="71">
        <v>4713233</v>
      </c>
      <c r="V543" s="71">
        <v>2251</v>
      </c>
      <c r="W543" s="71">
        <v>166</v>
      </c>
      <c r="X543" s="71">
        <v>19022</v>
      </c>
      <c r="Y543" s="71">
        <v>24944</v>
      </c>
      <c r="Z543" s="71">
        <v>40979</v>
      </c>
      <c r="AA543" s="71">
        <v>13914</v>
      </c>
      <c r="AB543" s="71">
        <v>70253</v>
      </c>
      <c r="AC543" s="71">
        <v>0</v>
      </c>
      <c r="AD543" s="71">
        <v>5.4427083563999998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2507</v>
      </c>
      <c r="B544" s="70">
        <v>249</v>
      </c>
      <c r="C544" s="70">
        <v>11</v>
      </c>
      <c r="D544" s="70">
        <v>15</v>
      </c>
      <c r="E544" s="70">
        <v>2014</v>
      </c>
      <c r="F544" s="70" t="s">
        <v>181</v>
      </c>
      <c r="G544" s="70" t="s">
        <v>2496</v>
      </c>
      <c r="H544" s="70" t="s">
        <v>2497</v>
      </c>
      <c r="I544" s="148"/>
      <c r="J544" s="71">
        <v>123.3085544186076</v>
      </c>
      <c r="K544" s="71">
        <v>5.1382676030319976</v>
      </c>
      <c r="L544" s="71">
        <v>5.5784730780445004</v>
      </c>
      <c r="M544" s="71">
        <v>94.59122460140631</v>
      </c>
      <c r="N544" s="71">
        <v>73.865967949709685</v>
      </c>
      <c r="O544" s="71">
        <v>71.651221072815133</v>
      </c>
      <c r="P544" s="71">
        <v>68.917741329363395</v>
      </c>
      <c r="Q544" s="71">
        <v>5.1633054283991697</v>
      </c>
      <c r="R544" s="71">
        <v>0</v>
      </c>
      <c r="S544" s="71">
        <v>6.4623928424999999</v>
      </c>
      <c r="T544" s="72"/>
      <c r="U544" s="71">
        <v>4785056</v>
      </c>
      <c r="V544" s="71">
        <v>2010</v>
      </c>
      <c r="W544" s="71">
        <v>128</v>
      </c>
      <c r="X544" s="71">
        <v>18405</v>
      </c>
      <c r="Y544" s="71">
        <v>25076</v>
      </c>
      <c r="Z544" s="71">
        <v>41232</v>
      </c>
      <c r="AA544" s="71">
        <v>13725</v>
      </c>
      <c r="AB544" s="71">
        <v>69570</v>
      </c>
      <c r="AC544" s="71">
        <v>0</v>
      </c>
      <c r="AD544" s="71">
        <v>6.4623928424999999</v>
      </c>
      <c r="AE544" s="72"/>
      <c r="AF544" s="71"/>
      <c r="AG544" s="71"/>
      <c r="AH544" s="71"/>
      <c r="AI544" s="71"/>
      <c r="AJ544" s="71"/>
      <c r="AK544" s="71"/>
      <c r="AL544" s="71"/>
      <c r="AM544" s="71"/>
      <c r="AN544" s="71"/>
      <c r="AO544" s="71"/>
      <c r="AP544" s="71"/>
      <c r="AQ544" s="72"/>
      <c r="AR544" s="71">
        <v>1757</v>
      </c>
      <c r="AS544" s="71">
        <v>498</v>
      </c>
      <c r="AT544" s="71">
        <v>0</v>
      </c>
      <c r="AU544" s="71">
        <v>0</v>
      </c>
      <c r="AV544" s="71">
        <v>0</v>
      </c>
      <c r="AW544" s="71">
        <v>0</v>
      </c>
      <c r="AX544" s="71"/>
      <c r="AY544" s="72"/>
      <c r="AZ544" s="71">
        <v>8359.893</v>
      </c>
      <c r="BA544" s="71">
        <v>14645.78</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2508</v>
      </c>
      <c r="B545" s="70">
        <v>250</v>
      </c>
      <c r="C545" s="70">
        <v>12</v>
      </c>
      <c r="D545" s="70">
        <v>15</v>
      </c>
      <c r="E545" s="70">
        <v>2015</v>
      </c>
      <c r="F545" s="70" t="s">
        <v>182</v>
      </c>
      <c r="G545" s="70" t="s">
        <v>2496</v>
      </c>
      <c r="H545" s="70" t="s">
        <v>2497</v>
      </c>
      <c r="I545" s="148"/>
      <c r="J545" s="71">
        <v>112.0154199612429</v>
      </c>
      <c r="K545" s="71">
        <v>4.6135644129624289</v>
      </c>
      <c r="L545" s="71">
        <v>5.5797429196495321</v>
      </c>
      <c r="M545" s="71">
        <v>90.525361927210554</v>
      </c>
      <c r="N545" s="71">
        <v>65.548453415963891</v>
      </c>
      <c r="O545" s="71">
        <v>71.136905680079991</v>
      </c>
      <c r="P545" s="71">
        <v>68.097788833156912</v>
      </c>
      <c r="Q545" s="71">
        <v>4.9900990904998102</v>
      </c>
      <c r="R545" s="71">
        <v>0</v>
      </c>
      <c r="S545" s="71">
        <v>6.4515370068240001</v>
      </c>
      <c r="T545" s="72"/>
      <c r="U545" s="71">
        <v>4961928</v>
      </c>
      <c r="V545" s="71">
        <v>2010</v>
      </c>
      <c r="W545" s="71">
        <v>128</v>
      </c>
      <c r="X545" s="71">
        <v>18405</v>
      </c>
      <c r="Y545" s="71">
        <v>25105</v>
      </c>
      <c r="Z545" s="71">
        <v>41330</v>
      </c>
      <c r="AA545" s="71">
        <v>13551</v>
      </c>
      <c r="AB545" s="71">
        <v>68683</v>
      </c>
      <c r="AC545" s="71">
        <v>0</v>
      </c>
      <c r="AD545" s="71">
        <v>6.4515370068240001</v>
      </c>
      <c r="AE545" s="72"/>
      <c r="AF545" s="71">
        <v>56934671.158278808</v>
      </c>
      <c r="AG545" s="71">
        <v>3700036.4051861591</v>
      </c>
      <c r="AH545" s="71">
        <v>1048021.3084099611</v>
      </c>
      <c r="AI545" s="71">
        <v>113770823.961115</v>
      </c>
      <c r="AJ545" s="71">
        <v>104634020.28511161</v>
      </c>
      <c r="AK545" s="71">
        <v>0</v>
      </c>
      <c r="AL545" s="71">
        <v>0</v>
      </c>
      <c r="AM545" s="71">
        <v>9412717.0356511883</v>
      </c>
      <c r="AN545" s="71">
        <v>0</v>
      </c>
      <c r="AO545" s="71">
        <v>0</v>
      </c>
      <c r="AP545" s="71">
        <v>289500290.15375274</v>
      </c>
      <c r="AQ545" s="72"/>
      <c r="AR545" s="71">
        <v>1930</v>
      </c>
      <c r="AS545" s="71">
        <v>590</v>
      </c>
      <c r="AT545" s="71">
        <v>0</v>
      </c>
      <c r="AU545" s="71">
        <v>0</v>
      </c>
      <c r="AV545" s="71">
        <v>0</v>
      </c>
      <c r="AW545" s="71">
        <v>0</v>
      </c>
      <c r="AX545" s="71"/>
      <c r="AY545" s="72"/>
      <c r="AZ545" s="71">
        <v>9493.143</v>
      </c>
      <c r="BA545" s="71">
        <v>17334.28</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2509</v>
      </c>
      <c r="B546" s="70">
        <v>251</v>
      </c>
      <c r="C546" s="70">
        <v>13</v>
      </c>
      <c r="D546" s="70">
        <v>15</v>
      </c>
      <c r="E546" s="70">
        <v>2016</v>
      </c>
      <c r="F546" s="70" t="s">
        <v>155</v>
      </c>
      <c r="G546" s="70" t="s">
        <v>2496</v>
      </c>
      <c r="H546" s="70" t="s">
        <v>2497</v>
      </c>
      <c r="I546" s="148"/>
      <c r="J546" s="71">
        <v>100.59277611445739</v>
      </c>
      <c r="K546" s="71">
        <v>4.4876998040089333</v>
      </c>
      <c r="L546" s="71">
        <v>5.2675271147120455</v>
      </c>
      <c r="M546" s="71">
        <v>73.617524810636866</v>
      </c>
      <c r="N546" s="71">
        <v>65.434136668826696</v>
      </c>
      <c r="O546" s="71">
        <v>70.431183135414514</v>
      </c>
      <c r="P546" s="71">
        <v>65.879410703929281</v>
      </c>
      <c r="Q546" s="71">
        <v>4.7901228648198755</v>
      </c>
      <c r="R546" s="71">
        <v>0</v>
      </c>
      <c r="S546" s="71">
        <v>5.1594565580799996</v>
      </c>
      <c r="T546" s="72"/>
      <c r="U546" s="71">
        <v>4713123</v>
      </c>
      <c r="V546" s="71">
        <v>2010</v>
      </c>
      <c r="W546" s="71">
        <v>128</v>
      </c>
      <c r="X546" s="71">
        <v>18405</v>
      </c>
      <c r="Y546" s="71">
        <v>25203</v>
      </c>
      <c r="Z546" s="71">
        <v>41423</v>
      </c>
      <c r="AA546" s="71">
        <v>13559</v>
      </c>
      <c r="AB546" s="71">
        <v>67818</v>
      </c>
      <c r="AC546" s="71">
        <v>0</v>
      </c>
      <c r="AD546" s="71">
        <v>5.1594565580799996</v>
      </c>
      <c r="AE546" s="72"/>
      <c r="AF546" s="71">
        <v>52688181.060993418</v>
      </c>
      <c r="AG546" s="71">
        <v>3728320.334691341</v>
      </c>
      <c r="AH546" s="71">
        <v>777303.06492581137</v>
      </c>
      <c r="AI546" s="71">
        <v>118291264.0156759</v>
      </c>
      <c r="AJ546" s="71">
        <v>109503000.4222261</v>
      </c>
      <c r="AK546" s="71">
        <v>0</v>
      </c>
      <c r="AL546" s="71">
        <v>0</v>
      </c>
      <c r="AM546" s="71">
        <v>9301393.0742195193</v>
      </c>
      <c r="AN546" s="71">
        <v>0</v>
      </c>
      <c r="AO546" s="71">
        <v>0</v>
      </c>
      <c r="AP546" s="71">
        <v>294289461.97273213</v>
      </c>
      <c r="AQ546" s="72"/>
      <c r="AR546" s="71">
        <v>2056</v>
      </c>
      <c r="AS546" s="71">
        <v>624</v>
      </c>
      <c r="AT546" s="71">
        <v>0</v>
      </c>
      <c r="AU546" s="71">
        <v>0</v>
      </c>
      <c r="AV546" s="71">
        <v>0</v>
      </c>
      <c r="AW546" s="71">
        <v>0</v>
      </c>
      <c r="AX546" s="71"/>
      <c r="AY546" s="72"/>
      <c r="AZ546" s="71">
        <v>10225.173000000001</v>
      </c>
      <c r="BA546" s="71">
        <v>18062.580000000002</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2510</v>
      </c>
      <c r="B547" s="70">
        <v>252</v>
      </c>
      <c r="C547" s="70">
        <v>14</v>
      </c>
      <c r="D547" s="70">
        <v>15</v>
      </c>
      <c r="E547" s="70">
        <v>2017</v>
      </c>
      <c r="F547" s="70" t="s">
        <v>156</v>
      </c>
      <c r="G547" s="70" t="s">
        <v>2496</v>
      </c>
      <c r="H547" s="70" t="s">
        <v>2497</v>
      </c>
      <c r="I547" s="148"/>
      <c r="J547" s="71">
        <v>102.18018685468645</v>
      </c>
      <c r="K547" s="71">
        <v>4.6107723173624873</v>
      </c>
      <c r="L547" s="71">
        <v>5.224988369292161</v>
      </c>
      <c r="M547" s="71">
        <v>68.54269339541024</v>
      </c>
      <c r="N547" s="71">
        <v>61.143140312013209</v>
      </c>
      <c r="O547" s="71">
        <v>69.70674098205761</v>
      </c>
      <c r="P547" s="71">
        <v>65.19655126019957</v>
      </c>
      <c r="Q547" s="71">
        <v>4.5928130535625096</v>
      </c>
      <c r="R547" s="71">
        <v>0</v>
      </c>
      <c r="S547" s="71">
        <v>5.1318516530399991</v>
      </c>
      <c r="T547" s="72"/>
      <c r="U547" s="71">
        <v>5148993</v>
      </c>
      <c r="V547" s="71">
        <v>2010</v>
      </c>
      <c r="W547" s="71">
        <v>128</v>
      </c>
      <c r="X547" s="71">
        <v>18405</v>
      </c>
      <c r="Y547" s="71">
        <v>25445</v>
      </c>
      <c r="Z547" s="71">
        <v>41677</v>
      </c>
      <c r="AA547" s="71">
        <v>13504</v>
      </c>
      <c r="AB547" s="71">
        <v>67242</v>
      </c>
      <c r="AC547" s="71">
        <v>0</v>
      </c>
      <c r="AD547" s="71">
        <v>5.1318516530399991</v>
      </c>
      <c r="AE547" s="72"/>
      <c r="AF547" s="71">
        <v>54816049.804575033</v>
      </c>
      <c r="AG547" s="71">
        <v>3774337.1380716092</v>
      </c>
      <c r="AH547" s="71">
        <v>1043072.411718955</v>
      </c>
      <c r="AI547" s="71">
        <v>112393934.7430065</v>
      </c>
      <c r="AJ547" s="71">
        <v>112743670.6779363</v>
      </c>
      <c r="AK547" s="71">
        <v>0</v>
      </c>
      <c r="AL547" s="71">
        <v>0</v>
      </c>
      <c r="AM547" s="71">
        <v>9236823.8912402019</v>
      </c>
      <c r="AN547" s="71">
        <v>0</v>
      </c>
      <c r="AO547" s="71">
        <v>0</v>
      </c>
      <c r="AP547" s="71">
        <v>294007888.66654855</v>
      </c>
      <c r="AQ547" s="72"/>
      <c r="AR547" s="71">
        <v>2162</v>
      </c>
      <c r="AS547" s="71">
        <v>656</v>
      </c>
      <c r="AT547" s="71">
        <v>0</v>
      </c>
      <c r="AU547" s="71">
        <v>0</v>
      </c>
      <c r="AV547" s="71">
        <v>0</v>
      </c>
      <c r="AW547" s="71">
        <v>0</v>
      </c>
      <c r="AX547" s="71"/>
      <c r="AY547" s="72"/>
      <c r="AZ547" s="71">
        <v>10836.733</v>
      </c>
      <c r="BA547" s="71">
        <v>18806.48000000001</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2511</v>
      </c>
      <c r="B548" s="70">
        <v>253</v>
      </c>
      <c r="C548" s="70">
        <v>15</v>
      </c>
      <c r="D548" s="70">
        <v>15</v>
      </c>
      <c r="E548" s="70">
        <v>2018</v>
      </c>
      <c r="F548" s="70" t="s">
        <v>183</v>
      </c>
      <c r="G548" s="70" t="s">
        <v>2496</v>
      </c>
      <c r="H548" s="70" t="s">
        <v>2497</v>
      </c>
      <c r="I548" s="148"/>
      <c r="J548" s="71">
        <v>92.580253886027194</v>
      </c>
      <c r="K548" s="71">
        <v>3.8910282957565694</v>
      </c>
      <c r="L548" s="71">
        <v>4.7187533406951081</v>
      </c>
      <c r="M548" s="71">
        <v>62.537635329592007</v>
      </c>
      <c r="N548" s="71">
        <v>42.629848444710703</v>
      </c>
      <c r="O548" s="71">
        <v>68.369204350795073</v>
      </c>
      <c r="P548" s="71">
        <v>64.294235400179076</v>
      </c>
      <c r="Q548" s="71">
        <v>4.21089580811367</v>
      </c>
      <c r="R548" s="71">
        <v>0</v>
      </c>
      <c r="S548" s="71">
        <v>4.1572400261999993</v>
      </c>
      <c r="T548" s="72"/>
      <c r="U548" s="71">
        <v>5148359</v>
      </c>
      <c r="V548" s="71">
        <v>2010</v>
      </c>
      <c r="W548" s="71">
        <v>128</v>
      </c>
      <c r="X548" s="71">
        <v>18405</v>
      </c>
      <c r="Y548" s="71">
        <v>25664</v>
      </c>
      <c r="Z548" s="71">
        <v>41660</v>
      </c>
      <c r="AA548" s="71">
        <v>13451</v>
      </c>
      <c r="AB548" s="71">
        <v>66438</v>
      </c>
      <c r="AC548" s="71">
        <v>0</v>
      </c>
      <c r="AD548" s="71">
        <v>4.1572400261999993</v>
      </c>
      <c r="AE548" s="72"/>
      <c r="AF548" s="71">
        <v>50296053.748911507</v>
      </c>
      <c r="AG548" s="71">
        <v>3414341.6801348832</v>
      </c>
      <c r="AH548" s="71">
        <v>990648.02720600436</v>
      </c>
      <c r="AI548" s="71">
        <v>107951025.3426438</v>
      </c>
      <c r="AJ548" s="71">
        <v>95539201.230925024</v>
      </c>
      <c r="AK548" s="71">
        <v>0</v>
      </c>
      <c r="AL548" s="71">
        <v>0</v>
      </c>
      <c r="AM548" s="71">
        <v>9145264.4934605248</v>
      </c>
      <c r="AN548" s="71">
        <v>0</v>
      </c>
      <c r="AO548" s="71">
        <v>0</v>
      </c>
      <c r="AP548" s="71">
        <v>267336534.52328175</v>
      </c>
      <c r="AQ548" s="72"/>
      <c r="AR548" s="71">
        <v>2251</v>
      </c>
      <c r="AS548" s="71">
        <v>683</v>
      </c>
      <c r="AT548" s="71">
        <v>0</v>
      </c>
      <c r="AU548" s="71">
        <v>0</v>
      </c>
      <c r="AV548" s="71">
        <v>0</v>
      </c>
      <c r="AW548" s="71">
        <v>0</v>
      </c>
      <c r="AX548" s="71"/>
      <c r="AY548" s="72"/>
      <c r="AZ548" s="71">
        <v>11319.132999999996</v>
      </c>
      <c r="BA548" s="71">
        <v>19634.48</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2512</v>
      </c>
      <c r="B549" s="70">
        <v>254</v>
      </c>
      <c r="C549" s="70">
        <v>16</v>
      </c>
      <c r="D549" s="70">
        <v>15</v>
      </c>
      <c r="E549" s="70">
        <v>2019</v>
      </c>
      <c r="F549" s="70" t="s">
        <v>158</v>
      </c>
      <c r="G549" s="70" t="s">
        <v>2496</v>
      </c>
      <c r="H549" s="70" t="s">
        <v>2497</v>
      </c>
      <c r="I549" s="148"/>
      <c r="J549" s="71">
        <v>94.681654536190337</v>
      </c>
      <c r="K549" s="71">
        <v>3.6971790865398542</v>
      </c>
      <c r="L549" s="71">
        <v>4.7986066239678147</v>
      </c>
      <c r="M549" s="71">
        <v>65.674149875477127</v>
      </c>
      <c r="N549" s="71">
        <v>42.116674140760828</v>
      </c>
      <c r="O549" s="71">
        <v>66.328362688583169</v>
      </c>
      <c r="P549" s="71">
        <v>63.252460904616548</v>
      </c>
      <c r="Q549" s="71">
        <v>4.0488075042801599</v>
      </c>
      <c r="R549" s="71">
        <v>0</v>
      </c>
      <c r="S549" s="71">
        <v>8.1854199076800001</v>
      </c>
      <c r="T549" s="72"/>
      <c r="U549" s="71">
        <v>5254193</v>
      </c>
      <c r="V549" s="71">
        <v>2010</v>
      </c>
      <c r="W549" s="71">
        <v>128</v>
      </c>
      <c r="X549" s="71">
        <v>18405</v>
      </c>
      <c r="Y549" s="71">
        <v>25834</v>
      </c>
      <c r="Z549" s="71">
        <v>41526</v>
      </c>
      <c r="AA549" s="71">
        <v>13134</v>
      </c>
      <c r="AB549" s="71">
        <v>65610</v>
      </c>
      <c r="AC549" s="71">
        <v>0</v>
      </c>
      <c r="AD549" s="71">
        <v>8.1854199076800001</v>
      </c>
      <c r="AE549" s="72"/>
      <c r="AF549" s="71">
        <v>52539674.308095723</v>
      </c>
      <c r="AG549" s="71">
        <v>3308907.5010892078</v>
      </c>
      <c r="AH549" s="71">
        <v>1052754.150371368</v>
      </c>
      <c r="AI549" s="71">
        <v>110371088.6839665</v>
      </c>
      <c r="AJ549" s="71">
        <v>86758922.669562906</v>
      </c>
      <c r="AK549" s="71">
        <v>0</v>
      </c>
      <c r="AL549" s="71">
        <v>0</v>
      </c>
      <c r="AM549" s="71">
        <v>8935588.0881844386</v>
      </c>
      <c r="AN549" s="71">
        <v>0</v>
      </c>
      <c r="AO549" s="71">
        <v>0</v>
      </c>
      <c r="AP549" s="71">
        <v>262966935.40127015</v>
      </c>
      <c r="AQ549" s="72"/>
      <c r="AR549" s="71">
        <v>2365</v>
      </c>
      <c r="AS549" s="71">
        <v>696</v>
      </c>
      <c r="AT549" s="71">
        <v>0</v>
      </c>
      <c r="AU549" s="71">
        <v>0</v>
      </c>
      <c r="AV549" s="71">
        <v>0</v>
      </c>
      <c r="AW549" s="71">
        <v>0</v>
      </c>
      <c r="AX549" s="71"/>
      <c r="AY549" s="72"/>
      <c r="AZ549" s="71">
        <v>11965.083000000001</v>
      </c>
      <c r="BA549" s="71">
        <v>20210.78000000001</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2513</v>
      </c>
      <c r="B550" s="70">
        <v>255</v>
      </c>
      <c r="C550" s="70">
        <v>17</v>
      </c>
      <c r="D550" s="70">
        <v>15</v>
      </c>
      <c r="E550" s="70">
        <v>2020</v>
      </c>
      <c r="F550" s="70" t="s">
        <v>159</v>
      </c>
      <c r="G550" s="70" t="s">
        <v>2496</v>
      </c>
      <c r="H550" s="70" t="s">
        <v>2497</v>
      </c>
      <c r="I550" s="148"/>
      <c r="J550" s="71">
        <v>85.237303001546451</v>
      </c>
      <c r="K550" s="71">
        <v>3.5677683500308062</v>
      </c>
      <c r="L550" s="71">
        <v>9.5258343830939189</v>
      </c>
      <c r="M550" s="71">
        <v>62.567372196251299</v>
      </c>
      <c r="N550" s="71">
        <v>49.274992712520493</v>
      </c>
      <c r="O550" s="71">
        <v>58.213782885619153</v>
      </c>
      <c r="P550" s="71">
        <v>58.884350447387668</v>
      </c>
      <c r="Q550" s="71">
        <v>3.8333903925041701</v>
      </c>
      <c r="R550" s="71">
        <v>0</v>
      </c>
      <c r="S550" s="71">
        <v>6.9063644591999998</v>
      </c>
      <c r="T550" s="72"/>
      <c r="U550" s="71">
        <v>4811777</v>
      </c>
      <c r="V550" s="71">
        <v>1917</v>
      </c>
      <c r="W550" s="71">
        <v>336</v>
      </c>
      <c r="X550" s="71">
        <v>18464</v>
      </c>
      <c r="Y550" s="71">
        <v>26057</v>
      </c>
      <c r="Z550" s="71">
        <v>41598</v>
      </c>
      <c r="AA550" s="71">
        <v>12996</v>
      </c>
      <c r="AB550" s="71">
        <v>65016</v>
      </c>
      <c r="AC550" s="71">
        <v>0</v>
      </c>
      <c r="AD550" s="71">
        <v>6.9063644591999998</v>
      </c>
      <c r="AE550" s="72"/>
      <c r="AF550" s="71">
        <v>48926814.027462922</v>
      </c>
      <c r="AG550" s="71">
        <v>2880964.7236272562</v>
      </c>
      <c r="AH550" s="71">
        <v>2167627.0342016523</v>
      </c>
      <c r="AI550" s="71">
        <v>104195127.05635019</v>
      </c>
      <c r="AJ550" s="71">
        <v>102847162.6386431</v>
      </c>
      <c r="AK550" s="71"/>
      <c r="AL550" s="71"/>
      <c r="AM550" s="71">
        <v>8485310.342825938</v>
      </c>
      <c r="AN550" s="71"/>
      <c r="AO550" s="71"/>
      <c r="AP550" s="71">
        <v>269503005.82311106</v>
      </c>
      <c r="AQ550" s="72"/>
      <c r="AR550" s="71">
        <v>2452</v>
      </c>
      <c r="AS550" s="71">
        <v>701</v>
      </c>
      <c r="AT550" s="71">
        <v>0</v>
      </c>
      <c r="AU550" s="71">
        <v>0</v>
      </c>
      <c r="AV550" s="71">
        <v>0</v>
      </c>
      <c r="AW550" s="71">
        <v>0</v>
      </c>
      <c r="AX550" s="71"/>
      <c r="AY550" s="72"/>
      <c r="AZ550" s="71">
        <v>12511.77299999999</v>
      </c>
      <c r="BA550" s="71">
        <v>20912.38000000003</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2514</v>
      </c>
      <c r="B551" s="70">
        <v>255</v>
      </c>
      <c r="C551" s="70">
        <v>18</v>
      </c>
      <c r="D551" s="70">
        <v>15</v>
      </c>
      <c r="E551" s="70">
        <v>2021</v>
      </c>
      <c r="F551" s="70" t="s">
        <v>160</v>
      </c>
      <c r="G551" s="70" t="s">
        <v>2496</v>
      </c>
      <c r="H551" s="70" t="s">
        <v>2497</v>
      </c>
      <c r="I551" s="148"/>
      <c r="J551" s="71">
        <v>85.621971574380808</v>
      </c>
      <c r="K551" s="71">
        <v>3.8562165464874827</v>
      </c>
      <c r="L551" s="71">
        <v>8.6557542887577235</v>
      </c>
      <c r="M551" s="71">
        <v>57.573573394797101</v>
      </c>
      <c r="N551" s="71">
        <v>47.198081949697077</v>
      </c>
      <c r="O551" s="71">
        <v>56.277730573723353</v>
      </c>
      <c r="P551" s="71">
        <v>60.020260099328176</v>
      </c>
      <c r="Q551" s="71">
        <v>3.7349648731065801</v>
      </c>
      <c r="R551" s="71">
        <v>0</v>
      </c>
      <c r="S551" s="71">
        <v>7.5921167037280846</v>
      </c>
      <c r="T551" s="72"/>
      <c r="U551" s="71">
        <v>5269558</v>
      </c>
      <c r="V551" s="71">
        <v>1917</v>
      </c>
      <c r="W551" s="71">
        <v>336</v>
      </c>
      <c r="X551" s="71">
        <v>18464</v>
      </c>
      <c r="Y551" s="71">
        <v>26065</v>
      </c>
      <c r="Z551" s="71">
        <v>41407</v>
      </c>
      <c r="AA551" s="71">
        <v>12917</v>
      </c>
      <c r="AB551" s="71">
        <v>63969</v>
      </c>
      <c r="AC551" s="71">
        <v>0</v>
      </c>
      <c r="AD551" s="71">
        <v>7.5921167037280846</v>
      </c>
      <c r="AE551" s="72"/>
      <c r="AF551" s="71">
        <v>51106912.654325016</v>
      </c>
      <c r="AG551" s="71">
        <v>3212371.3072397118</v>
      </c>
      <c r="AH551" s="71">
        <v>1940035.725497908</v>
      </c>
      <c r="AI551" s="71">
        <v>110821611.24339414</v>
      </c>
      <c r="AJ551" s="71">
        <v>108369665.5202349</v>
      </c>
      <c r="AK551" s="71">
        <v>0</v>
      </c>
      <c r="AL551" s="71">
        <v>0</v>
      </c>
      <c r="AM551" s="71">
        <v>8396819.6391773447</v>
      </c>
      <c r="AN551" s="71">
        <v>0</v>
      </c>
      <c r="AO551" s="71">
        <v>0</v>
      </c>
      <c r="AP551" s="71">
        <v>283847416.08986896</v>
      </c>
      <c r="AQ551" s="72"/>
      <c r="AR551" s="71">
        <v>2557</v>
      </c>
      <c r="AS551" s="71">
        <v>709</v>
      </c>
      <c r="AT551" s="71">
        <v>0</v>
      </c>
      <c r="AU551" s="71">
        <v>0</v>
      </c>
      <c r="AV551" s="71">
        <v>0</v>
      </c>
      <c r="AW551" s="71">
        <v>0</v>
      </c>
      <c r="AX551" s="71"/>
      <c r="AY551" s="72"/>
      <c r="AZ551" s="71">
        <v>13138.27299999999</v>
      </c>
      <c r="BA551" s="71">
        <v>21290.380000000019</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2515</v>
      </c>
      <c r="B552" s="70">
        <v>255</v>
      </c>
      <c r="C552" s="70">
        <v>19</v>
      </c>
      <c r="D552" s="70">
        <v>15</v>
      </c>
      <c r="E552" s="70">
        <v>2022</v>
      </c>
      <c r="F552" s="70" t="s">
        <v>161</v>
      </c>
      <c r="G552" s="70" t="s">
        <v>2496</v>
      </c>
      <c r="H552" s="70" t="s">
        <v>2497</v>
      </c>
      <c r="I552" s="148"/>
      <c r="J552" s="71">
        <v>80.006281299454756</v>
      </c>
      <c r="K552" s="71">
        <v>3.8366827475500096</v>
      </c>
      <c r="L552" s="71">
        <v>7.3461315476703337</v>
      </c>
      <c r="M552" s="71">
        <v>65.160877134533081</v>
      </c>
      <c r="N552" s="71">
        <v>60.241212032217234</v>
      </c>
      <c r="O552" s="71">
        <v>58.885378034830687</v>
      </c>
      <c r="P552" s="71">
        <v>59.032064848201024</v>
      </c>
      <c r="Q552" s="71">
        <v>3.7195143892825979</v>
      </c>
      <c r="R552" s="71">
        <v>0</v>
      </c>
      <c r="S552" s="71">
        <v>5.9171491142766337</v>
      </c>
      <c r="T552" s="72"/>
      <c r="U552" s="71">
        <v>5290860</v>
      </c>
      <c r="V552" s="71">
        <v>1917</v>
      </c>
      <c r="W552" s="71">
        <v>336</v>
      </c>
      <c r="X552" s="71">
        <v>18464</v>
      </c>
      <c r="Y552" s="71">
        <v>26272</v>
      </c>
      <c r="Z552" s="71">
        <v>41164</v>
      </c>
      <c r="AA552" s="71">
        <v>12898</v>
      </c>
      <c r="AB552" s="71">
        <v>63182</v>
      </c>
      <c r="AC552" s="71">
        <v>0</v>
      </c>
      <c r="AD552" s="71">
        <v>5.9171491142766337</v>
      </c>
      <c r="AE552" s="72"/>
      <c r="AF552" s="71">
        <v>47675941.556668751</v>
      </c>
      <c r="AG552" s="71">
        <v>3209490.0672489521</v>
      </c>
      <c r="AH552" s="71">
        <v>1920062.9438933479</v>
      </c>
      <c r="AI552" s="71">
        <v>110984757.07095526</v>
      </c>
      <c r="AJ552" s="71">
        <v>115267510.07684146</v>
      </c>
      <c r="AK552" s="71">
        <v>0</v>
      </c>
      <c r="AL552" s="71">
        <v>0</v>
      </c>
      <c r="AM552" s="71">
        <v>8158520.7152303755</v>
      </c>
      <c r="AN552" s="71">
        <v>0</v>
      </c>
      <c r="AO552" s="71">
        <v>0</v>
      </c>
      <c r="AP552" s="71">
        <v>287216282.43083811</v>
      </c>
      <c r="AQ552" s="72"/>
      <c r="AR552" s="71">
        <v>2690</v>
      </c>
      <c r="AS552" s="71">
        <v>710</v>
      </c>
      <c r="AT552" s="71">
        <v>0</v>
      </c>
      <c r="AU552" s="71">
        <v>0</v>
      </c>
      <c r="AV552" s="71">
        <v>0</v>
      </c>
      <c r="AW552" s="71">
        <v>0</v>
      </c>
      <c r="AX552" s="71"/>
      <c r="AY552" s="72"/>
      <c r="AZ552" s="71">
        <v>13947.902999999975</v>
      </c>
      <c r="BA552" s="71">
        <v>21339.180000000026</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2516</v>
      </c>
      <c r="B553" s="70">
        <v>255</v>
      </c>
      <c r="C553" s="70">
        <v>20</v>
      </c>
      <c r="D553" s="70">
        <v>15</v>
      </c>
      <c r="E553" s="70">
        <v>2023</v>
      </c>
      <c r="F553" s="70" t="s">
        <v>1539</v>
      </c>
      <c r="G553" s="70" t="s">
        <v>2496</v>
      </c>
      <c r="H553" s="70" t="s">
        <v>2497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2818</v>
      </c>
      <c r="AS553" s="71">
        <v>711</v>
      </c>
      <c r="AT553" s="71">
        <v>0</v>
      </c>
      <c r="AU553" s="71">
        <v>0</v>
      </c>
      <c r="AV553" s="71">
        <v>0</v>
      </c>
      <c r="AW553" s="71">
        <v>0</v>
      </c>
      <c r="AX553" s="71"/>
      <c r="AY553" s="72"/>
      <c r="AZ553" s="71">
        <v>14729.792999999954</v>
      </c>
      <c r="BA553" s="71">
        <v>21349.780000000024</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2517</v>
      </c>
      <c r="B554" s="70">
        <v>255</v>
      </c>
      <c r="C554" s="70">
        <v>21</v>
      </c>
      <c r="D554" s="70">
        <v>15</v>
      </c>
      <c r="E554" s="70">
        <v>2024</v>
      </c>
      <c r="F554" s="70" t="s">
        <v>1554</v>
      </c>
      <c r="G554" s="70" t="s">
        <v>2496</v>
      </c>
      <c r="H554" s="70" t="s">
        <v>2497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2518</v>
      </c>
      <c r="B555" s="70">
        <v>324</v>
      </c>
      <c r="C555" s="70">
        <v>1</v>
      </c>
      <c r="D555" s="70">
        <v>20</v>
      </c>
      <c r="E555" s="70">
        <v>1990</v>
      </c>
      <c r="F555" s="70" t="s">
        <v>787</v>
      </c>
      <c r="G555" s="70" t="s">
        <v>2519</v>
      </c>
      <c r="H555" s="70" t="s">
        <v>2520</v>
      </c>
      <c r="I555" s="148"/>
      <c r="J555" s="71">
        <v>112.9817132767878</v>
      </c>
      <c r="K555" s="71">
        <v>9.0849373535178799</v>
      </c>
      <c r="L555" s="71">
        <v>4.0142655726697223</v>
      </c>
      <c r="M555" s="71">
        <v>39.772803810101067</v>
      </c>
      <c r="N555" s="71">
        <v>58.24063433779844</v>
      </c>
      <c r="O555" s="71">
        <v>66.861702252635737</v>
      </c>
      <c r="P555" s="71">
        <v>72.962070022252462</v>
      </c>
      <c r="Q555" s="71">
        <v>4.2750924280019298</v>
      </c>
      <c r="R555" s="71">
        <v>0</v>
      </c>
      <c r="S555" s="71">
        <v>4.5408845653002006</v>
      </c>
      <c r="T555" s="72"/>
      <c r="U555" s="71">
        <v>21880747</v>
      </c>
      <c r="V555" s="71">
        <v>3203</v>
      </c>
      <c r="W555" s="71">
        <v>55</v>
      </c>
      <c r="X555" s="71">
        <v>15813</v>
      </c>
      <c r="Y555" s="71">
        <v>20370</v>
      </c>
      <c r="Z555" s="71">
        <v>27501</v>
      </c>
      <c r="AA555" s="71">
        <v>17716</v>
      </c>
      <c r="AB555" s="71">
        <v>69413</v>
      </c>
      <c r="AC555" s="71">
        <v>0</v>
      </c>
      <c r="AD555" s="71">
        <v>4.5408845653002006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2521</v>
      </c>
      <c r="B556" s="70">
        <v>325</v>
      </c>
      <c r="C556" s="70">
        <v>2</v>
      </c>
      <c r="D556" s="70">
        <v>20</v>
      </c>
      <c r="E556" s="70">
        <v>2005</v>
      </c>
      <c r="F556" s="70" t="s">
        <v>789</v>
      </c>
      <c r="G556" s="70" t="s">
        <v>2519</v>
      </c>
      <c r="H556" s="70" t="s">
        <v>2520</v>
      </c>
      <c r="I556" s="148"/>
      <c r="J556" s="71">
        <v>112.8736798579456</v>
      </c>
      <c r="K556" s="71">
        <v>5.6984773561719484</v>
      </c>
      <c r="L556" s="71">
        <v>4.8492565910392864</v>
      </c>
      <c r="M556" s="71">
        <v>66.638279053476424</v>
      </c>
      <c r="N556" s="71">
        <v>84.891234874046219</v>
      </c>
      <c r="O556" s="71">
        <v>96.017351581619423</v>
      </c>
      <c r="P556" s="71">
        <v>72.996079482624751</v>
      </c>
      <c r="Q556" s="71">
        <v>4.1612360341397601</v>
      </c>
      <c r="R556" s="71">
        <v>0</v>
      </c>
      <c r="S556" s="71">
        <v>8.2822118400000022</v>
      </c>
      <c r="T556" s="72"/>
      <c r="U556" s="71">
        <v>20045634</v>
      </c>
      <c r="V556" s="71">
        <v>2530</v>
      </c>
      <c r="W556" s="71">
        <v>62</v>
      </c>
      <c r="X556" s="71">
        <v>14501</v>
      </c>
      <c r="Y556" s="71">
        <v>24822</v>
      </c>
      <c r="Z556" s="71">
        <v>45701</v>
      </c>
      <c r="AA556" s="71">
        <v>14516</v>
      </c>
      <c r="AB556" s="71">
        <v>70632</v>
      </c>
      <c r="AC556" s="71">
        <v>0</v>
      </c>
      <c r="AD556" s="71">
        <v>8.2822118400000022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2522</v>
      </c>
      <c r="B557" s="70">
        <v>326</v>
      </c>
      <c r="C557" s="70">
        <v>3</v>
      </c>
      <c r="D557" s="70">
        <v>20</v>
      </c>
      <c r="E557" s="70">
        <v>2006</v>
      </c>
      <c r="F557" s="70" t="s">
        <v>790</v>
      </c>
      <c r="G557" s="70" t="s">
        <v>2519</v>
      </c>
      <c r="H557" s="70" t="s">
        <v>2520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2523</v>
      </c>
      <c r="B558" s="70">
        <v>327</v>
      </c>
      <c r="C558" s="70">
        <v>4</v>
      </c>
      <c r="D558" s="70">
        <v>20</v>
      </c>
      <c r="E558" s="70">
        <v>2007</v>
      </c>
      <c r="F558" s="70" t="s">
        <v>791</v>
      </c>
      <c r="G558" s="1064" t="s">
        <v>2519</v>
      </c>
      <c r="H558" s="70" t="s">
        <v>2520</v>
      </c>
      <c r="I558" s="148"/>
      <c r="J558" s="71">
        <v>125.16915619978541</v>
      </c>
      <c r="K558" s="71">
        <v>5.8916037926022042</v>
      </c>
      <c r="L558" s="71">
        <v>3.410762113057745</v>
      </c>
      <c r="M558" s="71">
        <v>74.61020854995175</v>
      </c>
      <c r="N558" s="71">
        <v>84.956213997391473</v>
      </c>
      <c r="O558" s="71">
        <v>93.34440980260257</v>
      </c>
      <c r="P558" s="71">
        <v>72.828923114950584</v>
      </c>
      <c r="Q558" s="71">
        <v>4.3617182296361401</v>
      </c>
      <c r="R558" s="71">
        <v>0</v>
      </c>
      <c r="S558" s="71">
        <v>12.73211345068</v>
      </c>
      <c r="T558" s="72"/>
      <c r="U558" s="71">
        <v>22420875</v>
      </c>
      <c r="V558" s="71">
        <v>2516</v>
      </c>
      <c r="W558" s="71">
        <v>81</v>
      </c>
      <c r="X558" s="71">
        <v>17399</v>
      </c>
      <c r="Y558" s="71">
        <v>25258</v>
      </c>
      <c r="Z558" s="71">
        <v>46186</v>
      </c>
      <c r="AA558" s="71">
        <v>14262</v>
      </c>
      <c r="AB558" s="71">
        <v>70120</v>
      </c>
      <c r="AC558" s="71">
        <v>0</v>
      </c>
      <c r="AD558" s="71">
        <v>12.73211345068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2524</v>
      </c>
      <c r="B559" s="70">
        <v>328</v>
      </c>
      <c r="C559" s="70">
        <v>5</v>
      </c>
      <c r="D559" s="70">
        <v>20</v>
      </c>
      <c r="E559" s="70">
        <v>2008</v>
      </c>
      <c r="F559" s="70" t="s">
        <v>792</v>
      </c>
      <c r="G559" s="1064" t="s">
        <v>2519</v>
      </c>
      <c r="H559" s="70" t="s">
        <v>2520</v>
      </c>
      <c r="I559" s="148"/>
      <c r="J559" s="71">
        <v>113.5897214360549</v>
      </c>
      <c r="K559" s="71">
        <v>4.4014574964679847</v>
      </c>
      <c r="L559" s="71">
        <v>3.005967464670753</v>
      </c>
      <c r="M559" s="71">
        <v>79.098551001424667</v>
      </c>
      <c r="N559" s="71">
        <v>88.555869068628056</v>
      </c>
      <c r="O559" s="71">
        <v>89.726289700837143</v>
      </c>
      <c r="P559" s="71">
        <v>70.82806742149991</v>
      </c>
      <c r="Q559" s="71">
        <v>4.27222826508872</v>
      </c>
      <c r="R559" s="71">
        <v>0</v>
      </c>
      <c r="S559" s="71">
        <v>11.95440441705</v>
      </c>
      <c r="T559" s="72"/>
      <c r="U559" s="71">
        <v>21336797</v>
      </c>
      <c r="V559" s="71">
        <v>2516</v>
      </c>
      <c r="W559" s="71">
        <v>81</v>
      </c>
      <c r="X559" s="71">
        <v>17399</v>
      </c>
      <c r="Y559" s="71">
        <v>25478</v>
      </c>
      <c r="Z559" s="71">
        <v>45954</v>
      </c>
      <c r="AA559" s="71">
        <v>13886</v>
      </c>
      <c r="AB559" s="71">
        <v>69811</v>
      </c>
      <c r="AC559" s="71">
        <v>0</v>
      </c>
      <c r="AD559" s="71">
        <v>11.95440441705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2525</v>
      </c>
      <c r="B560" s="70">
        <v>329</v>
      </c>
      <c r="C560" s="70">
        <v>6</v>
      </c>
      <c r="D560" s="70">
        <v>20</v>
      </c>
      <c r="E560" s="70">
        <v>2009</v>
      </c>
      <c r="F560" s="70" t="s">
        <v>176</v>
      </c>
      <c r="G560" s="70" t="s">
        <v>2519</v>
      </c>
      <c r="H560" s="70" t="s">
        <v>2520</v>
      </c>
      <c r="I560" s="148"/>
      <c r="J560" s="71">
        <v>110.16567435826749</v>
      </c>
      <c r="K560" s="71">
        <v>3.8328209171543568</v>
      </c>
      <c r="L560" s="71">
        <v>4.9215573157980694</v>
      </c>
      <c r="M560" s="71">
        <v>79.080911921880926</v>
      </c>
      <c r="N560" s="71">
        <v>78.930081537379294</v>
      </c>
      <c r="O560" s="71">
        <v>90.856144256270611</v>
      </c>
      <c r="P560" s="71">
        <v>67.928742441197315</v>
      </c>
      <c r="Q560" s="71">
        <v>4.0452536963640897</v>
      </c>
      <c r="R560" s="71">
        <v>0</v>
      </c>
      <c r="S560" s="71">
        <v>10.134041354000001</v>
      </c>
      <c r="T560" s="72"/>
      <c r="U560" s="71">
        <v>18637243</v>
      </c>
      <c r="V560" s="71">
        <v>2316</v>
      </c>
      <c r="W560" s="71">
        <v>192</v>
      </c>
      <c r="X560" s="71">
        <v>18612</v>
      </c>
      <c r="Y560" s="71">
        <v>25608</v>
      </c>
      <c r="Z560" s="71">
        <v>45930</v>
      </c>
      <c r="AA560" s="71">
        <v>13672</v>
      </c>
      <c r="AB560" s="71">
        <v>69390</v>
      </c>
      <c r="AC560" s="71">
        <v>0</v>
      </c>
      <c r="AD560" s="71">
        <v>10.134041354000001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96.382999999999996</v>
      </c>
      <c r="BK560" s="71">
        <v>0</v>
      </c>
      <c r="BL560" s="71">
        <v>12.353</v>
      </c>
      <c r="BM560" s="71">
        <v>0</v>
      </c>
      <c r="BN560" s="72"/>
      <c r="BO560" s="71">
        <v>0</v>
      </c>
      <c r="BP560" s="71">
        <v>0</v>
      </c>
      <c r="BQ560" s="71">
        <v>13</v>
      </c>
      <c r="BR560" s="71">
        <v>0</v>
      </c>
      <c r="BS560" s="71">
        <v>2</v>
      </c>
      <c r="BT560" s="71">
        <v>0</v>
      </c>
      <c r="BU560"/>
      <c r="BV560" s="70">
        <v>99.533000000000001</v>
      </c>
      <c r="BW560" s="70">
        <v>0</v>
      </c>
      <c r="BX560" s="70">
        <v>9.2029999999999994</v>
      </c>
      <c r="BY560" s="70">
        <v>0</v>
      </c>
      <c r="BZ560" s="70">
        <v>0</v>
      </c>
      <c r="CA560" s="70">
        <v>0</v>
      </c>
      <c r="CB560" s="70">
        <v>0</v>
      </c>
      <c r="CC560" s="70">
        <v>0</v>
      </c>
      <c r="CD560" s="70">
        <v>0</v>
      </c>
    </row>
    <row r="561" spans="1:82">
      <c r="A561" s="70" t="s">
        <v>2526</v>
      </c>
      <c r="B561" s="70">
        <v>330</v>
      </c>
      <c r="C561" s="70">
        <v>7</v>
      </c>
      <c r="D561" s="70">
        <v>20</v>
      </c>
      <c r="E561" s="70">
        <v>2010</v>
      </c>
      <c r="F561" s="70" t="s">
        <v>177</v>
      </c>
      <c r="G561" s="70" t="s">
        <v>2519</v>
      </c>
      <c r="H561" s="70" t="s">
        <v>2520</v>
      </c>
      <c r="I561" s="148"/>
      <c r="J561" s="71">
        <v>114.4238297139225</v>
      </c>
      <c r="K561" s="71">
        <v>4.087140481569052</v>
      </c>
      <c r="L561" s="71">
        <v>4.7298409980577274</v>
      </c>
      <c r="M561" s="71">
        <v>81.866386718255285</v>
      </c>
      <c r="N561" s="71">
        <v>84.645285286292051</v>
      </c>
      <c r="O561" s="71">
        <v>90.752914804269309</v>
      </c>
      <c r="P561" s="71">
        <v>68.812544813916247</v>
      </c>
      <c r="Q561" s="71">
        <v>4.1972194392434599</v>
      </c>
      <c r="R561" s="71">
        <v>0</v>
      </c>
      <c r="S561" s="71">
        <v>10.77723632384</v>
      </c>
      <c r="T561" s="72"/>
      <c r="U561" s="71">
        <v>20816525</v>
      </c>
      <c r="V561" s="71">
        <v>2316</v>
      </c>
      <c r="W561" s="71">
        <v>192</v>
      </c>
      <c r="X561" s="71">
        <v>18612</v>
      </c>
      <c r="Y561" s="71">
        <v>25806</v>
      </c>
      <c r="Z561" s="71">
        <v>46091</v>
      </c>
      <c r="AA561" s="71">
        <v>13504</v>
      </c>
      <c r="AB561" s="71">
        <v>68989</v>
      </c>
      <c r="AC561" s="71">
        <v>0</v>
      </c>
      <c r="AD561" s="71">
        <v>10.77723632384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92.995000000000005</v>
      </c>
      <c r="BK561" s="71">
        <v>0</v>
      </c>
      <c r="BL561" s="71">
        <v>11.43</v>
      </c>
      <c r="BM561" s="71">
        <v>0</v>
      </c>
      <c r="BN561" s="72"/>
      <c r="BO561" s="71">
        <v>0</v>
      </c>
      <c r="BP561" s="71">
        <v>0</v>
      </c>
      <c r="BQ561" s="71">
        <v>13</v>
      </c>
      <c r="BR561" s="71">
        <v>0</v>
      </c>
      <c r="BS561" s="71">
        <v>2</v>
      </c>
      <c r="BT561" s="71">
        <v>0</v>
      </c>
      <c r="BU561"/>
      <c r="BV561" s="70">
        <v>94.025000000000006</v>
      </c>
      <c r="BW561" s="70">
        <v>0</v>
      </c>
      <c r="BX561" s="70">
        <v>10.4</v>
      </c>
      <c r="BY561" s="70">
        <v>0</v>
      </c>
      <c r="BZ561" s="70">
        <v>0</v>
      </c>
      <c r="CA561" s="70">
        <v>0</v>
      </c>
      <c r="CB561" s="70">
        <v>0</v>
      </c>
      <c r="CC561" s="70">
        <v>0</v>
      </c>
      <c r="CD561" s="70">
        <v>0</v>
      </c>
    </row>
    <row r="562" spans="1:82">
      <c r="A562" s="70" t="s">
        <v>2527</v>
      </c>
      <c r="B562" s="70">
        <v>331</v>
      </c>
      <c r="C562" s="70">
        <v>8</v>
      </c>
      <c r="D562" s="70">
        <v>20</v>
      </c>
      <c r="E562" s="70">
        <v>2011</v>
      </c>
      <c r="F562" s="70" t="s">
        <v>178</v>
      </c>
      <c r="G562" s="70" t="s">
        <v>2519</v>
      </c>
      <c r="H562" s="70" t="s">
        <v>2520</v>
      </c>
      <c r="I562" s="148"/>
      <c r="J562" s="71">
        <v>144.05589825093111</v>
      </c>
      <c r="K562" s="71">
        <v>5.3419364115165902</v>
      </c>
      <c r="L562" s="71">
        <v>7.4478304625258778</v>
      </c>
      <c r="M562" s="71">
        <v>96.624090730714371</v>
      </c>
      <c r="N562" s="71">
        <v>90.347064808158535</v>
      </c>
      <c r="O562" s="71">
        <v>89.711636007451972</v>
      </c>
      <c r="P562" s="71">
        <v>66.061910804879076</v>
      </c>
      <c r="Q562" s="71">
        <v>4.8152679003989203</v>
      </c>
      <c r="R562" s="71">
        <v>0</v>
      </c>
      <c r="S562" s="71">
        <v>11.75324427088</v>
      </c>
      <c r="T562" s="72"/>
      <c r="U562" s="71">
        <v>23267398</v>
      </c>
      <c r="V562" s="71">
        <v>2316</v>
      </c>
      <c r="W562" s="71">
        <v>192</v>
      </c>
      <c r="X562" s="71">
        <v>18612</v>
      </c>
      <c r="Y562" s="71">
        <v>25955</v>
      </c>
      <c r="Z562" s="71">
        <v>46552</v>
      </c>
      <c r="AA562" s="71">
        <v>13350</v>
      </c>
      <c r="AB562" s="71">
        <v>68616</v>
      </c>
      <c r="AC562" s="71">
        <v>0</v>
      </c>
      <c r="AD562" s="71">
        <v>11.75324427088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80.861000000000004</v>
      </c>
      <c r="BK562" s="71">
        <v>0</v>
      </c>
      <c r="BL562" s="71">
        <v>15.143000000000001</v>
      </c>
      <c r="BM562" s="71">
        <v>0</v>
      </c>
      <c r="BN562" s="72"/>
      <c r="BO562" s="71">
        <v>0</v>
      </c>
      <c r="BP562" s="71">
        <v>0</v>
      </c>
      <c r="BQ562" s="71">
        <v>12</v>
      </c>
      <c r="BR562" s="71">
        <v>0</v>
      </c>
      <c r="BS562" s="71">
        <v>3</v>
      </c>
      <c r="BT562" s="71">
        <v>0</v>
      </c>
      <c r="BU562"/>
      <c r="BV562" s="70">
        <v>86.244</v>
      </c>
      <c r="BW562" s="70">
        <v>0</v>
      </c>
      <c r="BX562" s="70">
        <v>9.76</v>
      </c>
      <c r="BY562" s="70">
        <v>0</v>
      </c>
      <c r="BZ562" s="70">
        <v>0</v>
      </c>
      <c r="CA562" s="70">
        <v>0</v>
      </c>
      <c r="CB562" s="70">
        <v>0</v>
      </c>
      <c r="CC562" s="70">
        <v>0</v>
      </c>
      <c r="CD562" s="70">
        <v>0</v>
      </c>
    </row>
    <row r="563" spans="1:82">
      <c r="A563" s="70" t="s">
        <v>2528</v>
      </c>
      <c r="B563" s="70">
        <v>332</v>
      </c>
      <c r="C563" s="70">
        <v>9</v>
      </c>
      <c r="D563" s="70">
        <v>20</v>
      </c>
      <c r="E563" s="70">
        <v>2012</v>
      </c>
      <c r="F563" s="70" t="s">
        <v>179</v>
      </c>
      <c r="G563" s="70" t="s">
        <v>2519</v>
      </c>
      <c r="H563" s="70" t="s">
        <v>2520</v>
      </c>
      <c r="I563" s="148"/>
      <c r="J563" s="71">
        <v>139.65202470087189</v>
      </c>
      <c r="K563" s="71">
        <v>5.082688696073772</v>
      </c>
      <c r="L563" s="71">
        <v>7.3734882869560598</v>
      </c>
      <c r="M563" s="71">
        <v>98.493800916996335</v>
      </c>
      <c r="N563" s="71">
        <v>107.37096559377341</v>
      </c>
      <c r="O563" s="71">
        <v>89.659572598227882</v>
      </c>
      <c r="P563" s="71">
        <v>65.08413186343563</v>
      </c>
      <c r="Q563" s="71">
        <v>5.22330449258226</v>
      </c>
      <c r="R563" s="71">
        <v>0</v>
      </c>
      <c r="S563" s="71">
        <v>11.697688314740001</v>
      </c>
      <c r="T563" s="72"/>
      <c r="U563" s="71">
        <v>21336059</v>
      </c>
      <c r="V563" s="71">
        <v>2316</v>
      </c>
      <c r="W563" s="71">
        <v>192</v>
      </c>
      <c r="X563" s="71">
        <v>18612</v>
      </c>
      <c r="Y563" s="71">
        <v>26281</v>
      </c>
      <c r="Z563" s="71">
        <v>46894</v>
      </c>
      <c r="AA563" s="71">
        <v>13078</v>
      </c>
      <c r="AB563" s="71">
        <v>68506</v>
      </c>
      <c r="AC563" s="71">
        <v>0</v>
      </c>
      <c r="AD563" s="71">
        <v>11.697688314740001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96.477000000000004</v>
      </c>
      <c r="BK563" s="71">
        <v>0</v>
      </c>
      <c r="BL563" s="71">
        <v>11.988</v>
      </c>
      <c r="BM563" s="71">
        <v>0</v>
      </c>
      <c r="BN563" s="72"/>
      <c r="BO563" s="71">
        <v>0</v>
      </c>
      <c r="BP563" s="71">
        <v>0</v>
      </c>
      <c r="BQ563" s="71">
        <v>13</v>
      </c>
      <c r="BR563" s="71">
        <v>0</v>
      </c>
      <c r="BS563" s="71">
        <v>2</v>
      </c>
      <c r="BT563" s="71">
        <v>0</v>
      </c>
      <c r="BU563"/>
      <c r="BV563" s="70">
        <v>96.864999999999995</v>
      </c>
      <c r="BW563" s="70">
        <v>0</v>
      </c>
      <c r="BX563" s="70">
        <v>11.6</v>
      </c>
      <c r="BY563" s="70">
        <v>0</v>
      </c>
      <c r="BZ563" s="70">
        <v>0</v>
      </c>
      <c r="CA563" s="70">
        <v>0</v>
      </c>
      <c r="CB563" s="70">
        <v>0</v>
      </c>
      <c r="CC563" s="70">
        <v>0</v>
      </c>
      <c r="CD563" s="70">
        <v>0</v>
      </c>
    </row>
    <row r="564" spans="1:82">
      <c r="A564" s="70" t="s">
        <v>2529</v>
      </c>
      <c r="B564" s="70">
        <v>333</v>
      </c>
      <c r="C564" s="70">
        <v>10</v>
      </c>
      <c r="D564" s="70">
        <v>20</v>
      </c>
      <c r="E564" s="70">
        <v>2013</v>
      </c>
      <c r="F564" s="70" t="s">
        <v>180</v>
      </c>
      <c r="G564" s="70" t="s">
        <v>2519</v>
      </c>
      <c r="H564" s="70" t="s">
        <v>2520</v>
      </c>
      <c r="I564" s="148"/>
      <c r="J564" s="71">
        <v>144.72290536112601</v>
      </c>
      <c r="K564" s="71">
        <v>4.3772829915429146</v>
      </c>
      <c r="L564" s="71">
        <v>7.1265933286961101</v>
      </c>
      <c r="M564" s="71">
        <v>93.627309081425039</v>
      </c>
      <c r="N564" s="71">
        <v>89.139013712648804</v>
      </c>
      <c r="O564" s="71">
        <v>86.66395368322155</v>
      </c>
      <c r="P564" s="71">
        <v>65.159526971010337</v>
      </c>
      <c r="Q564" s="71">
        <v>5.28132801916475</v>
      </c>
      <c r="R564" s="71">
        <v>0</v>
      </c>
      <c r="S564" s="71">
        <v>10.65013735296</v>
      </c>
      <c r="T564" s="72"/>
      <c r="U564" s="71">
        <v>21287778</v>
      </c>
      <c r="V564" s="71">
        <v>2316</v>
      </c>
      <c r="W564" s="71">
        <v>192</v>
      </c>
      <c r="X564" s="71">
        <v>18612</v>
      </c>
      <c r="Y564" s="71">
        <v>26426</v>
      </c>
      <c r="Z564" s="71">
        <v>47351</v>
      </c>
      <c r="AA564" s="71">
        <v>13044</v>
      </c>
      <c r="AB564" s="71">
        <v>68274</v>
      </c>
      <c r="AC564" s="71">
        <v>0</v>
      </c>
      <c r="AD564" s="71">
        <v>10.65013735296</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107.26300000000001</v>
      </c>
      <c r="BK564" s="71">
        <v>0</v>
      </c>
      <c r="BL564" s="71">
        <v>10.412000000000001</v>
      </c>
      <c r="BM564" s="71">
        <v>0</v>
      </c>
      <c r="BN564" s="72"/>
      <c r="BO564" s="71">
        <v>0</v>
      </c>
      <c r="BP564" s="71">
        <v>0</v>
      </c>
      <c r="BQ564" s="71">
        <v>13</v>
      </c>
      <c r="BR564" s="71">
        <v>0</v>
      </c>
      <c r="BS564" s="71">
        <v>2</v>
      </c>
      <c r="BT564" s="71">
        <v>0</v>
      </c>
      <c r="BU564"/>
      <c r="BV564" s="70">
        <v>107.38800000000001</v>
      </c>
      <c r="BW564" s="70">
        <v>0</v>
      </c>
      <c r="BX564" s="70">
        <v>10.287000000000001</v>
      </c>
      <c r="BY564" s="70">
        <v>0</v>
      </c>
      <c r="BZ564" s="70">
        <v>0</v>
      </c>
      <c r="CA564" s="70">
        <v>0</v>
      </c>
      <c r="CB564" s="70">
        <v>0</v>
      </c>
      <c r="CC564" s="70">
        <v>0</v>
      </c>
      <c r="CD564" s="70">
        <v>0</v>
      </c>
    </row>
    <row r="565" spans="1:82">
      <c r="A565" s="70" t="s">
        <v>2530</v>
      </c>
      <c r="B565" s="70">
        <v>334</v>
      </c>
      <c r="C565" s="70">
        <v>11</v>
      </c>
      <c r="D565" s="70">
        <v>20</v>
      </c>
      <c r="E565" s="70">
        <v>2014</v>
      </c>
      <c r="F565" s="70" t="s">
        <v>181</v>
      </c>
      <c r="G565" s="70" t="s">
        <v>2519</v>
      </c>
      <c r="H565" s="70" t="s">
        <v>2520</v>
      </c>
      <c r="I565" s="148"/>
      <c r="J565" s="71">
        <v>127.9758578229787</v>
      </c>
      <c r="K565" s="71">
        <v>4.3234728428419622</v>
      </c>
      <c r="L565" s="71">
        <v>4.0263515674479091</v>
      </c>
      <c r="M565" s="71">
        <v>85.4533523003483</v>
      </c>
      <c r="N565" s="71">
        <v>92.563608120868338</v>
      </c>
      <c r="O565" s="71">
        <v>82.951858699816427</v>
      </c>
      <c r="P565" s="71">
        <v>65.799495983969237</v>
      </c>
      <c r="Q565" s="71">
        <v>5.0420341754165001</v>
      </c>
      <c r="R565" s="71">
        <v>0</v>
      </c>
      <c r="S565" s="71">
        <v>13.081999036399999</v>
      </c>
      <c r="T565" s="72"/>
      <c r="U565" s="71">
        <v>22536289</v>
      </c>
      <c r="V565" s="71">
        <v>2035</v>
      </c>
      <c r="W565" s="71">
        <v>171</v>
      </c>
      <c r="X565" s="71">
        <v>17519</v>
      </c>
      <c r="Y565" s="71">
        <v>26541</v>
      </c>
      <c r="Z565" s="71">
        <v>47735</v>
      </c>
      <c r="AA565" s="71">
        <v>13104</v>
      </c>
      <c r="AB565" s="71">
        <v>67936</v>
      </c>
      <c r="AC565" s="71">
        <v>0</v>
      </c>
      <c r="AD565" s="71">
        <v>13.081999036399999</v>
      </c>
      <c r="AE565" s="72"/>
      <c r="AF565" s="71"/>
      <c r="AG565" s="71"/>
      <c r="AH565" s="71"/>
      <c r="AI565" s="71"/>
      <c r="AJ565" s="71"/>
      <c r="AK565" s="71"/>
      <c r="AL565" s="71"/>
      <c r="AM565" s="71"/>
      <c r="AN565" s="71"/>
      <c r="AO565" s="71"/>
      <c r="AP565" s="71"/>
      <c r="AQ565" s="72"/>
      <c r="AR565" s="71">
        <v>1635</v>
      </c>
      <c r="AS565" s="71">
        <v>345</v>
      </c>
      <c r="AT565" s="71">
        <v>0</v>
      </c>
      <c r="AU565" s="71">
        <v>1</v>
      </c>
      <c r="AV565" s="71">
        <v>0</v>
      </c>
      <c r="AW565" s="71">
        <v>0</v>
      </c>
      <c r="AX565" s="71"/>
      <c r="AY565" s="72"/>
      <c r="AZ565" s="71">
        <v>6701.1</v>
      </c>
      <c r="BA565" s="71">
        <v>29682.5</v>
      </c>
      <c r="BB565" s="71">
        <v>0</v>
      </c>
      <c r="BC565" s="71">
        <v>790</v>
      </c>
      <c r="BD565" s="71">
        <v>0</v>
      </c>
      <c r="BE565" s="71">
        <v>0</v>
      </c>
      <c r="BF565" s="71"/>
      <c r="BG565" s="72"/>
      <c r="BH565" s="71">
        <v>0</v>
      </c>
      <c r="BI565" s="71">
        <v>0</v>
      </c>
      <c r="BJ565" s="71">
        <v>103.905</v>
      </c>
      <c r="BK565" s="71">
        <v>0</v>
      </c>
      <c r="BL565" s="71">
        <v>12.819000000000001</v>
      </c>
      <c r="BM565" s="71">
        <v>0</v>
      </c>
      <c r="BN565" s="72"/>
      <c r="BO565" s="71">
        <v>0</v>
      </c>
      <c r="BP565" s="71">
        <v>0</v>
      </c>
      <c r="BQ565" s="71">
        <v>13</v>
      </c>
      <c r="BR565" s="71">
        <v>0</v>
      </c>
      <c r="BS565" s="71">
        <v>1</v>
      </c>
      <c r="BT565" s="71">
        <v>0</v>
      </c>
      <c r="BU565"/>
      <c r="BV565" s="70">
        <v>103.905</v>
      </c>
      <c r="BW565" s="70">
        <v>0</v>
      </c>
      <c r="BX565" s="70">
        <v>12.819000000000001</v>
      </c>
      <c r="BY565" s="70">
        <v>0</v>
      </c>
      <c r="BZ565" s="70">
        <v>0</v>
      </c>
      <c r="CA565" s="70">
        <v>0</v>
      </c>
      <c r="CB565" s="70">
        <v>0</v>
      </c>
      <c r="CC565" s="70">
        <v>0</v>
      </c>
      <c r="CD565" s="70">
        <v>0</v>
      </c>
    </row>
    <row r="566" spans="1:82">
      <c r="A566" s="70" t="s">
        <v>2531</v>
      </c>
      <c r="B566" s="70">
        <v>335</v>
      </c>
      <c r="C566" s="70">
        <v>12</v>
      </c>
      <c r="D566" s="70">
        <v>20</v>
      </c>
      <c r="E566" s="70">
        <v>2015</v>
      </c>
      <c r="F566" s="70" t="s">
        <v>182</v>
      </c>
      <c r="G566" s="70" t="s">
        <v>2519</v>
      </c>
      <c r="H566" s="70" t="s">
        <v>2520</v>
      </c>
      <c r="I566" s="148"/>
      <c r="J566" s="71">
        <v>121.85522630823721</v>
      </c>
      <c r="K566" s="71">
        <v>4.3408426918715044</v>
      </c>
      <c r="L566" s="71">
        <v>4.3292902076947017</v>
      </c>
      <c r="M566" s="71">
        <v>84.955406630781141</v>
      </c>
      <c r="N566" s="71">
        <v>85.943031843802899</v>
      </c>
      <c r="O566" s="71">
        <v>81.932228022820411</v>
      </c>
      <c r="P566" s="71">
        <v>64.740890970228065</v>
      </c>
      <c r="Q566" s="71">
        <v>4.8859131624568102</v>
      </c>
      <c r="R566" s="71">
        <v>0</v>
      </c>
      <c r="S566" s="71">
        <v>10.738475875200001</v>
      </c>
      <c r="T566" s="72"/>
      <c r="U566" s="71">
        <v>24657677</v>
      </c>
      <c r="V566" s="71">
        <v>2035</v>
      </c>
      <c r="W566" s="71">
        <v>171</v>
      </c>
      <c r="X566" s="71">
        <v>17519</v>
      </c>
      <c r="Y566" s="71">
        <v>26745</v>
      </c>
      <c r="Z566" s="71">
        <v>47602</v>
      </c>
      <c r="AA566" s="71">
        <v>12883</v>
      </c>
      <c r="AB566" s="71">
        <v>67249</v>
      </c>
      <c r="AC566" s="71">
        <v>0</v>
      </c>
      <c r="AD566" s="71">
        <v>10.738475875200001</v>
      </c>
      <c r="AE566" s="72"/>
      <c r="AF566" s="71">
        <v>168197264.44293439</v>
      </c>
      <c r="AG566" s="71">
        <v>3387648.6733260462</v>
      </c>
      <c r="AH566" s="71">
        <v>914128.59965699515</v>
      </c>
      <c r="AI566" s="71">
        <v>111648161.3967997</v>
      </c>
      <c r="AJ566" s="71">
        <v>120182884.1684656</v>
      </c>
      <c r="AK566" s="71">
        <v>0</v>
      </c>
      <c r="AL566" s="71">
        <v>0</v>
      </c>
      <c r="AM566" s="71">
        <v>9216193.3510549441</v>
      </c>
      <c r="AN566" s="71">
        <v>0</v>
      </c>
      <c r="AO566" s="71">
        <v>0</v>
      </c>
      <c r="AP566" s="71">
        <v>413546280.63223773</v>
      </c>
      <c r="AQ566" s="72"/>
      <c r="AR566" s="71">
        <v>1764</v>
      </c>
      <c r="AS566" s="71">
        <v>508</v>
      </c>
      <c r="AT566" s="71">
        <v>0</v>
      </c>
      <c r="AU566" s="71">
        <v>1</v>
      </c>
      <c r="AV566" s="71">
        <v>0</v>
      </c>
      <c r="AW566" s="71">
        <v>1</v>
      </c>
      <c r="AX566" s="71"/>
      <c r="AY566" s="72"/>
      <c r="AZ566" s="71">
        <v>7303.6</v>
      </c>
      <c r="BA566" s="71">
        <v>41767.9</v>
      </c>
      <c r="BB566" s="71">
        <v>0</v>
      </c>
      <c r="BC566" s="71">
        <v>790</v>
      </c>
      <c r="BD566" s="71">
        <v>0</v>
      </c>
      <c r="BE566" s="71">
        <v>145</v>
      </c>
      <c r="BF566" s="71"/>
      <c r="BG566" s="72"/>
      <c r="BH566" s="71">
        <v>0</v>
      </c>
      <c r="BI566" s="71">
        <v>0</v>
      </c>
      <c r="BJ566" s="71">
        <v>107.33499999999999</v>
      </c>
      <c r="BK566" s="71">
        <v>0</v>
      </c>
      <c r="BL566" s="71">
        <v>9.6419999999999995</v>
      </c>
      <c r="BM566" s="71">
        <v>0</v>
      </c>
      <c r="BN566" s="72"/>
      <c r="BO566" s="71">
        <v>0</v>
      </c>
      <c r="BP566" s="71">
        <v>0</v>
      </c>
      <c r="BQ566" s="71">
        <v>14</v>
      </c>
      <c r="BR566" s="71">
        <v>0</v>
      </c>
      <c r="BS566" s="71">
        <v>1</v>
      </c>
      <c r="BT566" s="71">
        <v>0</v>
      </c>
      <c r="BU566"/>
      <c r="BV566" s="70">
        <v>107.33499999999999</v>
      </c>
      <c r="BW566" s="70">
        <v>0</v>
      </c>
      <c r="BX566" s="70">
        <v>9.6419999999999995</v>
      </c>
      <c r="BY566" s="70">
        <v>0</v>
      </c>
      <c r="BZ566" s="70">
        <v>0</v>
      </c>
      <c r="CA566" s="70">
        <v>0</v>
      </c>
      <c r="CB566" s="70">
        <v>0</v>
      </c>
      <c r="CC566" s="70">
        <v>0</v>
      </c>
      <c r="CD566" s="70">
        <v>0</v>
      </c>
    </row>
    <row r="567" spans="1:82">
      <c r="A567" s="70" t="s">
        <v>2532</v>
      </c>
      <c r="B567" s="70">
        <v>336</v>
      </c>
      <c r="C567" s="70">
        <v>13</v>
      </c>
      <c r="D567" s="70">
        <v>20</v>
      </c>
      <c r="E567" s="70">
        <v>2016</v>
      </c>
      <c r="F567" s="70" t="s">
        <v>155</v>
      </c>
      <c r="G567" s="70" t="s">
        <v>2519</v>
      </c>
      <c r="H567" s="70" t="s">
        <v>2520</v>
      </c>
      <c r="I567" s="148"/>
      <c r="J567" s="71">
        <v>129.35556015806574</v>
      </c>
      <c r="K567" s="71">
        <v>4.3348305262944384</v>
      </c>
      <c r="L567" s="71">
        <v>4.6765567609047842</v>
      </c>
      <c r="M567" s="71">
        <v>71.148681415420043</v>
      </c>
      <c r="N567" s="71">
        <v>85.805871152088443</v>
      </c>
      <c r="O567" s="71">
        <v>80.554719923871616</v>
      </c>
      <c r="P567" s="71">
        <v>62.259662863054054</v>
      </c>
      <c r="Q567" s="71">
        <v>4.7136990106847625</v>
      </c>
      <c r="R567" s="71">
        <v>0</v>
      </c>
      <c r="S567" s="71">
        <v>12.20853907988</v>
      </c>
      <c r="T567" s="72"/>
      <c r="U567" s="71">
        <v>25482762</v>
      </c>
      <c r="V567" s="71">
        <v>2035</v>
      </c>
      <c r="W567" s="71">
        <v>171</v>
      </c>
      <c r="X567" s="71">
        <v>17519</v>
      </c>
      <c r="Y567" s="71">
        <v>27050</v>
      </c>
      <c r="Z567" s="71">
        <v>47377</v>
      </c>
      <c r="AA567" s="71">
        <v>12814</v>
      </c>
      <c r="AB567" s="71">
        <v>66736</v>
      </c>
      <c r="AC567" s="71">
        <v>0</v>
      </c>
      <c r="AD567" s="71">
        <v>12.20853907988</v>
      </c>
      <c r="AE567" s="72"/>
      <c r="AF567" s="71">
        <v>177497822.4277997</v>
      </c>
      <c r="AG567" s="71">
        <v>3257491.7602359308</v>
      </c>
      <c r="AH567" s="71">
        <v>759109.5134508895</v>
      </c>
      <c r="AI567" s="71">
        <v>110238877.8346944</v>
      </c>
      <c r="AJ567" s="71">
        <v>117341063.9683513</v>
      </c>
      <c r="AK567" s="71">
        <v>0</v>
      </c>
      <c r="AL567" s="71">
        <v>0</v>
      </c>
      <c r="AM567" s="71">
        <v>9152994.3112612255</v>
      </c>
      <c r="AN567" s="71">
        <v>0</v>
      </c>
      <c r="AO567" s="71">
        <v>0</v>
      </c>
      <c r="AP567" s="71">
        <v>418247359.81579345</v>
      </c>
      <c r="AQ567" s="72"/>
      <c r="AR567" s="71">
        <v>1911</v>
      </c>
      <c r="AS567" s="71">
        <v>637</v>
      </c>
      <c r="AT567" s="71">
        <v>0</v>
      </c>
      <c r="AU567" s="71">
        <v>1</v>
      </c>
      <c r="AV567" s="71">
        <v>0</v>
      </c>
      <c r="AW567" s="71">
        <v>1</v>
      </c>
      <c r="AX567" s="71"/>
      <c r="AY567" s="72"/>
      <c r="AZ567" s="71">
        <v>8198.5</v>
      </c>
      <c r="BA567" s="71">
        <v>47895</v>
      </c>
      <c r="BB567" s="71">
        <v>0</v>
      </c>
      <c r="BC567" s="71">
        <v>790</v>
      </c>
      <c r="BD567" s="71">
        <v>0</v>
      </c>
      <c r="BE567" s="71">
        <v>290</v>
      </c>
      <c r="BF567" s="71"/>
      <c r="BG567" s="72"/>
      <c r="BH567" s="71">
        <v>0</v>
      </c>
      <c r="BI567" s="71">
        <v>0</v>
      </c>
      <c r="BJ567" s="71">
        <v>110.191</v>
      </c>
      <c r="BK567" s="71">
        <v>0</v>
      </c>
      <c r="BL567" s="71">
        <v>11.712</v>
      </c>
      <c r="BM567" s="71">
        <v>0</v>
      </c>
      <c r="BN567" s="72"/>
      <c r="BO567" s="71">
        <v>0</v>
      </c>
      <c r="BP567" s="71">
        <v>0</v>
      </c>
      <c r="BQ567" s="71">
        <v>14</v>
      </c>
      <c r="BR567" s="71">
        <v>0</v>
      </c>
      <c r="BS567" s="71">
        <v>1</v>
      </c>
      <c r="BT567" s="71">
        <v>0</v>
      </c>
      <c r="BU567"/>
      <c r="BV567" s="70">
        <v>110.191</v>
      </c>
      <c r="BW567" s="70">
        <v>0</v>
      </c>
      <c r="BX567" s="70">
        <v>11.712</v>
      </c>
      <c r="BY567" s="70">
        <v>0</v>
      </c>
      <c r="BZ567" s="70">
        <v>0</v>
      </c>
      <c r="CA567" s="70">
        <v>0</v>
      </c>
      <c r="CB567" s="70">
        <v>0</v>
      </c>
      <c r="CC567" s="70">
        <v>0</v>
      </c>
      <c r="CD567" s="70">
        <v>0</v>
      </c>
    </row>
    <row r="568" spans="1:82">
      <c r="A568" s="70" t="s">
        <v>2533</v>
      </c>
      <c r="B568" s="70">
        <v>337</v>
      </c>
      <c r="C568" s="70">
        <v>14</v>
      </c>
      <c r="D568" s="70">
        <v>20</v>
      </c>
      <c r="E568" s="70">
        <v>2017</v>
      </c>
      <c r="F568" s="70" t="s">
        <v>156</v>
      </c>
      <c r="G568" s="70" t="s">
        <v>2519</v>
      </c>
      <c r="H568" s="70" t="s">
        <v>2520</v>
      </c>
      <c r="I568" s="148"/>
      <c r="J568" s="71">
        <v>132.59235972867859</v>
      </c>
      <c r="K568" s="71">
        <v>4.369693755687309</v>
      </c>
      <c r="L568" s="71">
        <v>4.1257521740919216</v>
      </c>
      <c r="M568" s="71">
        <v>67.181641535623427</v>
      </c>
      <c r="N568" s="71">
        <v>82.944004251028346</v>
      </c>
      <c r="O568" s="71">
        <v>79.75874840346907</v>
      </c>
      <c r="P568" s="71">
        <v>61.696292102642929</v>
      </c>
      <c r="Q568" s="71">
        <v>4.5232125583128102</v>
      </c>
      <c r="R568" s="71">
        <v>0</v>
      </c>
      <c r="S568" s="71">
        <v>12.2923795911</v>
      </c>
      <c r="T568" s="72"/>
      <c r="U568" s="71">
        <v>27478786</v>
      </c>
      <c r="V568" s="71">
        <v>2035</v>
      </c>
      <c r="W568" s="71">
        <v>171</v>
      </c>
      <c r="X568" s="71">
        <v>17519</v>
      </c>
      <c r="Y568" s="71">
        <v>27194</v>
      </c>
      <c r="Z568" s="71">
        <v>47687</v>
      </c>
      <c r="AA568" s="71">
        <v>12779</v>
      </c>
      <c r="AB568" s="71">
        <v>66223</v>
      </c>
      <c r="AC568" s="71">
        <v>0</v>
      </c>
      <c r="AD568" s="71">
        <v>12.2923795911</v>
      </c>
      <c r="AE568" s="72"/>
      <c r="AF568" s="71">
        <v>190003685.4716669</v>
      </c>
      <c r="AG568" s="71">
        <v>3303320.9796567149</v>
      </c>
      <c r="AH568" s="71">
        <v>883182.42656759953</v>
      </c>
      <c r="AI568" s="71">
        <v>108353268.6293824</v>
      </c>
      <c r="AJ568" s="71">
        <v>119432833.2132439</v>
      </c>
      <c r="AK568" s="71">
        <v>0</v>
      </c>
      <c r="AL568" s="71">
        <v>0</v>
      </c>
      <c r="AM568" s="71">
        <v>9096847.0383034404</v>
      </c>
      <c r="AN568" s="71">
        <v>0</v>
      </c>
      <c r="AO568" s="71">
        <v>0</v>
      </c>
      <c r="AP568" s="71">
        <v>431073137.75882095</v>
      </c>
      <c r="AQ568" s="72"/>
      <c r="AR568" s="71">
        <v>2020</v>
      </c>
      <c r="AS568" s="71">
        <v>731</v>
      </c>
      <c r="AT568" s="71">
        <v>0</v>
      </c>
      <c r="AU568" s="71">
        <v>1</v>
      </c>
      <c r="AV568" s="71">
        <v>0</v>
      </c>
      <c r="AW568" s="71">
        <v>1</v>
      </c>
      <c r="AX568" s="71"/>
      <c r="AY568" s="72"/>
      <c r="AZ568" s="71">
        <v>8830.2000000000007</v>
      </c>
      <c r="BA568" s="71">
        <v>58493.5</v>
      </c>
      <c r="BB568" s="71">
        <v>0</v>
      </c>
      <c r="BC568" s="71">
        <v>790</v>
      </c>
      <c r="BD568" s="71">
        <v>0</v>
      </c>
      <c r="BE568" s="71">
        <v>290</v>
      </c>
      <c r="BF568" s="71"/>
      <c r="BG568" s="72"/>
      <c r="BH568" s="71">
        <v>0</v>
      </c>
      <c r="BI568" s="71">
        <v>0</v>
      </c>
      <c r="BJ568" s="71">
        <v>110.518</v>
      </c>
      <c r="BK568" s="71">
        <v>0</v>
      </c>
      <c r="BL568" s="71">
        <v>6.6950000000000003</v>
      </c>
      <c r="BM568" s="71">
        <v>0</v>
      </c>
      <c r="BN568" s="72"/>
      <c r="BO568" s="71">
        <v>0</v>
      </c>
      <c r="BP568" s="71">
        <v>0</v>
      </c>
      <c r="BQ568" s="71">
        <v>14</v>
      </c>
      <c r="BR568" s="71">
        <v>0</v>
      </c>
      <c r="BS568" s="71">
        <v>1</v>
      </c>
      <c r="BT568" s="71">
        <v>0</v>
      </c>
      <c r="BU568"/>
      <c r="BV568" s="70">
        <v>110.518</v>
      </c>
      <c r="BW568" s="70">
        <v>0</v>
      </c>
      <c r="BX568" s="70">
        <v>6.6950000000000003</v>
      </c>
      <c r="BY568" s="70">
        <v>0</v>
      </c>
      <c r="BZ568" s="70">
        <v>0</v>
      </c>
      <c r="CA568" s="70">
        <v>0</v>
      </c>
      <c r="CB568" s="70">
        <v>0</v>
      </c>
      <c r="CC568" s="70">
        <v>0</v>
      </c>
      <c r="CD568" s="70">
        <v>0</v>
      </c>
    </row>
    <row r="569" spans="1:82">
      <c r="A569" s="70" t="s">
        <v>2534</v>
      </c>
      <c r="B569" s="70">
        <v>338</v>
      </c>
      <c r="C569" s="70">
        <v>15</v>
      </c>
      <c r="D569" s="70">
        <v>20</v>
      </c>
      <c r="E569" s="70">
        <v>2018</v>
      </c>
      <c r="F569" s="70" t="s">
        <v>183</v>
      </c>
      <c r="G569" s="70" t="s">
        <v>2519</v>
      </c>
      <c r="H569" s="70" t="s">
        <v>2520</v>
      </c>
      <c r="I569" s="148"/>
      <c r="J569" s="71">
        <v>131.77278357998139</v>
      </c>
      <c r="K569" s="71">
        <v>4.106837268822022</v>
      </c>
      <c r="L569" s="71">
        <v>3.7179795125199475</v>
      </c>
      <c r="M569" s="71">
        <v>66.249368880227635</v>
      </c>
      <c r="N569" s="71">
        <v>86.864980643423195</v>
      </c>
      <c r="O569" s="71">
        <v>78.179840539202502</v>
      </c>
      <c r="P569" s="71">
        <v>60.417748528604832</v>
      </c>
      <c r="Q569" s="71">
        <v>4.1632968022451404</v>
      </c>
      <c r="R569" s="71">
        <v>0</v>
      </c>
      <c r="S569" s="71">
        <v>10.915437835400001</v>
      </c>
      <c r="T569" s="72"/>
      <c r="U569" s="71">
        <v>26985019</v>
      </c>
      <c r="V569" s="71">
        <v>2035</v>
      </c>
      <c r="W569" s="71">
        <v>171</v>
      </c>
      <c r="X569" s="71">
        <v>17519</v>
      </c>
      <c r="Y569" s="71">
        <v>27414</v>
      </c>
      <c r="Z569" s="71">
        <v>47638</v>
      </c>
      <c r="AA569" s="71">
        <v>12640</v>
      </c>
      <c r="AB569" s="71">
        <v>65687</v>
      </c>
      <c r="AC569" s="71">
        <v>0</v>
      </c>
      <c r="AD569" s="71">
        <v>10.915437835400001</v>
      </c>
      <c r="AE569" s="72"/>
      <c r="AF569" s="71">
        <v>190154894.3667779</v>
      </c>
      <c r="AG569" s="71">
        <v>2921013.310082966</v>
      </c>
      <c r="AH569" s="71">
        <v>835655.67389903555</v>
      </c>
      <c r="AI569" s="71">
        <v>103855691.81395561</v>
      </c>
      <c r="AJ569" s="71">
        <v>117734558.829916</v>
      </c>
      <c r="AK569" s="71">
        <v>0</v>
      </c>
      <c r="AL569" s="71">
        <v>0</v>
      </c>
      <c r="AM569" s="71">
        <v>9041888.5093160793</v>
      </c>
      <c r="AN569" s="71">
        <v>0</v>
      </c>
      <c r="AO569" s="71">
        <v>0</v>
      </c>
      <c r="AP569" s="71">
        <v>424543702.50394762</v>
      </c>
      <c r="AQ569" s="72"/>
      <c r="AR569" s="71">
        <v>2165</v>
      </c>
      <c r="AS569" s="71">
        <v>848</v>
      </c>
      <c r="AT569" s="71">
        <v>0</v>
      </c>
      <c r="AU569" s="71">
        <v>1</v>
      </c>
      <c r="AV569" s="71">
        <v>0</v>
      </c>
      <c r="AW569" s="71">
        <v>1</v>
      </c>
      <c r="AX569" s="71"/>
      <c r="AY569" s="72"/>
      <c r="AZ569" s="71">
        <v>9633.9000000000051</v>
      </c>
      <c r="BA569" s="71">
        <v>71859</v>
      </c>
      <c r="BB569" s="71">
        <v>0</v>
      </c>
      <c r="BC569" s="71">
        <v>790</v>
      </c>
      <c r="BD569" s="71">
        <v>0</v>
      </c>
      <c r="BE569" s="71">
        <v>290</v>
      </c>
      <c r="BF569" s="71"/>
      <c r="BG569" s="72"/>
      <c r="BH569" s="71">
        <v>0</v>
      </c>
      <c r="BI569" s="71">
        <v>0</v>
      </c>
      <c r="BJ569" s="71">
        <v>108.637</v>
      </c>
      <c r="BK569" s="71">
        <v>0</v>
      </c>
      <c r="BL569" s="71">
        <v>6.2240000000000002</v>
      </c>
      <c r="BM569" s="71">
        <v>0</v>
      </c>
      <c r="BN569" s="72"/>
      <c r="BO569" s="71">
        <v>0</v>
      </c>
      <c r="BP569" s="71">
        <v>0</v>
      </c>
      <c r="BQ569" s="71">
        <v>14</v>
      </c>
      <c r="BR569" s="71">
        <v>0</v>
      </c>
      <c r="BS569" s="71">
        <v>1</v>
      </c>
      <c r="BT569" s="71">
        <v>0</v>
      </c>
      <c r="BU569"/>
      <c r="BV569" s="70">
        <v>108.637</v>
      </c>
      <c r="BW569" s="70">
        <v>0</v>
      </c>
      <c r="BX569" s="70">
        <v>6.2240000000000002</v>
      </c>
      <c r="BY569" s="70">
        <v>0</v>
      </c>
      <c r="BZ569" s="70">
        <v>0</v>
      </c>
      <c r="CA569" s="70">
        <v>0</v>
      </c>
      <c r="CB569" s="70">
        <v>0</v>
      </c>
      <c r="CC569" s="70">
        <v>0</v>
      </c>
      <c r="CD569" s="70">
        <v>0</v>
      </c>
    </row>
    <row r="570" spans="1:82">
      <c r="A570" s="70" t="s">
        <v>2535</v>
      </c>
      <c r="B570" s="70">
        <v>339</v>
      </c>
      <c r="C570" s="70">
        <v>16</v>
      </c>
      <c r="D570" s="70">
        <v>20</v>
      </c>
      <c r="E570" s="70">
        <v>2019</v>
      </c>
      <c r="F570" s="70" t="s">
        <v>158</v>
      </c>
      <c r="G570" s="70" t="s">
        <v>2519</v>
      </c>
      <c r="H570" s="70" t="s">
        <v>2520</v>
      </c>
      <c r="I570" s="148"/>
      <c r="J570" s="71">
        <v>125.80688507861342</v>
      </c>
      <c r="K570" s="71">
        <v>3.7623606723433243</v>
      </c>
      <c r="L570" s="71">
        <v>3.7477202061788999</v>
      </c>
      <c r="M570" s="71">
        <v>62.62473153082788</v>
      </c>
      <c r="N570" s="71">
        <v>76.521047116505756</v>
      </c>
      <c r="O570" s="71">
        <v>76.11166041693582</v>
      </c>
      <c r="P570" s="71">
        <v>60.603697885160265</v>
      </c>
      <c r="Q570" s="71">
        <v>4.0183843660449803</v>
      </c>
      <c r="R570" s="71">
        <v>0</v>
      </c>
      <c r="S570" s="71">
        <v>12.686399828699999</v>
      </c>
      <c r="T570" s="72"/>
      <c r="U570" s="71">
        <v>26899304</v>
      </c>
      <c r="V570" s="71">
        <v>2035</v>
      </c>
      <c r="W570" s="71">
        <v>171</v>
      </c>
      <c r="X570" s="71">
        <v>17519</v>
      </c>
      <c r="Y570" s="71">
        <v>27587</v>
      </c>
      <c r="Z570" s="71">
        <v>47651</v>
      </c>
      <c r="AA570" s="71">
        <v>12584</v>
      </c>
      <c r="AB570" s="71">
        <v>65117</v>
      </c>
      <c r="AC570" s="71">
        <v>0</v>
      </c>
      <c r="AD570" s="71">
        <v>12.686399828700001</v>
      </c>
      <c r="AE570" s="72"/>
      <c r="AF570" s="71">
        <v>185548191.470245</v>
      </c>
      <c r="AG570" s="71">
        <v>2824343.1500816192</v>
      </c>
      <c r="AH570" s="71">
        <v>882613.51558437792</v>
      </c>
      <c r="AI570" s="71">
        <v>101939805.9956495</v>
      </c>
      <c r="AJ570" s="71">
        <v>107144047.1394967</v>
      </c>
      <c r="AK570" s="71">
        <v>0</v>
      </c>
      <c r="AL570" s="71">
        <v>0</v>
      </c>
      <c r="AM570" s="71">
        <v>8868445.1994864512</v>
      </c>
      <c r="AN570" s="71">
        <v>0</v>
      </c>
      <c r="AO570" s="71">
        <v>0</v>
      </c>
      <c r="AP570" s="71">
        <v>407207446.47054362</v>
      </c>
      <c r="AQ570" s="72"/>
      <c r="AR570" s="71">
        <v>2298</v>
      </c>
      <c r="AS570" s="71">
        <v>954</v>
      </c>
      <c r="AT570" s="71">
        <v>0</v>
      </c>
      <c r="AU570" s="71">
        <v>1</v>
      </c>
      <c r="AV570" s="71">
        <v>0</v>
      </c>
      <c r="AW570" s="71">
        <v>1</v>
      </c>
      <c r="AX570" s="71"/>
      <c r="AY570" s="72"/>
      <c r="AZ570" s="71">
        <v>10399.5</v>
      </c>
      <c r="BA570" s="71">
        <v>92713.20000000007</v>
      </c>
      <c r="BB570" s="71">
        <v>0</v>
      </c>
      <c r="BC570" s="71">
        <v>790</v>
      </c>
      <c r="BD570" s="71">
        <v>0</v>
      </c>
      <c r="BE570" s="71">
        <v>290</v>
      </c>
      <c r="BF570" s="71"/>
      <c r="BG570" s="72"/>
      <c r="BH570" s="71">
        <v>0</v>
      </c>
      <c r="BI570" s="71">
        <v>0</v>
      </c>
      <c r="BJ570" s="71">
        <v>104.798</v>
      </c>
      <c r="BK570" s="71">
        <v>0</v>
      </c>
      <c r="BL570" s="71">
        <v>5.7610000000000001</v>
      </c>
      <c r="BM570" s="71">
        <v>0</v>
      </c>
      <c r="BN570" s="72"/>
      <c r="BO570" s="71">
        <v>0</v>
      </c>
      <c r="BP570" s="71">
        <v>0</v>
      </c>
      <c r="BQ570" s="71">
        <v>14</v>
      </c>
      <c r="BR570" s="71">
        <v>0</v>
      </c>
      <c r="BS570" s="71">
        <v>1</v>
      </c>
      <c r="BT570" s="71">
        <v>0</v>
      </c>
      <c r="BU570"/>
      <c r="BV570" s="70">
        <v>104.798</v>
      </c>
      <c r="BW570" s="70">
        <v>0</v>
      </c>
      <c r="BX570" s="70">
        <v>5.7610000000000001</v>
      </c>
      <c r="BY570" s="70">
        <v>0</v>
      </c>
      <c r="BZ570" s="70">
        <v>0</v>
      </c>
      <c r="CA570" s="70">
        <v>0</v>
      </c>
      <c r="CB570" s="70">
        <v>0</v>
      </c>
      <c r="CC570" s="70">
        <v>0</v>
      </c>
      <c r="CD570" s="70">
        <v>0</v>
      </c>
    </row>
    <row r="571" spans="1:82">
      <c r="A571" s="70" t="s">
        <v>2536</v>
      </c>
      <c r="B571" s="70">
        <v>340</v>
      </c>
      <c r="C571" s="70">
        <v>17</v>
      </c>
      <c r="D571" s="70">
        <v>20</v>
      </c>
      <c r="E571" s="70">
        <v>2020</v>
      </c>
      <c r="F571" s="70" t="s">
        <v>159</v>
      </c>
      <c r="G571" s="70" t="s">
        <v>2519</v>
      </c>
      <c r="H571" s="70" t="s">
        <v>2520</v>
      </c>
      <c r="I571" s="148"/>
      <c r="J571" s="71">
        <v>122.8529461428886</v>
      </c>
      <c r="K571" s="71">
        <v>3.5458905461052979</v>
      </c>
      <c r="L571" s="71">
        <v>3.9660060083835416</v>
      </c>
      <c r="M571" s="71">
        <v>58.946580324263451</v>
      </c>
      <c r="N571" s="71">
        <v>72.290773750889215</v>
      </c>
      <c r="O571" s="71">
        <v>66.415883503259764</v>
      </c>
      <c r="P571" s="71">
        <v>56.324358295743011</v>
      </c>
      <c r="Q571" s="71">
        <v>3.7944173543374902</v>
      </c>
      <c r="R571" s="71">
        <v>0</v>
      </c>
      <c r="S571" s="71">
        <v>11.42057084945</v>
      </c>
      <c r="T571" s="72"/>
      <c r="U571" s="71">
        <v>23624796</v>
      </c>
      <c r="V571" s="71">
        <v>1655</v>
      </c>
      <c r="W571" s="71">
        <v>222</v>
      </c>
      <c r="X571" s="71">
        <v>17258</v>
      </c>
      <c r="Y571" s="71">
        <v>27649</v>
      </c>
      <c r="Z571" s="71">
        <v>47459</v>
      </c>
      <c r="AA571" s="71">
        <v>12431</v>
      </c>
      <c r="AB571" s="71">
        <v>64355</v>
      </c>
      <c r="AC571" s="71">
        <v>0</v>
      </c>
      <c r="AD571" s="71">
        <v>11.42057084945</v>
      </c>
      <c r="AE571" s="72"/>
      <c r="AF571" s="71">
        <v>183855441.55187881</v>
      </c>
      <c r="AG571" s="71">
        <v>2504285.1990597402</v>
      </c>
      <c r="AH571" s="71">
        <v>997102.49485930509</v>
      </c>
      <c r="AI571" s="71">
        <v>97651175.364211783</v>
      </c>
      <c r="AJ571" s="71">
        <v>110309770.0550458</v>
      </c>
      <c r="AK571" s="71"/>
      <c r="AL571" s="71"/>
      <c r="AM571" s="71">
        <v>8399042.4989627656</v>
      </c>
      <c r="AN571" s="71"/>
      <c r="AO571" s="71"/>
      <c r="AP571" s="71">
        <v>403716817.16401815</v>
      </c>
      <c r="AQ571" s="72"/>
      <c r="AR571" s="71">
        <v>2406</v>
      </c>
      <c r="AS571" s="71">
        <v>1042</v>
      </c>
      <c r="AT571" s="71">
        <v>0</v>
      </c>
      <c r="AU571" s="71">
        <v>1</v>
      </c>
      <c r="AV571" s="71">
        <v>0</v>
      </c>
      <c r="AW571" s="71">
        <v>1</v>
      </c>
      <c r="AX571" s="71"/>
      <c r="AY571" s="72"/>
      <c r="AZ571" s="71">
        <v>11020.599999999989</v>
      </c>
      <c r="BA571" s="71">
        <v>104465.3999999996</v>
      </c>
      <c r="BB571" s="71">
        <v>0</v>
      </c>
      <c r="BC571" s="71">
        <v>790</v>
      </c>
      <c r="BD571" s="71">
        <v>0</v>
      </c>
      <c r="BE571" s="71">
        <v>290</v>
      </c>
      <c r="BF571" s="71"/>
      <c r="BG571" s="72"/>
      <c r="BH571" s="71">
        <v>0</v>
      </c>
      <c r="BI571" s="71">
        <v>0</v>
      </c>
      <c r="BJ571" s="71">
        <v>87.665999999999997</v>
      </c>
      <c r="BK571" s="71">
        <v>0</v>
      </c>
      <c r="BL571" s="71">
        <v>6.2210000000000001</v>
      </c>
      <c r="BM571" s="71">
        <v>0</v>
      </c>
      <c r="BN571" s="72"/>
      <c r="BO571" s="71">
        <v>0</v>
      </c>
      <c r="BP571" s="71">
        <v>0</v>
      </c>
      <c r="BQ571" s="71">
        <v>13</v>
      </c>
      <c r="BR571" s="71">
        <v>0</v>
      </c>
      <c r="BS571" s="71">
        <v>1</v>
      </c>
      <c r="BT571" s="71">
        <v>0</v>
      </c>
      <c r="BU571"/>
      <c r="BV571" s="70">
        <v>87.665999999999997</v>
      </c>
      <c r="BW571" s="70">
        <v>0</v>
      </c>
      <c r="BX571" s="70">
        <v>6.2210000000000001</v>
      </c>
      <c r="BY571" s="70">
        <v>0</v>
      </c>
      <c r="BZ571" s="70">
        <v>0</v>
      </c>
      <c r="CA571" s="70">
        <v>0</v>
      </c>
      <c r="CB571" s="70">
        <v>0</v>
      </c>
      <c r="CC571" s="70">
        <v>0</v>
      </c>
      <c r="CD571" s="70">
        <v>0</v>
      </c>
    </row>
    <row r="572" spans="1:82">
      <c r="A572" s="70" t="s">
        <v>2537</v>
      </c>
      <c r="B572" s="70">
        <v>340</v>
      </c>
      <c r="C572" s="70">
        <v>18</v>
      </c>
      <c r="D572" s="70">
        <v>20</v>
      </c>
      <c r="E572" s="70">
        <v>2021</v>
      </c>
      <c r="F572" s="70" t="s">
        <v>160</v>
      </c>
      <c r="G572" s="70" t="s">
        <v>2519</v>
      </c>
      <c r="H572" s="70" t="s">
        <v>2520</v>
      </c>
      <c r="I572" s="148"/>
      <c r="J572" s="71">
        <v>122.17872768477841</v>
      </c>
      <c r="K572" s="71">
        <v>3.8920228252612685</v>
      </c>
      <c r="L572" s="71">
        <v>3.8843568758176659</v>
      </c>
      <c r="M572" s="71">
        <v>65.619565232657678</v>
      </c>
      <c r="N572" s="71">
        <v>79.027297391659062</v>
      </c>
      <c r="O572" s="71">
        <v>63.869862410968715</v>
      </c>
      <c r="P572" s="71">
        <v>57.599376340580022</v>
      </c>
      <c r="Q572" s="71">
        <v>3.7113180946106201</v>
      </c>
      <c r="R572" s="71">
        <v>0</v>
      </c>
      <c r="S572" s="71">
        <v>11.36719237234</v>
      </c>
      <c r="T572" s="72"/>
      <c r="U572" s="71">
        <v>24953652</v>
      </c>
      <c r="V572" s="71">
        <v>1655</v>
      </c>
      <c r="W572" s="71">
        <v>222</v>
      </c>
      <c r="X572" s="71">
        <v>17258</v>
      </c>
      <c r="Y572" s="71">
        <v>27657</v>
      </c>
      <c r="Z572" s="71">
        <v>46993</v>
      </c>
      <c r="AA572" s="71">
        <v>12396</v>
      </c>
      <c r="AB572" s="71">
        <v>63564</v>
      </c>
      <c r="AC572" s="71">
        <v>0</v>
      </c>
      <c r="AD572" s="71">
        <v>11.36719237234</v>
      </c>
      <c r="AE572" s="72"/>
      <c r="AF572" s="71">
        <v>179769723.36553377</v>
      </c>
      <c r="AG572" s="71">
        <v>2706368.0941763795</v>
      </c>
      <c r="AH572" s="71">
        <v>932044.19350409706</v>
      </c>
      <c r="AI572" s="71">
        <v>107499741.72291486</v>
      </c>
      <c r="AJ572" s="71">
        <v>116743618.4605062</v>
      </c>
      <c r="AK572" s="71">
        <v>0</v>
      </c>
      <c r="AL572" s="71">
        <v>0</v>
      </c>
      <c r="AM572" s="71">
        <v>8343657.7646151856</v>
      </c>
      <c r="AN572" s="71">
        <v>0</v>
      </c>
      <c r="AO572" s="71">
        <v>0</v>
      </c>
      <c r="AP572" s="71">
        <v>415995153.60125047</v>
      </c>
      <c r="AQ572" s="72"/>
      <c r="AR572" s="71">
        <v>2501</v>
      </c>
      <c r="AS572" s="71">
        <v>1130</v>
      </c>
      <c r="AT572" s="71">
        <v>0</v>
      </c>
      <c r="AU572" s="71">
        <v>1</v>
      </c>
      <c r="AV572" s="71">
        <v>0</v>
      </c>
      <c r="AW572" s="71">
        <v>1</v>
      </c>
      <c r="AX572" s="71"/>
      <c r="AY572" s="72"/>
      <c r="AZ572" s="71">
        <v>11629.89999999998</v>
      </c>
      <c r="BA572" s="71">
        <v>137214.09999999969</v>
      </c>
      <c r="BB572" s="71">
        <v>0</v>
      </c>
      <c r="BC572" s="71">
        <v>790</v>
      </c>
      <c r="BD572" s="71">
        <v>0</v>
      </c>
      <c r="BE572" s="71">
        <v>290</v>
      </c>
      <c r="BF572" s="71"/>
      <c r="BG572" s="72"/>
      <c r="BH572" s="71">
        <v>0</v>
      </c>
      <c r="BI572" s="71">
        <v>0</v>
      </c>
      <c r="BJ572" s="71">
        <v>100.804</v>
      </c>
      <c r="BK572" s="71">
        <v>0</v>
      </c>
      <c r="BL572" s="71">
        <v>6.2240000000000002</v>
      </c>
      <c r="BM572" s="71">
        <v>0</v>
      </c>
      <c r="BN572" s="72"/>
      <c r="BO572" s="71">
        <v>0</v>
      </c>
      <c r="BP572" s="71">
        <v>0</v>
      </c>
      <c r="BQ572" s="71">
        <v>15</v>
      </c>
      <c r="BR572" s="71">
        <v>0</v>
      </c>
      <c r="BS572" s="71">
        <v>1</v>
      </c>
      <c r="BT572" s="71">
        <v>0</v>
      </c>
      <c r="BU572"/>
      <c r="BV572" s="70">
        <v>100.804</v>
      </c>
      <c r="BW572" s="70">
        <v>0</v>
      </c>
      <c r="BX572" s="70">
        <v>6.2240000000000002</v>
      </c>
      <c r="BY572" s="70">
        <v>0</v>
      </c>
      <c r="BZ572" s="70">
        <v>0</v>
      </c>
      <c r="CA572" s="70">
        <v>0</v>
      </c>
      <c r="CB572" s="70">
        <v>0</v>
      </c>
      <c r="CC572" s="70">
        <v>0</v>
      </c>
      <c r="CD572" s="70">
        <v>0</v>
      </c>
    </row>
    <row r="573" spans="1:82">
      <c r="A573" s="70" t="s">
        <v>2538</v>
      </c>
      <c r="B573" s="70">
        <v>340</v>
      </c>
      <c r="C573" s="70">
        <v>19</v>
      </c>
      <c r="D573" s="70">
        <v>20</v>
      </c>
      <c r="E573" s="70">
        <v>2022</v>
      </c>
      <c r="F573" s="70" t="s">
        <v>161</v>
      </c>
      <c r="G573" s="70" t="s">
        <v>2519</v>
      </c>
      <c r="H573" s="70" t="s">
        <v>2520</v>
      </c>
      <c r="I573" s="148"/>
      <c r="J573" s="71">
        <v>111.91202625025363</v>
      </c>
      <c r="K573" s="71">
        <v>3.4413959772983223</v>
      </c>
      <c r="L573" s="71">
        <v>3.7543381344258719</v>
      </c>
      <c r="M573" s="71">
        <v>63.089865445721792</v>
      </c>
      <c r="N573" s="71">
        <v>85.373563845701156</v>
      </c>
      <c r="O573" s="71">
        <v>67.515624990523364</v>
      </c>
      <c r="P573" s="71">
        <v>57.169291519528535</v>
      </c>
      <c r="Q573" s="71">
        <v>3.701971176215487</v>
      </c>
      <c r="R573" s="71">
        <v>0</v>
      </c>
      <c r="S573" s="71">
        <v>9.9223750529200014</v>
      </c>
      <c r="T573" s="72"/>
      <c r="U573" s="71">
        <v>26835154</v>
      </c>
      <c r="V573" s="71">
        <v>1655</v>
      </c>
      <c r="W573" s="71">
        <v>222</v>
      </c>
      <c r="X573" s="71">
        <v>17258</v>
      </c>
      <c r="Y573" s="71">
        <v>27773</v>
      </c>
      <c r="Z573" s="71">
        <v>47197</v>
      </c>
      <c r="AA573" s="71">
        <v>12491</v>
      </c>
      <c r="AB573" s="71">
        <v>62884</v>
      </c>
      <c r="AC573" s="71">
        <v>0</v>
      </c>
      <c r="AD573" s="71">
        <v>9.9223750529200014</v>
      </c>
      <c r="AE573" s="72"/>
      <c r="AF573" s="71">
        <v>162112759.56537268</v>
      </c>
      <c r="AG573" s="71">
        <v>2576291.9642050411</v>
      </c>
      <c r="AH573" s="71">
        <v>1054476.8887180937</v>
      </c>
      <c r="AI573" s="71">
        <v>100902771.18770173</v>
      </c>
      <c r="AJ573" s="71">
        <v>135083257.31835702</v>
      </c>
      <c r="AK573" s="71">
        <v>0</v>
      </c>
      <c r="AL573" s="71">
        <v>0</v>
      </c>
      <c r="AM573" s="71">
        <v>8120040.7814970547</v>
      </c>
      <c r="AN573" s="71">
        <v>0</v>
      </c>
      <c r="AO573" s="71">
        <v>0</v>
      </c>
      <c r="AP573" s="71">
        <v>409849597.70585161</v>
      </c>
      <c r="AQ573" s="72"/>
      <c r="AR573" s="71">
        <v>2625</v>
      </c>
      <c r="AS573" s="71">
        <v>1170</v>
      </c>
      <c r="AT573" s="71">
        <v>0</v>
      </c>
      <c r="AU573" s="71">
        <v>1</v>
      </c>
      <c r="AV573" s="71">
        <v>0</v>
      </c>
      <c r="AW573" s="71">
        <v>1</v>
      </c>
      <c r="AX573" s="71"/>
      <c r="AY573" s="72"/>
      <c r="AZ573" s="71">
        <v>12418.999999999964</v>
      </c>
      <c r="BA573" s="71">
        <v>141290.99999999965</v>
      </c>
      <c r="BB573" s="71">
        <v>0</v>
      </c>
      <c r="BC573" s="71">
        <v>790</v>
      </c>
      <c r="BD573" s="71">
        <v>0</v>
      </c>
      <c r="BE573" s="71">
        <v>290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2539</v>
      </c>
      <c r="B574" s="70">
        <v>340</v>
      </c>
      <c r="C574" s="70">
        <v>20</v>
      </c>
      <c r="D574" s="70">
        <v>20</v>
      </c>
      <c r="E574" s="70">
        <v>2023</v>
      </c>
      <c r="F574" s="70" t="s">
        <v>1539</v>
      </c>
      <c r="G574" s="70" t="s">
        <v>2519</v>
      </c>
      <c r="H574" s="70" t="s">
        <v>2520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2748</v>
      </c>
      <c r="AS574" s="71">
        <v>1194</v>
      </c>
      <c r="AT574" s="71">
        <v>0</v>
      </c>
      <c r="AU574" s="71">
        <v>2</v>
      </c>
      <c r="AV574" s="71">
        <v>0</v>
      </c>
      <c r="AW574" s="71">
        <v>1</v>
      </c>
      <c r="AX574" s="71"/>
      <c r="AY574" s="72"/>
      <c r="AZ574" s="71">
        <v>13214.399999999951</v>
      </c>
      <c r="BA574" s="71">
        <v>146556.89999999964</v>
      </c>
      <c r="BB574" s="71">
        <v>0</v>
      </c>
      <c r="BC574" s="71">
        <v>839.9</v>
      </c>
      <c r="BD574" s="71">
        <v>0</v>
      </c>
      <c r="BE574" s="71">
        <v>290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2540</v>
      </c>
      <c r="B575" s="70">
        <v>340</v>
      </c>
      <c r="C575" s="70">
        <v>21</v>
      </c>
      <c r="D575" s="70">
        <v>20</v>
      </c>
      <c r="E575" s="70">
        <v>2024</v>
      </c>
      <c r="F575" s="70" t="s">
        <v>1554</v>
      </c>
      <c r="G575" s="70" t="s">
        <v>2519</v>
      </c>
      <c r="H575" s="70" t="s">
        <v>2520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2541</v>
      </c>
      <c r="B576" s="70">
        <v>171</v>
      </c>
      <c r="C576" s="70">
        <v>1</v>
      </c>
      <c r="D576" s="70">
        <v>11</v>
      </c>
      <c r="E576" s="70">
        <v>1990</v>
      </c>
      <c r="F576" s="70" t="s">
        <v>787</v>
      </c>
      <c r="G576" s="70" t="s">
        <v>1916</v>
      </c>
      <c r="H576" s="70" t="s">
        <v>1917</v>
      </c>
      <c r="I576" s="148"/>
      <c r="J576" s="71">
        <v>308.59176356472051</v>
      </c>
      <c r="K576" s="71">
        <v>7.809453726158198</v>
      </c>
      <c r="L576" s="71">
        <v>0</v>
      </c>
      <c r="M576" s="71">
        <v>38.095351731758051</v>
      </c>
      <c r="N576" s="71">
        <v>48.207258766381123</v>
      </c>
      <c r="O576" s="71">
        <v>43.949637890291122</v>
      </c>
      <c r="P576" s="71">
        <v>35.546151860581453</v>
      </c>
      <c r="Q576" s="71">
        <v>3.6002593602247601</v>
      </c>
      <c r="R576" s="71">
        <v>0</v>
      </c>
      <c r="S576" s="71">
        <v>3.9024343757376951</v>
      </c>
      <c r="T576" s="72"/>
      <c r="U576" s="71">
        <v>21570987</v>
      </c>
      <c r="V576" s="71">
        <v>2586</v>
      </c>
      <c r="W576" s="71">
        <v>0</v>
      </c>
      <c r="X576" s="71">
        <v>15640</v>
      </c>
      <c r="Y576" s="71">
        <v>18560</v>
      </c>
      <c r="Z576" s="71">
        <v>18077</v>
      </c>
      <c r="AA576" s="71">
        <v>8631</v>
      </c>
      <c r="AB576" s="71">
        <v>58456</v>
      </c>
      <c r="AC576" s="71">
        <v>0</v>
      </c>
      <c r="AD576" s="71">
        <v>3.9024343757376951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2542</v>
      </c>
      <c r="B577" s="70">
        <v>172</v>
      </c>
      <c r="C577" s="70">
        <v>2</v>
      </c>
      <c r="D577" s="70">
        <v>11</v>
      </c>
      <c r="E577" s="70">
        <v>2005</v>
      </c>
      <c r="F577" s="70" t="s">
        <v>789</v>
      </c>
      <c r="G577" s="1064" t="s">
        <v>1916</v>
      </c>
      <c r="H577" s="70" t="s">
        <v>1917</v>
      </c>
      <c r="I577" s="148"/>
      <c r="J577" s="71">
        <v>148.81657779498781</v>
      </c>
      <c r="K577" s="71">
        <v>5.5952897054504396</v>
      </c>
      <c r="L577" s="71">
        <v>0</v>
      </c>
      <c r="M577" s="71">
        <v>85.579640113829683</v>
      </c>
      <c r="N577" s="71">
        <v>93.698673426522447</v>
      </c>
      <c r="O577" s="71">
        <v>64.199956505974583</v>
      </c>
      <c r="P577" s="71">
        <v>38.056925428802977</v>
      </c>
      <c r="Q577" s="71">
        <v>3.6745448618944798</v>
      </c>
      <c r="R577" s="71">
        <v>0</v>
      </c>
      <c r="S577" s="71">
        <v>7.8350921917894647</v>
      </c>
      <c r="T577" s="72"/>
      <c r="U577" s="71">
        <v>8623807</v>
      </c>
      <c r="V577" s="71">
        <v>2105</v>
      </c>
      <c r="W577" s="71">
        <v>0</v>
      </c>
      <c r="X577" s="71">
        <v>15245</v>
      </c>
      <c r="Y577" s="71">
        <v>23568</v>
      </c>
      <c r="Z577" s="71">
        <v>30557</v>
      </c>
      <c r="AA577" s="71">
        <v>7568</v>
      </c>
      <c r="AB577" s="71">
        <v>62371</v>
      </c>
      <c r="AC577" s="71">
        <v>0</v>
      </c>
      <c r="AD577" s="71">
        <v>7.8350921917894647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2543</v>
      </c>
      <c r="B578" s="70">
        <v>173</v>
      </c>
      <c r="C578" s="70">
        <v>3</v>
      </c>
      <c r="D578" s="70">
        <v>11</v>
      </c>
      <c r="E578" s="70">
        <v>2006</v>
      </c>
      <c r="F578" s="70" t="s">
        <v>790</v>
      </c>
      <c r="G578" s="1064" t="s">
        <v>1916</v>
      </c>
      <c r="H578" s="70" t="s">
        <v>1917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2544</v>
      </c>
      <c r="B579" s="70">
        <v>174</v>
      </c>
      <c r="C579" s="70">
        <v>4</v>
      </c>
      <c r="D579" s="70">
        <v>11</v>
      </c>
      <c r="E579" s="70">
        <v>2007</v>
      </c>
      <c r="F579" s="70" t="s">
        <v>791</v>
      </c>
      <c r="G579" s="70" t="s">
        <v>1916</v>
      </c>
      <c r="H579" s="70" t="s">
        <v>1917</v>
      </c>
      <c r="I579" s="148"/>
      <c r="J579" s="71">
        <v>195.22118725913961</v>
      </c>
      <c r="K579" s="71">
        <v>4.1595676908781023</v>
      </c>
      <c r="L579" s="71">
        <v>0</v>
      </c>
      <c r="M579" s="71">
        <v>85.560590000538511</v>
      </c>
      <c r="N579" s="71">
        <v>89.006542105947474</v>
      </c>
      <c r="O579" s="71">
        <v>61.872553624407281</v>
      </c>
      <c r="P579" s="71">
        <v>36.102964971441637</v>
      </c>
      <c r="Q579" s="71">
        <v>3.89189424520315</v>
      </c>
      <c r="R579" s="71">
        <v>0</v>
      </c>
      <c r="S579" s="71">
        <v>8.1542038992269923</v>
      </c>
      <c r="T579" s="72"/>
      <c r="U579" s="71">
        <v>10840133</v>
      </c>
      <c r="V579" s="71">
        <v>1695</v>
      </c>
      <c r="W579" s="71">
        <v>0</v>
      </c>
      <c r="X579" s="71">
        <v>18470</v>
      </c>
      <c r="Y579" s="71">
        <v>24033</v>
      </c>
      <c r="Z579" s="71">
        <v>30614</v>
      </c>
      <c r="AA579" s="71">
        <v>7070</v>
      </c>
      <c r="AB579" s="71">
        <v>62567</v>
      </c>
      <c r="AC579" s="71">
        <v>0</v>
      </c>
      <c r="AD579" s="71">
        <v>8.1542038992269923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2545</v>
      </c>
      <c r="B580" s="70">
        <v>175</v>
      </c>
      <c r="C580" s="70">
        <v>5</v>
      </c>
      <c r="D580" s="70">
        <v>11</v>
      </c>
      <c r="E580" s="70">
        <v>2008</v>
      </c>
      <c r="F580" s="70" t="s">
        <v>792</v>
      </c>
      <c r="G580" s="70" t="s">
        <v>1916</v>
      </c>
      <c r="H580" s="70" t="s">
        <v>1917</v>
      </c>
      <c r="I580" s="148"/>
      <c r="J580" s="71">
        <v>198.83889761738669</v>
      </c>
      <c r="K580" s="71">
        <v>3.1214967989338649</v>
      </c>
      <c r="L580" s="71">
        <v>0</v>
      </c>
      <c r="M580" s="71">
        <v>88.435887656783649</v>
      </c>
      <c r="N580" s="71">
        <v>80.598317730700686</v>
      </c>
      <c r="O580" s="71">
        <v>60.319325145318402</v>
      </c>
      <c r="P580" s="71">
        <v>35.046784621426319</v>
      </c>
      <c r="Q580" s="71">
        <v>3.8469086672836998</v>
      </c>
      <c r="R580" s="71">
        <v>0</v>
      </c>
      <c r="S580" s="71">
        <v>5.8918571091919514</v>
      </c>
      <c r="T580" s="72"/>
      <c r="U580" s="71">
        <v>11754768</v>
      </c>
      <c r="V580" s="71">
        <v>1695</v>
      </c>
      <c r="W580" s="71">
        <v>0</v>
      </c>
      <c r="X580" s="71">
        <v>18470</v>
      </c>
      <c r="Y580" s="71">
        <v>24330</v>
      </c>
      <c r="Z580" s="71">
        <v>30893</v>
      </c>
      <c r="AA580" s="71">
        <v>6871</v>
      </c>
      <c r="AB580" s="71">
        <v>62861</v>
      </c>
      <c r="AC580" s="71">
        <v>0</v>
      </c>
      <c r="AD580" s="71">
        <v>5.8918571091919514</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2546</v>
      </c>
      <c r="B581" s="70">
        <v>176</v>
      </c>
      <c r="C581" s="70">
        <v>6</v>
      </c>
      <c r="D581" s="70">
        <v>11</v>
      </c>
      <c r="E581" s="70">
        <v>2009</v>
      </c>
      <c r="F581" s="70" t="s">
        <v>176</v>
      </c>
      <c r="G581" s="70" t="s">
        <v>1916</v>
      </c>
      <c r="H581" s="70" t="s">
        <v>1917</v>
      </c>
      <c r="I581" s="148"/>
      <c r="J581" s="71">
        <v>188.06219861792289</v>
      </c>
      <c r="K581" s="71">
        <v>3.068441199171339</v>
      </c>
      <c r="L581" s="71">
        <v>0.92096565124323904</v>
      </c>
      <c r="M581" s="71">
        <v>98.291231985730789</v>
      </c>
      <c r="N581" s="71">
        <v>95.643794562956572</v>
      </c>
      <c r="O581" s="71">
        <v>61.193878131237341</v>
      </c>
      <c r="P581" s="71">
        <v>33.258850343868843</v>
      </c>
      <c r="Q581" s="71">
        <v>3.6527958799074902</v>
      </c>
      <c r="R581" s="71">
        <v>0</v>
      </c>
      <c r="S581" s="71">
        <v>5.868639171118442</v>
      </c>
      <c r="T581" s="72"/>
      <c r="U581" s="71">
        <v>9693303</v>
      </c>
      <c r="V581" s="71">
        <v>1698</v>
      </c>
      <c r="W581" s="71">
        <v>12</v>
      </c>
      <c r="X581" s="71">
        <v>20537</v>
      </c>
      <c r="Y581" s="71">
        <v>24491</v>
      </c>
      <c r="Z581" s="71">
        <v>30935</v>
      </c>
      <c r="AA581" s="71">
        <v>6694</v>
      </c>
      <c r="AB581" s="71">
        <v>62658</v>
      </c>
      <c r="AC581" s="71">
        <v>0</v>
      </c>
      <c r="AD581" s="71">
        <v>5.868639171118442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91.113</v>
      </c>
      <c r="BK581" s="71">
        <v>0</v>
      </c>
      <c r="BL581" s="71">
        <v>18.87</v>
      </c>
      <c r="BM581" s="71">
        <v>0</v>
      </c>
      <c r="BN581" s="72"/>
      <c r="BO581" s="71">
        <v>0</v>
      </c>
      <c r="BP581" s="71">
        <v>0</v>
      </c>
      <c r="BQ581" s="71">
        <v>8</v>
      </c>
      <c r="BR581" s="71">
        <v>0</v>
      </c>
      <c r="BS581" s="71">
        <v>3</v>
      </c>
      <c r="BT581" s="71">
        <v>0</v>
      </c>
      <c r="BU581"/>
      <c r="BV581" s="70">
        <v>109.983</v>
      </c>
      <c r="BW581" s="70">
        <v>0</v>
      </c>
      <c r="BX581" s="70">
        <v>0</v>
      </c>
      <c r="BY581" s="70">
        <v>0</v>
      </c>
      <c r="BZ581" s="70">
        <v>0</v>
      </c>
      <c r="CA581" s="70">
        <v>0</v>
      </c>
      <c r="CB581" s="70">
        <v>0</v>
      </c>
      <c r="CC581" s="70">
        <v>0</v>
      </c>
      <c r="CD581" s="70">
        <v>0</v>
      </c>
    </row>
    <row r="582" spans="1:82">
      <c r="A582" s="70" t="s">
        <v>2547</v>
      </c>
      <c r="B582" s="70">
        <v>177</v>
      </c>
      <c r="C582" s="70">
        <v>7</v>
      </c>
      <c r="D582" s="70">
        <v>11</v>
      </c>
      <c r="E582" s="70">
        <v>2010</v>
      </c>
      <c r="F582" s="70" t="s">
        <v>177</v>
      </c>
      <c r="G582" s="70" t="s">
        <v>1916</v>
      </c>
      <c r="H582" s="70" t="s">
        <v>1917</v>
      </c>
      <c r="I582" s="148"/>
      <c r="J582" s="71">
        <v>116.5947155932959</v>
      </c>
      <c r="K582" s="71">
        <v>3.1121365090948991</v>
      </c>
      <c r="L582" s="71">
        <v>0.80171485375571305</v>
      </c>
      <c r="M582" s="71">
        <v>95.613359853009626</v>
      </c>
      <c r="N582" s="71">
        <v>88.961009885565176</v>
      </c>
      <c r="O582" s="71">
        <v>60.554449716658311</v>
      </c>
      <c r="P582" s="71">
        <v>33.071194893536457</v>
      </c>
      <c r="Q582" s="71">
        <v>3.7895983656965</v>
      </c>
      <c r="R582" s="71">
        <v>0</v>
      </c>
      <c r="S582" s="71">
        <v>5.5824104576040359</v>
      </c>
      <c r="T582" s="72"/>
      <c r="U582" s="71">
        <v>7838445</v>
      </c>
      <c r="V582" s="71">
        <v>1698</v>
      </c>
      <c r="W582" s="71">
        <v>12</v>
      </c>
      <c r="X582" s="71">
        <v>20537</v>
      </c>
      <c r="Y582" s="71">
        <v>24540</v>
      </c>
      <c r="Z582" s="71">
        <v>30754</v>
      </c>
      <c r="AA582" s="71">
        <v>6490</v>
      </c>
      <c r="AB582" s="71">
        <v>62289</v>
      </c>
      <c r="AC582" s="71">
        <v>0</v>
      </c>
      <c r="AD582" s="71">
        <v>5.5824104576040359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79.733000000000004</v>
      </c>
      <c r="BK582" s="71">
        <v>0</v>
      </c>
      <c r="BL582" s="71">
        <v>17.297000000000001</v>
      </c>
      <c r="BM582" s="71">
        <v>0</v>
      </c>
      <c r="BN582" s="72"/>
      <c r="BO582" s="71">
        <v>0</v>
      </c>
      <c r="BP582" s="71">
        <v>0</v>
      </c>
      <c r="BQ582" s="71">
        <v>7</v>
      </c>
      <c r="BR582" s="71">
        <v>0</v>
      </c>
      <c r="BS582" s="71">
        <v>3</v>
      </c>
      <c r="BT582" s="71">
        <v>0</v>
      </c>
      <c r="BU582"/>
      <c r="BV582" s="70">
        <v>97.03</v>
      </c>
      <c r="BW582" s="70">
        <v>0</v>
      </c>
      <c r="BX582" s="70">
        <v>0</v>
      </c>
      <c r="BY582" s="70">
        <v>0</v>
      </c>
      <c r="BZ582" s="70">
        <v>0</v>
      </c>
      <c r="CA582" s="70">
        <v>0</v>
      </c>
      <c r="CB582" s="70">
        <v>0</v>
      </c>
      <c r="CC582" s="70">
        <v>0</v>
      </c>
      <c r="CD582" s="70">
        <v>0</v>
      </c>
    </row>
    <row r="583" spans="1:82">
      <c r="A583" s="70" t="s">
        <v>2548</v>
      </c>
      <c r="B583" s="70">
        <v>178</v>
      </c>
      <c r="C583" s="70">
        <v>8</v>
      </c>
      <c r="D583" s="70">
        <v>11</v>
      </c>
      <c r="E583" s="70">
        <v>2011</v>
      </c>
      <c r="F583" s="70" t="s">
        <v>178</v>
      </c>
      <c r="G583" s="70" t="s">
        <v>1916</v>
      </c>
      <c r="H583" s="70" t="s">
        <v>1917</v>
      </c>
      <c r="I583" s="148"/>
      <c r="J583" s="71">
        <v>76.949574194430141</v>
      </c>
      <c r="K583" s="71">
        <v>4.3225724252967641</v>
      </c>
      <c r="L583" s="71">
        <v>0.67736978782370838</v>
      </c>
      <c r="M583" s="71">
        <v>100.8816195737321</v>
      </c>
      <c r="N583" s="71">
        <v>105.3445597949015</v>
      </c>
      <c r="O583" s="71">
        <v>60.166845415635379</v>
      </c>
      <c r="P583" s="71">
        <v>31.437552010741324</v>
      </c>
      <c r="Q583" s="71">
        <v>4.2924489389617699</v>
      </c>
      <c r="R583" s="71">
        <v>0</v>
      </c>
      <c r="S583" s="71">
        <v>8.174680847279312</v>
      </c>
      <c r="T583" s="72"/>
      <c r="U583" s="71">
        <v>5909054</v>
      </c>
      <c r="V583" s="71">
        <v>1698</v>
      </c>
      <c r="W583" s="71">
        <v>12</v>
      </c>
      <c r="X583" s="71">
        <v>20537</v>
      </c>
      <c r="Y583" s="71">
        <v>24200</v>
      </c>
      <c r="Z583" s="71">
        <v>31221</v>
      </c>
      <c r="AA583" s="71">
        <v>6353</v>
      </c>
      <c r="AB583" s="71">
        <v>61166</v>
      </c>
      <c r="AC583" s="71">
        <v>0</v>
      </c>
      <c r="AD583" s="71">
        <v>8.174680847279312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32.554000000000002</v>
      </c>
      <c r="BK583" s="71">
        <v>0</v>
      </c>
      <c r="BL583" s="71">
        <v>8.0850000000000009</v>
      </c>
      <c r="BM583" s="71">
        <v>0</v>
      </c>
      <c r="BN583" s="72"/>
      <c r="BO583" s="71">
        <v>0</v>
      </c>
      <c r="BP583" s="71">
        <v>0</v>
      </c>
      <c r="BQ583" s="71">
        <v>6</v>
      </c>
      <c r="BR583" s="71">
        <v>0</v>
      </c>
      <c r="BS583" s="71">
        <v>2</v>
      </c>
      <c r="BT583" s="71">
        <v>0</v>
      </c>
      <c r="BU583"/>
      <c r="BV583" s="70">
        <v>40.639000000000003</v>
      </c>
      <c r="BW583" s="70">
        <v>0</v>
      </c>
      <c r="BX583" s="70">
        <v>0</v>
      </c>
      <c r="BY583" s="70">
        <v>0</v>
      </c>
      <c r="BZ583" s="70">
        <v>0</v>
      </c>
      <c r="CA583" s="70">
        <v>0</v>
      </c>
      <c r="CB583" s="70">
        <v>0</v>
      </c>
      <c r="CC583" s="70">
        <v>0</v>
      </c>
      <c r="CD583" s="70">
        <v>0</v>
      </c>
    </row>
    <row r="584" spans="1:82">
      <c r="A584" s="70" t="s">
        <v>2549</v>
      </c>
      <c r="B584" s="70">
        <v>179</v>
      </c>
      <c r="C584" s="70">
        <v>9</v>
      </c>
      <c r="D584" s="70">
        <v>11</v>
      </c>
      <c r="E584" s="70">
        <v>2012</v>
      </c>
      <c r="F584" s="70" t="s">
        <v>179</v>
      </c>
      <c r="G584" s="70" t="s">
        <v>1916</v>
      </c>
      <c r="H584" s="70" t="s">
        <v>1917</v>
      </c>
      <c r="I584" s="148"/>
      <c r="J584" s="71">
        <v>56.48599542630955</v>
      </c>
      <c r="K584" s="71">
        <v>4.0479120595842799</v>
      </c>
      <c r="L584" s="71">
        <v>0.67556384189843022</v>
      </c>
      <c r="M584" s="71">
        <v>113.0963801224286</v>
      </c>
      <c r="N584" s="71">
        <v>112.9179930065403</v>
      </c>
      <c r="O584" s="71">
        <v>61.268840446756784</v>
      </c>
      <c r="P584" s="71">
        <v>32.571925603776279</v>
      </c>
      <c r="Q584" s="71">
        <v>4.7113892389811598</v>
      </c>
      <c r="R584" s="71">
        <v>0</v>
      </c>
      <c r="S584" s="71">
        <v>9.285788174036437</v>
      </c>
      <c r="T584" s="72"/>
      <c r="U584" s="71">
        <v>3530584</v>
      </c>
      <c r="V584" s="71">
        <v>1698</v>
      </c>
      <c r="W584" s="71">
        <v>12</v>
      </c>
      <c r="X584" s="71">
        <v>20537</v>
      </c>
      <c r="Y584" s="71">
        <v>24701</v>
      </c>
      <c r="Z584" s="71">
        <v>32045</v>
      </c>
      <c r="AA584" s="71">
        <v>6545</v>
      </c>
      <c r="AB584" s="71">
        <v>61792</v>
      </c>
      <c r="AC584" s="71">
        <v>0</v>
      </c>
      <c r="AD584" s="71">
        <v>9.285788174036437</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64.081999999999994</v>
      </c>
      <c r="BK584" s="71">
        <v>0</v>
      </c>
      <c r="BL584" s="71">
        <v>13.603</v>
      </c>
      <c r="BM584" s="71">
        <v>0</v>
      </c>
      <c r="BN584" s="72"/>
      <c r="BO584" s="71">
        <v>0</v>
      </c>
      <c r="BP584" s="71">
        <v>0</v>
      </c>
      <c r="BQ584" s="71">
        <v>7</v>
      </c>
      <c r="BR584" s="71">
        <v>0</v>
      </c>
      <c r="BS584" s="71">
        <v>2</v>
      </c>
      <c r="BT584" s="71">
        <v>0</v>
      </c>
      <c r="BU584"/>
      <c r="BV584" s="70">
        <v>77.685000000000002</v>
      </c>
      <c r="BW584" s="70">
        <v>0</v>
      </c>
      <c r="BX584" s="70">
        <v>0</v>
      </c>
      <c r="BY584" s="70">
        <v>0</v>
      </c>
      <c r="BZ584" s="70">
        <v>0</v>
      </c>
      <c r="CA584" s="70">
        <v>0</v>
      </c>
      <c r="CB584" s="70">
        <v>0</v>
      </c>
      <c r="CC584" s="70">
        <v>0</v>
      </c>
      <c r="CD584" s="70">
        <v>0</v>
      </c>
    </row>
    <row r="585" spans="1:82">
      <c r="A585" s="70" t="s">
        <v>2550</v>
      </c>
      <c r="B585" s="70">
        <v>180</v>
      </c>
      <c r="C585" s="70">
        <v>10</v>
      </c>
      <c r="D585" s="70">
        <v>11</v>
      </c>
      <c r="E585" s="70">
        <v>2013</v>
      </c>
      <c r="F585" s="70" t="s">
        <v>180</v>
      </c>
      <c r="G585" s="70" t="s">
        <v>1916</v>
      </c>
      <c r="H585" s="70" t="s">
        <v>1917</v>
      </c>
      <c r="I585" s="148"/>
      <c r="J585" s="71">
        <v>100.3116391934998</v>
      </c>
      <c r="K585" s="71">
        <v>3.6529321170440232</v>
      </c>
      <c r="L585" s="71">
        <v>0.47782645178685701</v>
      </c>
      <c r="M585" s="71">
        <v>110.90114132896559</v>
      </c>
      <c r="N585" s="71">
        <v>112.7282530092855</v>
      </c>
      <c r="O585" s="71">
        <v>60.26815338292333</v>
      </c>
      <c r="P585" s="71">
        <v>32.974397235176269</v>
      </c>
      <c r="Q585" s="71">
        <v>4.8117064589170804</v>
      </c>
      <c r="R585" s="71">
        <v>0</v>
      </c>
      <c r="S585" s="71">
        <v>7.2280608456558664</v>
      </c>
      <c r="T585" s="72"/>
      <c r="U585" s="71">
        <v>6452642</v>
      </c>
      <c r="V585" s="71">
        <v>1698</v>
      </c>
      <c r="W585" s="71">
        <v>12</v>
      </c>
      <c r="X585" s="71">
        <v>20537</v>
      </c>
      <c r="Y585" s="71">
        <v>25103</v>
      </c>
      <c r="Z585" s="71">
        <v>32929</v>
      </c>
      <c r="AA585" s="71">
        <v>6601</v>
      </c>
      <c r="AB585" s="71">
        <v>62203</v>
      </c>
      <c r="AC585" s="71">
        <v>0</v>
      </c>
      <c r="AD585" s="71">
        <v>7.2280608456558664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58.259</v>
      </c>
      <c r="BK585" s="71">
        <v>0</v>
      </c>
      <c r="BL585" s="71">
        <v>18.687000000000001</v>
      </c>
      <c r="BM585" s="71">
        <v>0</v>
      </c>
      <c r="BN585" s="72"/>
      <c r="BO585" s="71">
        <v>0</v>
      </c>
      <c r="BP585" s="71">
        <v>0</v>
      </c>
      <c r="BQ585" s="71">
        <v>6</v>
      </c>
      <c r="BR585" s="71">
        <v>0</v>
      </c>
      <c r="BS585" s="71">
        <v>2</v>
      </c>
      <c r="BT585" s="71">
        <v>0</v>
      </c>
      <c r="BU585"/>
      <c r="BV585" s="70">
        <v>76.945999999999998</v>
      </c>
      <c r="BW585" s="70">
        <v>0</v>
      </c>
      <c r="BX585" s="70">
        <v>0</v>
      </c>
      <c r="BY585" s="70">
        <v>0</v>
      </c>
      <c r="BZ585" s="70">
        <v>0</v>
      </c>
      <c r="CA585" s="70">
        <v>0</v>
      </c>
      <c r="CB585" s="70">
        <v>0</v>
      </c>
      <c r="CC585" s="70">
        <v>0</v>
      </c>
      <c r="CD585" s="70">
        <v>0</v>
      </c>
    </row>
    <row r="586" spans="1:82">
      <c r="A586" s="70" t="s">
        <v>2551</v>
      </c>
      <c r="B586" s="70">
        <v>181</v>
      </c>
      <c r="C586" s="70">
        <v>11</v>
      </c>
      <c r="D586" s="70">
        <v>11</v>
      </c>
      <c r="E586" s="70">
        <v>2014</v>
      </c>
      <c r="F586" s="70" t="s">
        <v>181</v>
      </c>
      <c r="G586" s="70" t="s">
        <v>1916</v>
      </c>
      <c r="H586" s="70" t="s">
        <v>1917</v>
      </c>
      <c r="I586" s="148"/>
      <c r="J586" s="71">
        <v>96.334784730292057</v>
      </c>
      <c r="K586" s="71">
        <v>3.6486718974597032</v>
      </c>
      <c r="L586" s="71">
        <v>0.79484078430367855</v>
      </c>
      <c r="M586" s="71">
        <v>91.024056335926559</v>
      </c>
      <c r="N586" s="71">
        <v>99.020162631689885</v>
      </c>
      <c r="O586" s="71">
        <v>58.110613908491899</v>
      </c>
      <c r="P586" s="71">
        <v>32.568340274116643</v>
      </c>
      <c r="Q586" s="71">
        <v>4.6339126208561003</v>
      </c>
      <c r="R586" s="71">
        <v>0</v>
      </c>
      <c r="S586" s="71">
        <v>8.3061142393669325</v>
      </c>
      <c r="T586" s="72"/>
      <c r="U586" s="71">
        <v>6845916</v>
      </c>
      <c r="V586" s="71">
        <v>1716</v>
      </c>
      <c r="W586" s="71">
        <v>16</v>
      </c>
      <c r="X586" s="71">
        <v>17249</v>
      </c>
      <c r="Y586" s="71">
        <v>25522</v>
      </c>
      <c r="Z586" s="71">
        <v>33440</v>
      </c>
      <c r="AA586" s="71">
        <v>6486</v>
      </c>
      <c r="AB586" s="71">
        <v>62437</v>
      </c>
      <c r="AC586" s="71">
        <v>0</v>
      </c>
      <c r="AD586" s="71">
        <v>8.3061142393669325</v>
      </c>
      <c r="AE586" s="72"/>
      <c r="AF586" s="71"/>
      <c r="AG586" s="71"/>
      <c r="AH586" s="71"/>
      <c r="AI586" s="71"/>
      <c r="AJ586" s="71"/>
      <c r="AK586" s="71"/>
      <c r="AL586" s="71"/>
      <c r="AM586" s="71"/>
      <c r="AN586" s="71"/>
      <c r="AO586" s="71"/>
      <c r="AP586" s="71"/>
      <c r="AQ586" s="72"/>
      <c r="AR586" s="71">
        <v>921</v>
      </c>
      <c r="AS586" s="71">
        <v>81</v>
      </c>
      <c r="AT586" s="71">
        <v>0</v>
      </c>
      <c r="AU586" s="71">
        <v>0</v>
      </c>
      <c r="AV586" s="71">
        <v>0</v>
      </c>
      <c r="AW586" s="71">
        <v>0</v>
      </c>
      <c r="AX586" s="71"/>
      <c r="AY586" s="72"/>
      <c r="AZ586" s="71">
        <v>3792</v>
      </c>
      <c r="BA586" s="71">
        <v>5619.1</v>
      </c>
      <c r="BB586" s="71">
        <v>0</v>
      </c>
      <c r="BC586" s="71">
        <v>0</v>
      </c>
      <c r="BD586" s="71">
        <v>0</v>
      </c>
      <c r="BE586" s="71">
        <v>0</v>
      </c>
      <c r="BF586" s="71"/>
      <c r="BG586" s="72"/>
      <c r="BH586" s="71">
        <v>0</v>
      </c>
      <c r="BI586" s="71">
        <v>0</v>
      </c>
      <c r="BJ586" s="71">
        <v>55.834000000000003</v>
      </c>
      <c r="BK586" s="71">
        <v>0</v>
      </c>
      <c r="BL586" s="71">
        <v>18.491</v>
      </c>
      <c r="BM586" s="71">
        <v>0</v>
      </c>
      <c r="BN586" s="72"/>
      <c r="BO586" s="71">
        <v>0</v>
      </c>
      <c r="BP586" s="71">
        <v>0</v>
      </c>
      <c r="BQ586" s="71">
        <v>6</v>
      </c>
      <c r="BR586" s="71">
        <v>0</v>
      </c>
      <c r="BS586" s="71">
        <v>2</v>
      </c>
      <c r="BT586" s="71">
        <v>0</v>
      </c>
      <c r="BU586"/>
      <c r="BV586" s="70">
        <v>74.325000000000003</v>
      </c>
      <c r="BW586" s="70">
        <v>0</v>
      </c>
      <c r="BX586" s="70">
        <v>0</v>
      </c>
      <c r="BY586" s="70">
        <v>0</v>
      </c>
      <c r="BZ586" s="70">
        <v>0</v>
      </c>
      <c r="CA586" s="70">
        <v>0</v>
      </c>
      <c r="CB586" s="70">
        <v>0</v>
      </c>
      <c r="CC586" s="70">
        <v>0</v>
      </c>
      <c r="CD586" s="70">
        <v>0</v>
      </c>
    </row>
    <row r="587" spans="1:82">
      <c r="A587" s="70" t="s">
        <v>2552</v>
      </c>
      <c r="B587" s="70">
        <v>182</v>
      </c>
      <c r="C587" s="70">
        <v>12</v>
      </c>
      <c r="D587" s="70">
        <v>11</v>
      </c>
      <c r="E587" s="70">
        <v>2015</v>
      </c>
      <c r="F587" s="70" t="s">
        <v>182</v>
      </c>
      <c r="G587" s="70" t="s">
        <v>1916</v>
      </c>
      <c r="H587" s="70" t="s">
        <v>1917</v>
      </c>
      <c r="I587" s="148"/>
      <c r="J587" s="71">
        <v>88.067360068254118</v>
      </c>
      <c r="K587" s="71">
        <v>4.0809611450410221</v>
      </c>
      <c r="L587" s="71">
        <v>1.027888298571487</v>
      </c>
      <c r="M587" s="71">
        <v>87.12920639045501</v>
      </c>
      <c r="N587" s="71">
        <v>86.183699126038178</v>
      </c>
      <c r="O587" s="71">
        <v>58.298527275344533</v>
      </c>
      <c r="P587" s="71">
        <v>32.322705171195139</v>
      </c>
      <c r="Q587" s="71">
        <v>4.53455810805242</v>
      </c>
      <c r="R587" s="71">
        <v>0</v>
      </c>
      <c r="S587" s="71">
        <v>6.2845793056803991</v>
      </c>
      <c r="T587" s="72"/>
      <c r="U587" s="71">
        <v>6792110</v>
      </c>
      <c r="V587" s="71">
        <v>1716</v>
      </c>
      <c r="W587" s="71">
        <v>16</v>
      </c>
      <c r="X587" s="71">
        <v>17249</v>
      </c>
      <c r="Y587" s="71">
        <v>25842</v>
      </c>
      <c r="Z587" s="71">
        <v>33871</v>
      </c>
      <c r="AA587" s="71">
        <v>6432</v>
      </c>
      <c r="AB587" s="71">
        <v>62413</v>
      </c>
      <c r="AC587" s="71">
        <v>0</v>
      </c>
      <c r="AD587" s="71">
        <v>6.2845793056803991</v>
      </c>
      <c r="AE587" s="72"/>
      <c r="AF587" s="71">
        <v>49697368.460290223</v>
      </c>
      <c r="AG587" s="71">
        <v>3095179.439703986</v>
      </c>
      <c r="AH587" s="71">
        <v>152865.19541777769</v>
      </c>
      <c r="AI587" s="71">
        <v>106487839.4321596</v>
      </c>
      <c r="AJ587" s="71">
        <v>111805656.61088739</v>
      </c>
      <c r="AK587" s="71">
        <v>0</v>
      </c>
      <c r="AL587" s="71">
        <v>0</v>
      </c>
      <c r="AM587" s="71">
        <v>8553439.8373119645</v>
      </c>
      <c r="AN587" s="71">
        <v>0</v>
      </c>
      <c r="AO587" s="71">
        <v>0</v>
      </c>
      <c r="AP587" s="71">
        <v>279792348.97577095</v>
      </c>
      <c r="AQ587" s="72"/>
      <c r="AR587" s="71">
        <v>1018</v>
      </c>
      <c r="AS587" s="71">
        <v>122</v>
      </c>
      <c r="AT587" s="71">
        <v>0</v>
      </c>
      <c r="AU587" s="71">
        <v>0</v>
      </c>
      <c r="AV587" s="71">
        <v>0</v>
      </c>
      <c r="AW587" s="71">
        <v>0</v>
      </c>
      <c r="AX587" s="71"/>
      <c r="AY587" s="72"/>
      <c r="AZ587" s="71">
        <v>4228.8</v>
      </c>
      <c r="BA587" s="71">
        <v>6980.6</v>
      </c>
      <c r="BB587" s="71">
        <v>0</v>
      </c>
      <c r="BC587" s="71">
        <v>0</v>
      </c>
      <c r="BD587" s="71">
        <v>0</v>
      </c>
      <c r="BE587" s="71">
        <v>0</v>
      </c>
      <c r="BF587" s="71"/>
      <c r="BG587" s="72"/>
      <c r="BH587" s="71">
        <v>0</v>
      </c>
      <c r="BI587" s="71">
        <v>0</v>
      </c>
      <c r="BJ587" s="71">
        <v>55.145000000000003</v>
      </c>
      <c r="BK587" s="71">
        <v>0</v>
      </c>
      <c r="BL587" s="71">
        <v>18.154</v>
      </c>
      <c r="BM587" s="71">
        <v>0</v>
      </c>
      <c r="BN587" s="72"/>
      <c r="BO587" s="71">
        <v>0</v>
      </c>
      <c r="BP587" s="71">
        <v>0</v>
      </c>
      <c r="BQ587" s="71">
        <v>6</v>
      </c>
      <c r="BR587" s="71">
        <v>0</v>
      </c>
      <c r="BS587" s="71">
        <v>2</v>
      </c>
      <c r="BT587" s="71">
        <v>0</v>
      </c>
      <c r="BU587"/>
      <c r="BV587" s="70">
        <v>73.299000000000007</v>
      </c>
      <c r="BW587" s="70">
        <v>0</v>
      </c>
      <c r="BX587" s="70">
        <v>0</v>
      </c>
      <c r="BY587" s="70">
        <v>0</v>
      </c>
      <c r="BZ587" s="70">
        <v>0</v>
      </c>
      <c r="CA587" s="70">
        <v>0</v>
      </c>
      <c r="CB587" s="70">
        <v>0</v>
      </c>
      <c r="CC587" s="70">
        <v>0</v>
      </c>
      <c r="CD587" s="70">
        <v>0</v>
      </c>
    </row>
    <row r="588" spans="1:82">
      <c r="A588" s="70" t="s">
        <v>2553</v>
      </c>
      <c r="B588" s="70">
        <v>183</v>
      </c>
      <c r="C588" s="70">
        <v>13</v>
      </c>
      <c r="D588" s="70">
        <v>11</v>
      </c>
      <c r="E588" s="70">
        <v>2016</v>
      </c>
      <c r="F588" s="70" t="s">
        <v>155</v>
      </c>
      <c r="G588" s="70" t="s">
        <v>1916</v>
      </c>
      <c r="H588" s="70" t="s">
        <v>1917</v>
      </c>
      <c r="I588" s="148"/>
      <c r="J588" s="71">
        <v>115.93285429610992</v>
      </c>
      <c r="K588" s="71">
        <v>4.1244005414624452</v>
      </c>
      <c r="L588" s="71">
        <v>0.89726451008905828</v>
      </c>
      <c r="M588" s="71">
        <v>71.728412282428692</v>
      </c>
      <c r="N588" s="71">
        <v>87.498175316818106</v>
      </c>
      <c r="O588" s="71">
        <v>58.321705640051498</v>
      </c>
      <c r="P588" s="71">
        <v>31.562257683658423</v>
      </c>
      <c r="Q588" s="71">
        <v>4.4150667969294402</v>
      </c>
      <c r="R588" s="71">
        <v>0</v>
      </c>
      <c r="S588" s="71">
        <v>7.0904098680550058</v>
      </c>
      <c r="T588" s="72"/>
      <c r="U588" s="71">
        <v>8826044</v>
      </c>
      <c r="V588" s="71">
        <v>1716</v>
      </c>
      <c r="W588" s="71">
        <v>16</v>
      </c>
      <c r="X588" s="71">
        <v>17249</v>
      </c>
      <c r="Y588" s="71">
        <v>26372</v>
      </c>
      <c r="Z588" s="71">
        <v>34301</v>
      </c>
      <c r="AA588" s="71">
        <v>6496</v>
      </c>
      <c r="AB588" s="71">
        <v>62508</v>
      </c>
      <c r="AC588" s="71">
        <v>0</v>
      </c>
      <c r="AD588" s="71">
        <v>7.0904098680550058</v>
      </c>
      <c r="AE588" s="72"/>
      <c r="AF588" s="71">
        <v>65125740.555018477</v>
      </c>
      <c r="AG588" s="71">
        <v>2994440.1951223458</v>
      </c>
      <c r="AH588" s="71">
        <v>103843.98040564499</v>
      </c>
      <c r="AI588" s="71">
        <v>100169996.0065264</v>
      </c>
      <c r="AJ588" s="71">
        <v>104210640.3405259</v>
      </c>
      <c r="AK588" s="71">
        <v>0</v>
      </c>
      <c r="AL588" s="71">
        <v>0</v>
      </c>
      <c r="AM588" s="71">
        <v>8573114.4870582111</v>
      </c>
      <c r="AN588" s="71">
        <v>0</v>
      </c>
      <c r="AO588" s="71">
        <v>0</v>
      </c>
      <c r="AP588" s="71">
        <v>281177775.56465703</v>
      </c>
      <c r="AQ588" s="72"/>
      <c r="AR588" s="71">
        <v>1133</v>
      </c>
      <c r="AS588" s="71">
        <v>133</v>
      </c>
      <c r="AT588" s="71">
        <v>0</v>
      </c>
      <c r="AU588" s="71">
        <v>0</v>
      </c>
      <c r="AV588" s="71">
        <v>0</v>
      </c>
      <c r="AW588" s="71">
        <v>0</v>
      </c>
      <c r="AX588" s="71"/>
      <c r="AY588" s="72"/>
      <c r="AZ588" s="71">
        <v>4748.3999999999996</v>
      </c>
      <c r="BA588" s="71">
        <v>7156.4</v>
      </c>
      <c r="BB588" s="71">
        <v>0</v>
      </c>
      <c r="BC588" s="71">
        <v>0</v>
      </c>
      <c r="BD588" s="71">
        <v>0</v>
      </c>
      <c r="BE588" s="71">
        <v>0</v>
      </c>
      <c r="BF588" s="71"/>
      <c r="BG588" s="72"/>
      <c r="BH588" s="71">
        <v>0</v>
      </c>
      <c r="BI588" s="71">
        <v>0</v>
      </c>
      <c r="BJ588" s="71">
        <v>51.155999999999999</v>
      </c>
      <c r="BK588" s="71">
        <v>0</v>
      </c>
      <c r="BL588" s="71">
        <v>17.894000000000002</v>
      </c>
      <c r="BM588" s="71">
        <v>0</v>
      </c>
      <c r="BN588" s="72"/>
      <c r="BO588" s="71">
        <v>0</v>
      </c>
      <c r="BP588" s="71">
        <v>0</v>
      </c>
      <c r="BQ588" s="71">
        <v>5</v>
      </c>
      <c r="BR588" s="71">
        <v>0</v>
      </c>
      <c r="BS588" s="71">
        <v>2</v>
      </c>
      <c r="BT588" s="71">
        <v>0</v>
      </c>
      <c r="BU588"/>
      <c r="BV588" s="70">
        <v>69.05</v>
      </c>
      <c r="BW588" s="70">
        <v>0</v>
      </c>
      <c r="BX588" s="70">
        <v>0</v>
      </c>
      <c r="BY588" s="70">
        <v>0</v>
      </c>
      <c r="BZ588" s="70">
        <v>0</v>
      </c>
      <c r="CA588" s="70">
        <v>0</v>
      </c>
      <c r="CB588" s="70">
        <v>0</v>
      </c>
      <c r="CC588" s="70">
        <v>0</v>
      </c>
      <c r="CD588" s="70">
        <v>0</v>
      </c>
    </row>
    <row r="589" spans="1:82">
      <c r="A589" s="70" t="s">
        <v>2554</v>
      </c>
      <c r="B589" s="70">
        <v>184</v>
      </c>
      <c r="C589" s="70">
        <v>14</v>
      </c>
      <c r="D589" s="70">
        <v>11</v>
      </c>
      <c r="E589" s="70">
        <v>2017</v>
      </c>
      <c r="F589" s="70" t="s">
        <v>156</v>
      </c>
      <c r="G589" s="70" t="s">
        <v>1916</v>
      </c>
      <c r="H589" s="70" t="s">
        <v>1917</v>
      </c>
      <c r="I589" s="148"/>
      <c r="J589" s="71">
        <v>87.030778403957783</v>
      </c>
      <c r="K589" s="71">
        <v>4.2190863712931286</v>
      </c>
      <c r="L589" s="71">
        <v>0.95561189508416522</v>
      </c>
      <c r="M589" s="71">
        <v>69.651058125500796</v>
      </c>
      <c r="N589" s="71">
        <v>95.5080026868674</v>
      </c>
      <c r="O589" s="71">
        <v>58.055778636375017</v>
      </c>
      <c r="P589" s="71">
        <v>30.908495347141411</v>
      </c>
      <c r="Q589" s="71">
        <v>4.2671455743175999</v>
      </c>
      <c r="R589" s="71">
        <v>0</v>
      </c>
      <c r="S589" s="71">
        <v>7.7803439544614923</v>
      </c>
      <c r="T589" s="72"/>
      <c r="U589" s="71">
        <v>7215646.0000000009</v>
      </c>
      <c r="V589" s="71">
        <v>1716</v>
      </c>
      <c r="W589" s="71">
        <v>16</v>
      </c>
      <c r="X589" s="71">
        <v>17249</v>
      </c>
      <c r="Y589" s="71">
        <v>26614</v>
      </c>
      <c r="Z589" s="71">
        <v>34711</v>
      </c>
      <c r="AA589" s="71">
        <v>6402</v>
      </c>
      <c r="AB589" s="71">
        <v>62474</v>
      </c>
      <c r="AC589" s="71">
        <v>0</v>
      </c>
      <c r="AD589" s="71">
        <v>7.7803439544614923</v>
      </c>
      <c r="AE589" s="72"/>
      <c r="AF589" s="71">
        <v>51585347.370372243</v>
      </c>
      <c r="AG589" s="71">
        <v>3039744.7718824539</v>
      </c>
      <c r="AH589" s="71">
        <v>154994.27316679721</v>
      </c>
      <c r="AI589" s="71">
        <v>102337884.2634939</v>
      </c>
      <c r="AJ589" s="71">
        <v>119766206.300854</v>
      </c>
      <c r="AK589" s="71">
        <v>0</v>
      </c>
      <c r="AL589" s="71">
        <v>0</v>
      </c>
      <c r="AM589" s="71">
        <v>8581858.5970277563</v>
      </c>
      <c r="AN589" s="71">
        <v>0</v>
      </c>
      <c r="AO589" s="71">
        <v>0</v>
      </c>
      <c r="AP589" s="71">
        <v>285466035.57679713</v>
      </c>
      <c r="AQ589" s="72"/>
      <c r="AR589" s="71">
        <v>1207</v>
      </c>
      <c r="AS589" s="71">
        <v>138</v>
      </c>
      <c r="AT589" s="71">
        <v>0</v>
      </c>
      <c r="AU589" s="71">
        <v>0</v>
      </c>
      <c r="AV589" s="71">
        <v>0</v>
      </c>
      <c r="AW589" s="71">
        <v>0</v>
      </c>
      <c r="AX589" s="71"/>
      <c r="AY589" s="72"/>
      <c r="AZ589" s="71">
        <v>5062.8</v>
      </c>
      <c r="BA589" s="71">
        <v>7296</v>
      </c>
      <c r="BB589" s="71">
        <v>0</v>
      </c>
      <c r="BC589" s="71">
        <v>0</v>
      </c>
      <c r="BD589" s="71">
        <v>0</v>
      </c>
      <c r="BE589" s="71">
        <v>0</v>
      </c>
      <c r="BF589" s="71"/>
      <c r="BG589" s="72"/>
      <c r="BH589" s="71">
        <v>0</v>
      </c>
      <c r="BI589" s="71">
        <v>0</v>
      </c>
      <c r="BJ589" s="71">
        <v>49.713999999999999</v>
      </c>
      <c r="BK589" s="71">
        <v>0</v>
      </c>
      <c r="BL589" s="71">
        <v>17.423999999999999</v>
      </c>
      <c r="BM589" s="71">
        <v>0</v>
      </c>
      <c r="BN589" s="72"/>
      <c r="BO589" s="71">
        <v>0</v>
      </c>
      <c r="BP589" s="71">
        <v>0</v>
      </c>
      <c r="BQ589" s="71">
        <v>4</v>
      </c>
      <c r="BR589" s="71">
        <v>0</v>
      </c>
      <c r="BS589" s="71">
        <v>2</v>
      </c>
      <c r="BT589" s="71">
        <v>0</v>
      </c>
      <c r="BU589"/>
      <c r="BV589" s="70">
        <v>67.138000000000005</v>
      </c>
      <c r="BW589" s="70">
        <v>0</v>
      </c>
      <c r="BX589" s="70">
        <v>0</v>
      </c>
      <c r="BY589" s="70">
        <v>0</v>
      </c>
      <c r="BZ589" s="70">
        <v>0</v>
      </c>
      <c r="CA589" s="70">
        <v>0</v>
      </c>
      <c r="CB589" s="70">
        <v>0</v>
      </c>
      <c r="CC589" s="70">
        <v>0</v>
      </c>
      <c r="CD589" s="70">
        <v>0</v>
      </c>
    </row>
    <row r="590" spans="1:82">
      <c r="A590" s="70" t="s">
        <v>2555</v>
      </c>
      <c r="B590" s="70">
        <v>185</v>
      </c>
      <c r="C590" s="70">
        <v>15</v>
      </c>
      <c r="D590" s="70">
        <v>11</v>
      </c>
      <c r="E590" s="70">
        <v>2018</v>
      </c>
      <c r="F590" s="70" t="s">
        <v>183</v>
      </c>
      <c r="G590" s="70" t="s">
        <v>1916</v>
      </c>
      <c r="H590" s="70" t="s">
        <v>1917</v>
      </c>
      <c r="I590" s="148"/>
      <c r="J590" s="71">
        <v>82.456883896209973</v>
      </c>
      <c r="K590" s="71">
        <v>3.9142954907274476</v>
      </c>
      <c r="L590" s="71">
        <v>0.88519564829253261</v>
      </c>
      <c r="M590" s="71">
        <v>74.268901465200543</v>
      </c>
      <c r="N590" s="71">
        <v>90.15768643899807</v>
      </c>
      <c r="O590" s="71">
        <v>57.731441926362677</v>
      </c>
      <c r="P590" s="71">
        <v>30.466988063396137</v>
      </c>
      <c r="Q590" s="71">
        <v>3.96035137376174</v>
      </c>
      <c r="R590" s="71">
        <v>0</v>
      </c>
      <c r="S590" s="71">
        <v>7.5833007375467059</v>
      </c>
      <c r="T590" s="72"/>
      <c r="U590" s="71">
        <v>7275467.9999999991</v>
      </c>
      <c r="V590" s="71">
        <v>1716</v>
      </c>
      <c r="W590" s="71">
        <v>16</v>
      </c>
      <c r="X590" s="71">
        <v>17249</v>
      </c>
      <c r="Y590" s="71">
        <v>26921</v>
      </c>
      <c r="Z590" s="71">
        <v>35178</v>
      </c>
      <c r="AA590" s="71">
        <v>6374</v>
      </c>
      <c r="AB590" s="71">
        <v>62485</v>
      </c>
      <c r="AC590" s="71">
        <v>0</v>
      </c>
      <c r="AD590" s="71">
        <v>7.5833007375467059</v>
      </c>
      <c r="AE590" s="72"/>
      <c r="AF590" s="71">
        <v>46808349.614400953</v>
      </c>
      <c r="AG590" s="71">
        <v>2683044.8818094479</v>
      </c>
      <c r="AH590" s="71">
        <v>145595.44540855041</v>
      </c>
      <c r="AI590" s="71">
        <v>97387939.725590572</v>
      </c>
      <c r="AJ590" s="71">
        <v>117002032.5103541</v>
      </c>
      <c r="AK590" s="71">
        <v>0</v>
      </c>
      <c r="AL590" s="71">
        <v>0</v>
      </c>
      <c r="AM590" s="71">
        <v>8601129.6528173797</v>
      </c>
      <c r="AN590" s="71">
        <v>0</v>
      </c>
      <c r="AO590" s="71">
        <v>0</v>
      </c>
      <c r="AP590" s="71">
        <v>272628091.83038098</v>
      </c>
      <c r="AQ590" s="72"/>
      <c r="AR590" s="71">
        <v>1310</v>
      </c>
      <c r="AS590" s="71">
        <v>144</v>
      </c>
      <c r="AT590" s="71">
        <v>0</v>
      </c>
      <c r="AU590" s="71">
        <v>0</v>
      </c>
      <c r="AV590" s="71">
        <v>0</v>
      </c>
      <c r="AW590" s="71">
        <v>1</v>
      </c>
      <c r="AX590" s="71"/>
      <c r="AY590" s="72"/>
      <c r="AZ590" s="71">
        <v>5545.4000000000005</v>
      </c>
      <c r="BA590" s="71">
        <v>7420</v>
      </c>
      <c r="BB590" s="71">
        <v>0</v>
      </c>
      <c r="BC590" s="71">
        <v>0</v>
      </c>
      <c r="BD590" s="71">
        <v>0</v>
      </c>
      <c r="BE590" s="71">
        <v>350</v>
      </c>
      <c r="BF590" s="71"/>
      <c r="BG590" s="72"/>
      <c r="BH590" s="71">
        <v>0</v>
      </c>
      <c r="BI590" s="71">
        <v>0</v>
      </c>
      <c r="BJ590" s="71">
        <v>50.393999999999998</v>
      </c>
      <c r="BK590" s="71">
        <v>0</v>
      </c>
      <c r="BL590" s="71">
        <v>16.832999999999998</v>
      </c>
      <c r="BM590" s="71">
        <v>0</v>
      </c>
      <c r="BN590" s="72"/>
      <c r="BO590" s="71">
        <v>0</v>
      </c>
      <c r="BP590" s="71">
        <v>0</v>
      </c>
      <c r="BQ590" s="71">
        <v>4</v>
      </c>
      <c r="BR590" s="71">
        <v>0</v>
      </c>
      <c r="BS590" s="71">
        <v>2</v>
      </c>
      <c r="BT590" s="71">
        <v>0</v>
      </c>
      <c r="BU590"/>
      <c r="BV590" s="70">
        <v>67.227000000000004</v>
      </c>
      <c r="BW590" s="70">
        <v>0</v>
      </c>
      <c r="BX590" s="70">
        <v>0</v>
      </c>
      <c r="BY590" s="70">
        <v>0</v>
      </c>
      <c r="BZ590" s="70">
        <v>0</v>
      </c>
      <c r="CA590" s="70">
        <v>0</v>
      </c>
      <c r="CB590" s="70">
        <v>0</v>
      </c>
      <c r="CC590" s="70">
        <v>0</v>
      </c>
      <c r="CD590" s="70">
        <v>0</v>
      </c>
    </row>
    <row r="591" spans="1:82">
      <c r="A591" s="70" t="s">
        <v>2556</v>
      </c>
      <c r="B591" s="70">
        <v>186</v>
      </c>
      <c r="C591" s="70">
        <v>16</v>
      </c>
      <c r="D591" s="70">
        <v>11</v>
      </c>
      <c r="E591" s="70">
        <v>2019</v>
      </c>
      <c r="F591" s="70" t="s">
        <v>158</v>
      </c>
      <c r="G591" s="70" t="s">
        <v>1916</v>
      </c>
      <c r="H591" s="70" t="s">
        <v>1917</v>
      </c>
      <c r="I591" s="148"/>
      <c r="J591" s="71">
        <v>74.266336634345507</v>
      </c>
      <c r="K591" s="71">
        <v>3.644942009352409</v>
      </c>
      <c r="L591" s="71">
        <v>0.89481703419198777</v>
      </c>
      <c r="M591" s="71">
        <v>71.011864933021968</v>
      </c>
      <c r="N591" s="71">
        <v>79.591094807437514</v>
      </c>
      <c r="O591" s="71">
        <v>56.516314044457417</v>
      </c>
      <c r="P591" s="71">
        <v>30.089947901023621</v>
      </c>
      <c r="Q591" s="71">
        <v>3.8517050630566998</v>
      </c>
      <c r="R591" s="71">
        <v>0</v>
      </c>
      <c r="S591" s="71">
        <v>8.5556362903392689</v>
      </c>
      <c r="T591" s="72"/>
      <c r="U591" s="71">
        <v>6741019</v>
      </c>
      <c r="V591" s="71">
        <v>1716</v>
      </c>
      <c r="W591" s="71">
        <v>16</v>
      </c>
      <c r="X591" s="71">
        <v>17249</v>
      </c>
      <c r="Y591" s="71">
        <v>27219</v>
      </c>
      <c r="Z591" s="71">
        <v>35383</v>
      </c>
      <c r="AA591" s="71">
        <v>6248</v>
      </c>
      <c r="AB591" s="71">
        <v>62416</v>
      </c>
      <c r="AC591" s="71">
        <v>0</v>
      </c>
      <c r="AD591" s="71">
        <v>8.5556362903392689</v>
      </c>
      <c r="AE591" s="72"/>
      <c r="AF591" s="71">
        <v>43888714.083492748</v>
      </c>
      <c r="AG591" s="71">
        <v>2617022.0609242232</v>
      </c>
      <c r="AH591" s="71">
        <v>157965.6576230987</v>
      </c>
      <c r="AI591" s="71">
        <v>97234826.974888265</v>
      </c>
      <c r="AJ591" s="71">
        <v>105862377.0732803</v>
      </c>
      <c r="AK591" s="71">
        <v>0</v>
      </c>
      <c r="AL591" s="71">
        <v>0</v>
      </c>
      <c r="AM591" s="71">
        <v>8500589.3326035663</v>
      </c>
      <c r="AN591" s="71">
        <v>0</v>
      </c>
      <c r="AO591" s="71">
        <v>0</v>
      </c>
      <c r="AP591" s="71">
        <v>258261495.18281221</v>
      </c>
      <c r="AQ591" s="72"/>
      <c r="AR591" s="71">
        <v>1414</v>
      </c>
      <c r="AS591" s="71">
        <v>150</v>
      </c>
      <c r="AT591" s="71">
        <v>0</v>
      </c>
      <c r="AU591" s="71">
        <v>0</v>
      </c>
      <c r="AV591" s="71">
        <v>0</v>
      </c>
      <c r="AW591" s="71">
        <v>1</v>
      </c>
      <c r="AX591" s="71"/>
      <c r="AY591" s="72"/>
      <c r="AZ591" s="71">
        <v>6062.4</v>
      </c>
      <c r="BA591" s="71">
        <v>7920.7000000000007</v>
      </c>
      <c r="BB591" s="71">
        <v>0</v>
      </c>
      <c r="BC591" s="71">
        <v>0</v>
      </c>
      <c r="BD591" s="71">
        <v>0</v>
      </c>
      <c r="BE591" s="71">
        <v>350</v>
      </c>
      <c r="BF591" s="71"/>
      <c r="BG591" s="72"/>
      <c r="BH591" s="71">
        <v>0</v>
      </c>
      <c r="BI591" s="71">
        <v>0</v>
      </c>
      <c r="BJ591" s="71">
        <v>50.563000000000002</v>
      </c>
      <c r="BK591" s="71">
        <v>0</v>
      </c>
      <c r="BL591" s="71">
        <v>5.8070000000000004</v>
      </c>
      <c r="BM591" s="71">
        <v>0</v>
      </c>
      <c r="BN591" s="72"/>
      <c r="BO591" s="71">
        <v>0</v>
      </c>
      <c r="BP591" s="71">
        <v>0</v>
      </c>
      <c r="BQ591" s="71">
        <v>4</v>
      </c>
      <c r="BR591" s="71">
        <v>0</v>
      </c>
      <c r="BS591" s="71">
        <v>1</v>
      </c>
      <c r="BT591" s="71">
        <v>0</v>
      </c>
      <c r="BU591"/>
      <c r="BV591" s="70">
        <v>56.37</v>
      </c>
      <c r="BW591" s="70">
        <v>0</v>
      </c>
      <c r="BX591" s="70">
        <v>0</v>
      </c>
      <c r="BY591" s="70">
        <v>0</v>
      </c>
      <c r="BZ591" s="70">
        <v>0</v>
      </c>
      <c r="CA591" s="70">
        <v>0</v>
      </c>
      <c r="CB591" s="70">
        <v>0</v>
      </c>
      <c r="CC591" s="70">
        <v>0</v>
      </c>
      <c r="CD591" s="70">
        <v>0</v>
      </c>
    </row>
    <row r="592" spans="1:82">
      <c r="A592" s="70" t="s">
        <v>2557</v>
      </c>
      <c r="B592" s="70">
        <v>187</v>
      </c>
      <c r="C592" s="70">
        <v>17</v>
      </c>
      <c r="D592" s="70">
        <v>11</v>
      </c>
      <c r="E592" s="70">
        <v>2020</v>
      </c>
      <c r="F592" s="70" t="s">
        <v>159</v>
      </c>
      <c r="G592" s="70" t="s">
        <v>1916</v>
      </c>
      <c r="H592" s="70" t="s">
        <v>1917</v>
      </c>
      <c r="I592" s="148"/>
      <c r="J592" s="71">
        <v>65.547653768455859</v>
      </c>
      <c r="K592" s="71">
        <v>3.8622346105425858</v>
      </c>
      <c r="L592" s="71">
        <v>0.81328477128444798</v>
      </c>
      <c r="M592" s="71">
        <v>63.436025876538928</v>
      </c>
      <c r="N592" s="71">
        <v>82.606932983163631</v>
      </c>
      <c r="O592" s="71">
        <v>49.635233698426362</v>
      </c>
      <c r="P592" s="71">
        <v>28.332090131387741</v>
      </c>
      <c r="Q592" s="71">
        <v>3.6739016357100902</v>
      </c>
      <c r="R592" s="71">
        <v>0</v>
      </c>
      <c r="S592" s="71">
        <v>6.8904926696196807</v>
      </c>
      <c r="T592" s="72"/>
      <c r="U592" s="71">
        <v>6394801</v>
      </c>
      <c r="V592" s="71">
        <v>1746</v>
      </c>
      <c r="W592" s="71">
        <v>20</v>
      </c>
      <c r="X592" s="71">
        <v>18085</v>
      </c>
      <c r="Y592" s="71">
        <v>27454</v>
      </c>
      <c r="Z592" s="71">
        <v>35468</v>
      </c>
      <c r="AA592" s="71">
        <v>6253</v>
      </c>
      <c r="AB592" s="71">
        <v>62311</v>
      </c>
      <c r="AC592" s="71">
        <v>0</v>
      </c>
      <c r="AD592" s="71">
        <v>6.8904926696196807</v>
      </c>
      <c r="AE592" s="72"/>
      <c r="AF592" s="71">
        <v>40194816.272310533</v>
      </c>
      <c r="AG592" s="71">
        <v>2699602.5805980889</v>
      </c>
      <c r="AH592" s="71">
        <v>154812.48205169372</v>
      </c>
      <c r="AI592" s="71">
        <v>91723798.44798848</v>
      </c>
      <c r="AJ592" s="71">
        <v>113454458.5779621</v>
      </c>
      <c r="AK592" s="71"/>
      <c r="AL592" s="71"/>
      <c r="AM592" s="71">
        <v>8132277.7896491177</v>
      </c>
      <c r="AN592" s="71"/>
      <c r="AO592" s="71"/>
      <c r="AP592" s="71">
        <v>256359766.15056002</v>
      </c>
      <c r="AQ592" s="72"/>
      <c r="AR592" s="71">
        <v>1539</v>
      </c>
      <c r="AS592" s="71">
        <v>151</v>
      </c>
      <c r="AT592" s="71">
        <v>0</v>
      </c>
      <c r="AU592" s="71">
        <v>0</v>
      </c>
      <c r="AV592" s="71">
        <v>0</v>
      </c>
      <c r="AW592" s="71">
        <v>1</v>
      </c>
      <c r="AX592" s="71"/>
      <c r="AY592" s="72"/>
      <c r="AZ592" s="71">
        <v>6749.9999999999936</v>
      </c>
      <c r="BA592" s="71">
        <v>7931.6999999999935</v>
      </c>
      <c r="BB592" s="71">
        <v>0</v>
      </c>
      <c r="BC592" s="71">
        <v>0</v>
      </c>
      <c r="BD592" s="71">
        <v>0</v>
      </c>
      <c r="BE592" s="71">
        <v>350</v>
      </c>
      <c r="BF592" s="71"/>
      <c r="BG592" s="72"/>
      <c r="BH592" s="71">
        <v>0</v>
      </c>
      <c r="BI592" s="71">
        <v>0</v>
      </c>
      <c r="BJ592" s="71">
        <v>48.015999999999998</v>
      </c>
      <c r="BK592" s="71">
        <v>0</v>
      </c>
      <c r="BL592" s="71">
        <v>17.032</v>
      </c>
      <c r="BM592" s="71">
        <v>0</v>
      </c>
      <c r="BN592" s="72"/>
      <c r="BO592" s="71">
        <v>0</v>
      </c>
      <c r="BP592" s="71">
        <v>0</v>
      </c>
      <c r="BQ592" s="71">
        <v>3</v>
      </c>
      <c r="BR592" s="71">
        <v>0</v>
      </c>
      <c r="BS592" s="71">
        <v>2</v>
      </c>
      <c r="BT592" s="71">
        <v>0</v>
      </c>
      <c r="BU592"/>
      <c r="BV592" s="70">
        <v>65.048000000000002</v>
      </c>
      <c r="BW592" s="70">
        <v>0</v>
      </c>
      <c r="BX592" s="70">
        <v>0</v>
      </c>
      <c r="BY592" s="70">
        <v>0</v>
      </c>
      <c r="BZ592" s="70">
        <v>0</v>
      </c>
      <c r="CA592" s="70">
        <v>0</v>
      </c>
      <c r="CB592" s="70">
        <v>0</v>
      </c>
      <c r="CC592" s="70">
        <v>0</v>
      </c>
      <c r="CD592" s="70">
        <v>0</v>
      </c>
    </row>
    <row r="593" spans="1:82">
      <c r="A593" s="70" t="s">
        <v>2558</v>
      </c>
      <c r="B593" s="70">
        <v>187</v>
      </c>
      <c r="C593" s="70">
        <v>18</v>
      </c>
      <c r="D593" s="70">
        <v>11</v>
      </c>
      <c r="E593" s="70">
        <v>2021</v>
      </c>
      <c r="F593" s="70" t="s">
        <v>160</v>
      </c>
      <c r="G593" s="70" t="s">
        <v>1916</v>
      </c>
      <c r="H593" s="70" t="s">
        <v>1917</v>
      </c>
      <c r="I593" s="148"/>
      <c r="J593" s="71">
        <v>64.362364688071025</v>
      </c>
      <c r="K593" s="71">
        <v>4.1321843745662212</v>
      </c>
      <c r="L593" s="71">
        <v>0.8110995326661995</v>
      </c>
      <c r="M593" s="71">
        <v>71.879125476092838</v>
      </c>
      <c r="N593" s="71">
        <v>79.851057130557024</v>
      </c>
      <c r="O593" s="71">
        <v>48.375715804345532</v>
      </c>
      <c r="P593" s="71">
        <v>29.301522039665826</v>
      </c>
      <c r="Q593" s="71">
        <v>3.6279413052470799</v>
      </c>
      <c r="R593" s="71">
        <v>0</v>
      </c>
      <c r="S593" s="71">
        <v>6.7143071785226702</v>
      </c>
      <c r="T593" s="72"/>
      <c r="U593" s="71">
        <v>6618843</v>
      </c>
      <c r="V593" s="71">
        <v>1746</v>
      </c>
      <c r="W593" s="71">
        <v>20</v>
      </c>
      <c r="X593" s="71">
        <v>18085</v>
      </c>
      <c r="Y593" s="71">
        <v>27647</v>
      </c>
      <c r="Z593" s="71">
        <v>35593</v>
      </c>
      <c r="AA593" s="71">
        <v>6306</v>
      </c>
      <c r="AB593" s="71">
        <v>62136</v>
      </c>
      <c r="AC593" s="71">
        <v>0</v>
      </c>
      <c r="AD593" s="71">
        <v>6.7143071785226702</v>
      </c>
      <c r="AE593" s="72"/>
      <c r="AF593" s="71">
        <v>41376287.694784403</v>
      </c>
      <c r="AG593" s="71">
        <v>2871387.2450975347</v>
      </c>
      <c r="AH593" s="71">
        <v>129759.45886323026</v>
      </c>
      <c r="AI593" s="71">
        <v>105749963.75914714</v>
      </c>
      <c r="AJ593" s="71">
        <v>106768427.17977379</v>
      </c>
      <c r="AK593" s="71">
        <v>0</v>
      </c>
      <c r="AL593" s="71">
        <v>0</v>
      </c>
      <c r="AM593" s="71">
        <v>8156212.9328256426</v>
      </c>
      <c r="AN593" s="71">
        <v>0</v>
      </c>
      <c r="AO593" s="71">
        <v>0</v>
      </c>
      <c r="AP593" s="71">
        <v>265052038.27049175</v>
      </c>
      <c r="AQ593" s="72"/>
      <c r="AR593" s="71">
        <v>1672</v>
      </c>
      <c r="AS593" s="71">
        <v>151</v>
      </c>
      <c r="AT593" s="71">
        <v>0</v>
      </c>
      <c r="AU593" s="71">
        <v>0</v>
      </c>
      <c r="AV593" s="71">
        <v>0</v>
      </c>
      <c r="AW593" s="71">
        <v>1</v>
      </c>
      <c r="AX593" s="71"/>
      <c r="AY593" s="72"/>
      <c r="AZ593" s="71">
        <v>7422.0999999999949</v>
      </c>
      <c r="BA593" s="71">
        <v>7931.6999999999935</v>
      </c>
      <c r="BB593" s="71">
        <v>0</v>
      </c>
      <c r="BC593" s="71">
        <v>0</v>
      </c>
      <c r="BD593" s="71">
        <v>0</v>
      </c>
      <c r="BE593" s="71">
        <v>350</v>
      </c>
      <c r="BF593" s="71"/>
      <c r="BG593" s="72"/>
      <c r="BH593" s="71">
        <v>0</v>
      </c>
      <c r="BI593" s="71">
        <v>0</v>
      </c>
      <c r="BJ593" s="71">
        <v>46.814</v>
      </c>
      <c r="BK593" s="71">
        <v>0</v>
      </c>
      <c r="BL593" s="71">
        <v>4.2030000000000003</v>
      </c>
      <c r="BM593" s="71">
        <v>0</v>
      </c>
      <c r="BN593" s="72"/>
      <c r="BO593" s="71">
        <v>0</v>
      </c>
      <c r="BP593" s="71">
        <v>0</v>
      </c>
      <c r="BQ593" s="71">
        <v>3</v>
      </c>
      <c r="BR593" s="71">
        <v>0</v>
      </c>
      <c r="BS593" s="71">
        <v>1</v>
      </c>
      <c r="BT593" s="71">
        <v>0</v>
      </c>
      <c r="BU593"/>
      <c r="BV593" s="70">
        <v>51.017000000000003</v>
      </c>
      <c r="BW593" s="70">
        <v>0</v>
      </c>
      <c r="BX593" s="70">
        <v>0</v>
      </c>
      <c r="BY593" s="70">
        <v>0</v>
      </c>
      <c r="BZ593" s="70">
        <v>0</v>
      </c>
      <c r="CA593" s="70">
        <v>0</v>
      </c>
      <c r="CB593" s="70">
        <v>0</v>
      </c>
      <c r="CC593" s="70">
        <v>0</v>
      </c>
      <c r="CD593" s="70">
        <v>0</v>
      </c>
    </row>
    <row r="594" spans="1:82">
      <c r="A594" s="70" t="s">
        <v>1919</v>
      </c>
      <c r="B594" s="70">
        <v>187</v>
      </c>
      <c r="C594" s="70">
        <v>19</v>
      </c>
      <c r="D594" s="70">
        <v>11</v>
      </c>
      <c r="E594" s="70">
        <v>2022</v>
      </c>
      <c r="F594" s="70" t="s">
        <v>161</v>
      </c>
      <c r="G594" s="70" t="s">
        <v>1916</v>
      </c>
      <c r="H594" s="70" t="s">
        <v>1917</v>
      </c>
      <c r="I594" s="148"/>
      <c r="J594" s="71">
        <v>59.208330766821625</v>
      </c>
      <c r="K594" s="71">
        <v>3.7742036125672409</v>
      </c>
      <c r="L594" s="71">
        <v>0.82257444193398532</v>
      </c>
      <c r="M594" s="71">
        <v>66.381158715731246</v>
      </c>
      <c r="N594" s="71">
        <v>83.443540570570676</v>
      </c>
      <c r="O594" s="71">
        <v>51.50539393994945</v>
      </c>
      <c r="P594" s="71">
        <v>28.866121336455567</v>
      </c>
      <c r="Q594" s="71">
        <v>3.6619396833106697</v>
      </c>
      <c r="R594" s="71">
        <v>0</v>
      </c>
      <c r="S594" s="71">
        <v>7.6662819202057939</v>
      </c>
      <c r="T594" s="72"/>
      <c r="U594" s="71">
        <v>6855061</v>
      </c>
      <c r="V594" s="71">
        <v>1746</v>
      </c>
      <c r="W594" s="71">
        <v>20</v>
      </c>
      <c r="X594" s="71">
        <v>18085</v>
      </c>
      <c r="Y594" s="71">
        <v>28063</v>
      </c>
      <c r="Z594" s="71">
        <v>36005</v>
      </c>
      <c r="AA594" s="71">
        <v>6307</v>
      </c>
      <c r="AB594" s="71">
        <v>62204</v>
      </c>
      <c r="AC594" s="71">
        <v>0</v>
      </c>
      <c r="AD594" s="71">
        <v>7.6662819202057939</v>
      </c>
      <c r="AE594" s="72"/>
      <c r="AF594" s="71">
        <v>38537589.105087236</v>
      </c>
      <c r="AG594" s="71">
        <v>2820906.1512013325</v>
      </c>
      <c r="AH594" s="71">
        <v>184723.58333245883</v>
      </c>
      <c r="AI594" s="71">
        <v>100929000.83627771</v>
      </c>
      <c r="AJ594" s="71">
        <v>121702451.21804816</v>
      </c>
      <c r="AK594" s="71">
        <v>0</v>
      </c>
      <c r="AL594" s="71">
        <v>0</v>
      </c>
      <c r="AM594" s="71">
        <v>8032234.2213002164</v>
      </c>
      <c r="AN594" s="71">
        <v>0</v>
      </c>
      <c r="AO594" s="71">
        <v>0</v>
      </c>
      <c r="AP594" s="71">
        <v>272206905.11524713</v>
      </c>
      <c r="AQ594" s="72"/>
      <c r="AR594" s="71">
        <v>1838</v>
      </c>
      <c r="AS594" s="71">
        <v>152</v>
      </c>
      <c r="AT594" s="71">
        <v>0</v>
      </c>
      <c r="AU594" s="71">
        <v>0</v>
      </c>
      <c r="AV594" s="71">
        <v>0</v>
      </c>
      <c r="AW594" s="71">
        <v>1</v>
      </c>
      <c r="AX594" s="71"/>
      <c r="AY594" s="72"/>
      <c r="AZ594" s="71">
        <v>8309.9999999999891</v>
      </c>
      <c r="BA594" s="71">
        <v>7942.2999999999938</v>
      </c>
      <c r="BB594" s="71">
        <v>0</v>
      </c>
      <c r="BC594" s="71">
        <v>0</v>
      </c>
      <c r="BD594" s="71">
        <v>0</v>
      </c>
      <c r="BE594" s="71">
        <v>350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2559</v>
      </c>
      <c r="B595" s="70">
        <v>187</v>
      </c>
      <c r="C595" s="70">
        <v>20</v>
      </c>
      <c r="D595" s="70">
        <v>11</v>
      </c>
      <c r="E595" s="70">
        <v>2023</v>
      </c>
      <c r="F595" s="70" t="s">
        <v>1539</v>
      </c>
      <c r="G595" s="70" t="s">
        <v>1916</v>
      </c>
      <c r="H595" s="70" t="s">
        <v>1917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1968</v>
      </c>
      <c r="AS595" s="71">
        <v>152</v>
      </c>
      <c r="AT595" s="71">
        <v>0</v>
      </c>
      <c r="AU595" s="71">
        <v>0</v>
      </c>
      <c r="AV595" s="71">
        <v>0</v>
      </c>
      <c r="AW595" s="71">
        <v>1</v>
      </c>
      <c r="AX595" s="71"/>
      <c r="AY595" s="72"/>
      <c r="AZ595" s="71">
        <v>9000.3999999999851</v>
      </c>
      <c r="BA595" s="71">
        <v>7942.2999999999938</v>
      </c>
      <c r="BB595" s="71">
        <v>0</v>
      </c>
      <c r="BC595" s="71">
        <v>0</v>
      </c>
      <c r="BD595" s="71">
        <v>0</v>
      </c>
      <c r="BE595" s="71">
        <v>350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1915</v>
      </c>
      <c r="B596" s="70">
        <v>187</v>
      </c>
      <c r="C596" s="70">
        <v>21</v>
      </c>
      <c r="D596" s="70">
        <v>11</v>
      </c>
      <c r="E596" s="70">
        <v>2024</v>
      </c>
      <c r="F596" s="70" t="s">
        <v>1554</v>
      </c>
      <c r="G596" s="1064" t="s">
        <v>1916</v>
      </c>
      <c r="H596" s="70" t="s">
        <v>1917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2560</v>
      </c>
      <c r="B597" s="70">
        <v>86</v>
      </c>
      <c r="C597" s="70">
        <v>1</v>
      </c>
      <c r="D597" s="70">
        <v>6</v>
      </c>
      <c r="E597" s="70">
        <v>1990</v>
      </c>
      <c r="F597" s="70" t="s">
        <v>787</v>
      </c>
      <c r="G597" s="1064" t="s">
        <v>1913</v>
      </c>
      <c r="H597" s="70" t="s">
        <v>1914</v>
      </c>
      <c r="I597" s="148"/>
      <c r="J597" s="71">
        <v>203.9394654068393</v>
      </c>
      <c r="K597" s="71">
        <v>15.054186707230709</v>
      </c>
      <c r="L597" s="71">
        <v>45.569219996549187</v>
      </c>
      <c r="M597" s="71">
        <v>45.960434260009123</v>
      </c>
      <c r="N597" s="71">
        <v>60.420110637045127</v>
      </c>
      <c r="O597" s="71">
        <v>65.011523880421777</v>
      </c>
      <c r="P597" s="71">
        <v>104.1509250842596</v>
      </c>
      <c r="Q597" s="71">
        <v>5.6570929033010202</v>
      </c>
      <c r="R597" s="71">
        <v>0</v>
      </c>
      <c r="S597" s="71">
        <v>6.1319009559370947</v>
      </c>
      <c r="T597" s="72"/>
      <c r="U597" s="71">
        <v>14255648</v>
      </c>
      <c r="V597" s="71">
        <v>4985</v>
      </c>
      <c r="W597" s="71">
        <v>400</v>
      </c>
      <c r="X597" s="71">
        <v>18869</v>
      </c>
      <c r="Y597" s="71">
        <v>23262</v>
      </c>
      <c r="Z597" s="71">
        <v>26740</v>
      </c>
      <c r="AA597" s="71">
        <v>25289</v>
      </c>
      <c r="AB597" s="71">
        <v>91852</v>
      </c>
      <c r="AC597" s="71">
        <v>0</v>
      </c>
      <c r="AD597" s="71">
        <v>6.1319009559370947</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2561</v>
      </c>
      <c r="B598" s="70">
        <v>87</v>
      </c>
      <c r="C598" s="70">
        <v>2</v>
      </c>
      <c r="D598" s="70">
        <v>6</v>
      </c>
      <c r="E598" s="70">
        <v>2005</v>
      </c>
      <c r="F598" s="70" t="s">
        <v>789</v>
      </c>
      <c r="G598" s="70" t="s">
        <v>1913</v>
      </c>
      <c r="H598" s="70" t="s">
        <v>1914</v>
      </c>
      <c r="I598" s="148"/>
      <c r="J598" s="71">
        <v>181.3912608716019</v>
      </c>
      <c r="K598" s="71">
        <v>9.78710531851236</v>
      </c>
      <c r="L598" s="71">
        <v>61.602856039053137</v>
      </c>
      <c r="M598" s="71">
        <v>85.495435810667502</v>
      </c>
      <c r="N598" s="71">
        <v>97.813495515645442</v>
      </c>
      <c r="O598" s="71">
        <v>91.798563328060609</v>
      </c>
      <c r="P598" s="71">
        <v>105.4309591094455</v>
      </c>
      <c r="Q598" s="71">
        <v>4.7993959152390104</v>
      </c>
      <c r="R598" s="71">
        <v>0</v>
      </c>
      <c r="S598" s="71">
        <v>10.868027368</v>
      </c>
      <c r="T598" s="72"/>
      <c r="U598" s="71">
        <v>10511485</v>
      </c>
      <c r="V598" s="71">
        <v>3682</v>
      </c>
      <c r="W598" s="71">
        <v>519</v>
      </c>
      <c r="X598" s="71">
        <v>15230</v>
      </c>
      <c r="Y598" s="71">
        <v>24603</v>
      </c>
      <c r="Z598" s="71">
        <v>43693</v>
      </c>
      <c r="AA598" s="71">
        <v>20966</v>
      </c>
      <c r="AB598" s="71">
        <v>81464</v>
      </c>
      <c r="AC598" s="71">
        <v>0</v>
      </c>
      <c r="AD598" s="71">
        <v>10.868027368</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2562</v>
      </c>
      <c r="B599" s="70">
        <v>88</v>
      </c>
      <c r="C599" s="70">
        <v>3</v>
      </c>
      <c r="D599" s="70">
        <v>6</v>
      </c>
      <c r="E599" s="70">
        <v>2006</v>
      </c>
      <c r="F599" s="70" t="s">
        <v>790</v>
      </c>
      <c r="G599" s="70" t="s">
        <v>1913</v>
      </c>
      <c r="H599" s="70" t="s">
        <v>1914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2563</v>
      </c>
      <c r="B600" s="70">
        <v>89</v>
      </c>
      <c r="C600" s="70">
        <v>4</v>
      </c>
      <c r="D600" s="70">
        <v>6</v>
      </c>
      <c r="E600" s="70">
        <v>2007</v>
      </c>
      <c r="F600" s="70" t="s">
        <v>791</v>
      </c>
      <c r="G600" s="70" t="s">
        <v>1913</v>
      </c>
      <c r="H600" s="70" t="s">
        <v>1914</v>
      </c>
      <c r="I600" s="148"/>
      <c r="J600" s="71">
        <v>188.4197933588031</v>
      </c>
      <c r="K600" s="71">
        <v>7.8209688677454361</v>
      </c>
      <c r="L600" s="71">
        <v>62.9257616443671</v>
      </c>
      <c r="M600" s="71">
        <v>92.096918776432375</v>
      </c>
      <c r="N600" s="71">
        <v>91.287906477322821</v>
      </c>
      <c r="O600" s="71">
        <v>87.958300329516874</v>
      </c>
      <c r="P600" s="71">
        <v>102.66110435443601</v>
      </c>
      <c r="Q600" s="71">
        <v>4.9406473734356799</v>
      </c>
      <c r="R600" s="71">
        <v>0</v>
      </c>
      <c r="S600" s="71">
        <v>7.8637923083999999</v>
      </c>
      <c r="T600" s="72"/>
      <c r="U600" s="71">
        <v>10462469</v>
      </c>
      <c r="V600" s="71">
        <v>3187</v>
      </c>
      <c r="W600" s="71">
        <v>596</v>
      </c>
      <c r="X600" s="71">
        <v>19881</v>
      </c>
      <c r="Y600" s="71">
        <v>24649</v>
      </c>
      <c r="Z600" s="71">
        <v>43521</v>
      </c>
      <c r="AA600" s="71">
        <v>20104</v>
      </c>
      <c r="AB600" s="71">
        <v>79427</v>
      </c>
      <c r="AC600" s="71">
        <v>0</v>
      </c>
      <c r="AD600" s="71">
        <v>7.8637923083999999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2564</v>
      </c>
      <c r="B601" s="70">
        <v>90</v>
      </c>
      <c r="C601" s="70">
        <v>5</v>
      </c>
      <c r="D601" s="70">
        <v>6</v>
      </c>
      <c r="E601" s="70">
        <v>2008</v>
      </c>
      <c r="F601" s="70" t="s">
        <v>792</v>
      </c>
      <c r="G601" s="70" t="s">
        <v>1913</v>
      </c>
      <c r="H601" s="70" t="s">
        <v>1914</v>
      </c>
      <c r="I601" s="148"/>
      <c r="J601" s="71">
        <v>182.64537839226941</v>
      </c>
      <c r="K601" s="71">
        <v>5.8691506184083941</v>
      </c>
      <c r="L601" s="71">
        <v>52.710665574936563</v>
      </c>
      <c r="M601" s="71">
        <v>95.191872360829223</v>
      </c>
      <c r="N601" s="71">
        <v>81.52256477742759</v>
      </c>
      <c r="O601" s="71">
        <v>85.292107607643942</v>
      </c>
      <c r="P601" s="71">
        <v>99.754033887532302</v>
      </c>
      <c r="Q601" s="71">
        <v>4.7939944364391804</v>
      </c>
      <c r="R601" s="71">
        <v>0</v>
      </c>
      <c r="S601" s="71">
        <v>7.0879679922000003</v>
      </c>
      <c r="T601" s="72"/>
      <c r="U601" s="71">
        <v>10797455</v>
      </c>
      <c r="V601" s="71">
        <v>3187</v>
      </c>
      <c r="W601" s="71">
        <v>596</v>
      </c>
      <c r="X601" s="71">
        <v>19881</v>
      </c>
      <c r="Y601" s="71">
        <v>24609</v>
      </c>
      <c r="Z601" s="71">
        <v>43683</v>
      </c>
      <c r="AA601" s="71">
        <v>19557</v>
      </c>
      <c r="AB601" s="71">
        <v>78337</v>
      </c>
      <c r="AC601" s="71">
        <v>0</v>
      </c>
      <c r="AD601" s="71">
        <v>7.0879679922000003</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2565</v>
      </c>
      <c r="B602" s="70">
        <v>91</v>
      </c>
      <c r="C602" s="70">
        <v>6</v>
      </c>
      <c r="D602" s="70">
        <v>6</v>
      </c>
      <c r="E602" s="70">
        <v>2009</v>
      </c>
      <c r="F602" s="70" t="s">
        <v>176</v>
      </c>
      <c r="G602" s="70" t="s">
        <v>1913</v>
      </c>
      <c r="H602" s="70" t="s">
        <v>1914</v>
      </c>
      <c r="I602" s="148"/>
      <c r="J602" s="71">
        <v>187.77022920079011</v>
      </c>
      <c r="K602" s="71">
        <v>5.8965392419882683</v>
      </c>
      <c r="L602" s="71">
        <v>51.72757074482859</v>
      </c>
      <c r="M602" s="71">
        <v>97.654686538289482</v>
      </c>
      <c r="N602" s="71">
        <v>96.108520852327842</v>
      </c>
      <c r="O602" s="71">
        <v>86.713911160850827</v>
      </c>
      <c r="P602" s="71">
        <v>95.811722442660098</v>
      </c>
      <c r="Q602" s="71">
        <v>4.5087176952990102</v>
      </c>
      <c r="R602" s="71">
        <v>0</v>
      </c>
      <c r="S602" s="71">
        <v>8.7128654498600024</v>
      </c>
      <c r="T602" s="72"/>
      <c r="U602" s="71">
        <v>9678254</v>
      </c>
      <c r="V602" s="71">
        <v>3263</v>
      </c>
      <c r="W602" s="71">
        <v>674</v>
      </c>
      <c r="X602" s="71">
        <v>20404</v>
      </c>
      <c r="Y602" s="71">
        <v>24610</v>
      </c>
      <c r="Z602" s="71">
        <v>43836</v>
      </c>
      <c r="AA602" s="71">
        <v>19284</v>
      </c>
      <c r="AB602" s="71">
        <v>77340</v>
      </c>
      <c r="AC602" s="71">
        <v>0</v>
      </c>
      <c r="AD602" s="71">
        <v>8.7128654498600024</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65.641000000000005</v>
      </c>
      <c r="BK602" s="71">
        <v>0</v>
      </c>
      <c r="BL602" s="71">
        <v>0</v>
      </c>
      <c r="BM602" s="71">
        <v>0</v>
      </c>
      <c r="BN602" s="72"/>
      <c r="BO602" s="71">
        <v>0</v>
      </c>
      <c r="BP602" s="71">
        <v>0</v>
      </c>
      <c r="BQ602" s="71">
        <v>6</v>
      </c>
      <c r="BR602" s="71">
        <v>0</v>
      </c>
      <c r="BS602" s="71">
        <v>0</v>
      </c>
      <c r="BT602" s="71">
        <v>0</v>
      </c>
      <c r="BU602"/>
      <c r="BV602" s="70">
        <v>59.573999999999998</v>
      </c>
      <c r="BW602" s="70">
        <v>0</v>
      </c>
      <c r="BX602" s="70">
        <v>6.0670000000000002</v>
      </c>
      <c r="BY602" s="70">
        <v>0</v>
      </c>
      <c r="BZ602" s="70">
        <v>0</v>
      </c>
      <c r="CA602" s="70">
        <v>0</v>
      </c>
      <c r="CB602" s="70">
        <v>0</v>
      </c>
      <c r="CC602" s="70">
        <v>0</v>
      </c>
      <c r="CD602" s="70">
        <v>0</v>
      </c>
    </row>
    <row r="603" spans="1:82">
      <c r="A603" s="70" t="s">
        <v>2566</v>
      </c>
      <c r="B603" s="70">
        <v>92</v>
      </c>
      <c r="C603" s="70">
        <v>7</v>
      </c>
      <c r="D603" s="70">
        <v>6</v>
      </c>
      <c r="E603" s="70">
        <v>2010</v>
      </c>
      <c r="F603" s="70" t="s">
        <v>177</v>
      </c>
      <c r="G603" s="70" t="s">
        <v>1913</v>
      </c>
      <c r="H603" s="70" t="s">
        <v>1914</v>
      </c>
      <c r="I603" s="148"/>
      <c r="J603" s="71">
        <v>152.7530306632182</v>
      </c>
      <c r="K603" s="71">
        <v>5.9805073198920233</v>
      </c>
      <c r="L603" s="71">
        <v>45.029650952612563</v>
      </c>
      <c r="M603" s="71">
        <v>94.994156616877262</v>
      </c>
      <c r="N603" s="71">
        <v>89.109640749677169</v>
      </c>
      <c r="O603" s="71">
        <v>86.608181870226062</v>
      </c>
      <c r="P603" s="71">
        <v>96.686109693368408</v>
      </c>
      <c r="Q603" s="71">
        <v>4.6360509024515597</v>
      </c>
      <c r="R603" s="71">
        <v>0</v>
      </c>
      <c r="S603" s="71">
        <v>7.30815831536</v>
      </c>
      <c r="T603" s="72"/>
      <c r="U603" s="71">
        <v>10269301</v>
      </c>
      <c r="V603" s="71">
        <v>3263</v>
      </c>
      <c r="W603" s="71">
        <v>674</v>
      </c>
      <c r="X603" s="71">
        <v>20404</v>
      </c>
      <c r="Y603" s="71">
        <v>24581</v>
      </c>
      <c r="Z603" s="71">
        <v>43986</v>
      </c>
      <c r="AA603" s="71">
        <v>18974</v>
      </c>
      <c r="AB603" s="71">
        <v>76202</v>
      </c>
      <c r="AC603" s="71">
        <v>0</v>
      </c>
      <c r="AD603" s="71">
        <v>7.30815831536</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88.158000000000001</v>
      </c>
      <c r="BK603" s="71">
        <v>0</v>
      </c>
      <c r="BL603" s="71">
        <v>9.3940000000000001</v>
      </c>
      <c r="BM603" s="71">
        <v>0</v>
      </c>
      <c r="BN603" s="72"/>
      <c r="BO603" s="71">
        <v>0</v>
      </c>
      <c r="BP603" s="71">
        <v>0</v>
      </c>
      <c r="BQ603" s="71">
        <v>7</v>
      </c>
      <c r="BR603" s="71">
        <v>0</v>
      </c>
      <c r="BS603" s="71">
        <v>1</v>
      </c>
      <c r="BT603" s="71">
        <v>0</v>
      </c>
      <c r="BU603"/>
      <c r="BV603" s="70">
        <v>81.457999999999998</v>
      </c>
      <c r="BW603" s="70">
        <v>6.7</v>
      </c>
      <c r="BX603" s="70">
        <v>9.3940000000000001</v>
      </c>
      <c r="BY603" s="70">
        <v>0</v>
      </c>
      <c r="BZ603" s="70">
        <v>0</v>
      </c>
      <c r="CA603" s="70">
        <v>0</v>
      </c>
      <c r="CB603" s="70">
        <v>0</v>
      </c>
      <c r="CC603" s="70">
        <v>0</v>
      </c>
      <c r="CD603" s="70">
        <v>0</v>
      </c>
    </row>
    <row r="604" spans="1:82">
      <c r="A604" s="70" t="s">
        <v>2567</v>
      </c>
      <c r="B604" s="70">
        <v>93</v>
      </c>
      <c r="C604" s="70">
        <v>8</v>
      </c>
      <c r="D604" s="70">
        <v>6</v>
      </c>
      <c r="E604" s="70">
        <v>2011</v>
      </c>
      <c r="F604" s="70" t="s">
        <v>178</v>
      </c>
      <c r="G604" s="70" t="s">
        <v>1913</v>
      </c>
      <c r="H604" s="70" t="s">
        <v>1914</v>
      </c>
      <c r="I604" s="148"/>
      <c r="J604" s="71">
        <v>132.29297584951621</v>
      </c>
      <c r="K604" s="71">
        <v>8.3065688007911316</v>
      </c>
      <c r="L604" s="71">
        <v>38.045603082764963</v>
      </c>
      <c r="M604" s="71">
        <v>100.2282984750659</v>
      </c>
      <c r="N604" s="71">
        <v>107.2686215895026</v>
      </c>
      <c r="O604" s="71">
        <v>85.155906768716449</v>
      </c>
      <c r="P604" s="71">
        <v>89.987703969043139</v>
      </c>
      <c r="Q604" s="71">
        <v>5.2840505396472697</v>
      </c>
      <c r="R604" s="71">
        <v>0</v>
      </c>
      <c r="S604" s="71">
        <v>9.2809419273400025</v>
      </c>
      <c r="T604" s="72"/>
      <c r="U604" s="71">
        <v>10158943</v>
      </c>
      <c r="V604" s="71">
        <v>3263</v>
      </c>
      <c r="W604" s="71">
        <v>674</v>
      </c>
      <c r="X604" s="71">
        <v>20404</v>
      </c>
      <c r="Y604" s="71">
        <v>24642</v>
      </c>
      <c r="Z604" s="71">
        <v>44188</v>
      </c>
      <c r="AA604" s="71">
        <v>18185</v>
      </c>
      <c r="AB604" s="71">
        <v>75296</v>
      </c>
      <c r="AC604" s="71">
        <v>0</v>
      </c>
      <c r="AD604" s="71">
        <v>9.2809419273400025</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88.548000000000002</v>
      </c>
      <c r="BK604" s="71">
        <v>0</v>
      </c>
      <c r="BL604" s="71">
        <v>12.472</v>
      </c>
      <c r="BM604" s="71">
        <v>0</v>
      </c>
      <c r="BN604" s="72"/>
      <c r="BO604" s="71">
        <v>0</v>
      </c>
      <c r="BP604" s="71">
        <v>0</v>
      </c>
      <c r="BQ604" s="71">
        <v>8</v>
      </c>
      <c r="BR604" s="71">
        <v>0</v>
      </c>
      <c r="BS604" s="71">
        <v>1</v>
      </c>
      <c r="BT604" s="71">
        <v>0</v>
      </c>
      <c r="BU604"/>
      <c r="BV604" s="70">
        <v>79.448999999999998</v>
      </c>
      <c r="BW604" s="70">
        <v>9.0990000000000002</v>
      </c>
      <c r="BX604" s="70">
        <v>12.472</v>
      </c>
      <c r="BY604" s="70">
        <v>0</v>
      </c>
      <c r="BZ604" s="70">
        <v>0</v>
      </c>
      <c r="CA604" s="70">
        <v>0</v>
      </c>
      <c r="CB604" s="70">
        <v>0</v>
      </c>
      <c r="CC604" s="70">
        <v>0</v>
      </c>
      <c r="CD604" s="70">
        <v>0</v>
      </c>
    </row>
    <row r="605" spans="1:82">
      <c r="A605" s="70" t="s">
        <v>2568</v>
      </c>
      <c r="B605" s="70">
        <v>94</v>
      </c>
      <c r="C605" s="70">
        <v>9</v>
      </c>
      <c r="D605" s="70">
        <v>6</v>
      </c>
      <c r="E605" s="70">
        <v>2012</v>
      </c>
      <c r="F605" s="70" t="s">
        <v>179</v>
      </c>
      <c r="G605" s="70" t="s">
        <v>1913</v>
      </c>
      <c r="H605" s="70" t="s">
        <v>1914</v>
      </c>
      <c r="I605" s="148"/>
      <c r="J605" s="71">
        <v>156.48077158748669</v>
      </c>
      <c r="K605" s="71">
        <v>7.7787615137947608</v>
      </c>
      <c r="L605" s="71">
        <v>37.944169119961828</v>
      </c>
      <c r="M605" s="71">
        <v>112.36395481414191</v>
      </c>
      <c r="N605" s="71">
        <v>113.0642776013425</v>
      </c>
      <c r="O605" s="71">
        <v>85.573708593399701</v>
      </c>
      <c r="P605" s="71">
        <v>90.624104697443244</v>
      </c>
      <c r="Q605" s="71">
        <v>5.6778065519680503</v>
      </c>
      <c r="R605" s="71">
        <v>0</v>
      </c>
      <c r="S605" s="71">
        <v>5.3608557505999999</v>
      </c>
      <c r="T605" s="72"/>
      <c r="U605" s="71">
        <v>9780628</v>
      </c>
      <c r="V605" s="71">
        <v>3263</v>
      </c>
      <c r="W605" s="71">
        <v>674</v>
      </c>
      <c r="X605" s="71">
        <v>20404</v>
      </c>
      <c r="Y605" s="71">
        <v>24733</v>
      </c>
      <c r="Z605" s="71">
        <v>44757</v>
      </c>
      <c r="AA605" s="71">
        <v>18210</v>
      </c>
      <c r="AB605" s="71">
        <v>74467</v>
      </c>
      <c r="AC605" s="71">
        <v>0</v>
      </c>
      <c r="AD605" s="71">
        <v>5.3608557505999999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101.039</v>
      </c>
      <c r="BK605" s="71">
        <v>0</v>
      </c>
      <c r="BL605" s="71">
        <v>4.4180000000000001</v>
      </c>
      <c r="BM605" s="71">
        <v>0</v>
      </c>
      <c r="BN605" s="72"/>
      <c r="BO605" s="71">
        <v>0</v>
      </c>
      <c r="BP605" s="71">
        <v>0</v>
      </c>
      <c r="BQ605" s="71">
        <v>8</v>
      </c>
      <c r="BR605" s="71">
        <v>0</v>
      </c>
      <c r="BS605" s="71">
        <v>1</v>
      </c>
      <c r="BT605" s="71">
        <v>0</v>
      </c>
      <c r="BU605"/>
      <c r="BV605" s="70">
        <v>92.238</v>
      </c>
      <c r="BW605" s="70">
        <v>8.8010000000000002</v>
      </c>
      <c r="BX605" s="70">
        <v>4.4180000000000001</v>
      </c>
      <c r="BY605" s="70">
        <v>0</v>
      </c>
      <c r="BZ605" s="70">
        <v>0</v>
      </c>
      <c r="CA605" s="70">
        <v>0</v>
      </c>
      <c r="CB605" s="70">
        <v>0</v>
      </c>
      <c r="CC605" s="70">
        <v>0</v>
      </c>
      <c r="CD605" s="70">
        <v>0</v>
      </c>
    </row>
    <row r="606" spans="1:82">
      <c r="A606" s="70" t="s">
        <v>2569</v>
      </c>
      <c r="B606" s="70">
        <v>95</v>
      </c>
      <c r="C606" s="70">
        <v>10</v>
      </c>
      <c r="D606" s="70">
        <v>6</v>
      </c>
      <c r="E606" s="70">
        <v>2013</v>
      </c>
      <c r="F606" s="70" t="s">
        <v>180</v>
      </c>
      <c r="G606" s="70" t="s">
        <v>1913</v>
      </c>
      <c r="H606" s="70" t="s">
        <v>1914</v>
      </c>
      <c r="I606" s="148"/>
      <c r="J606" s="71">
        <v>144.60976107954619</v>
      </c>
      <c r="K606" s="71">
        <v>7.0197393980651626</v>
      </c>
      <c r="L606" s="71">
        <v>26.837919042028471</v>
      </c>
      <c r="M606" s="71">
        <v>110.1829326423632</v>
      </c>
      <c r="N606" s="71">
        <v>111.3002330731443</v>
      </c>
      <c r="O606" s="71">
        <v>83.003462724921988</v>
      </c>
      <c r="P606" s="71">
        <v>93.243462928616907</v>
      </c>
      <c r="Q606" s="71">
        <v>5.7157531027343298</v>
      </c>
      <c r="R606" s="71">
        <v>0</v>
      </c>
      <c r="S606" s="71">
        <v>1.680739239</v>
      </c>
      <c r="T606" s="72"/>
      <c r="U606" s="71">
        <v>9302161</v>
      </c>
      <c r="V606" s="71">
        <v>3263</v>
      </c>
      <c r="W606" s="71">
        <v>674</v>
      </c>
      <c r="X606" s="71">
        <v>20404</v>
      </c>
      <c r="Y606" s="71">
        <v>24785</v>
      </c>
      <c r="Z606" s="71">
        <v>45351</v>
      </c>
      <c r="AA606" s="71">
        <v>18666</v>
      </c>
      <c r="AB606" s="71">
        <v>73890</v>
      </c>
      <c r="AC606" s="71">
        <v>0</v>
      </c>
      <c r="AD606" s="71">
        <v>1.680739239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104.91200000000001</v>
      </c>
      <c r="BK606" s="71">
        <v>0</v>
      </c>
      <c r="BL606" s="71">
        <v>9.41</v>
      </c>
      <c r="BM606" s="71">
        <v>0</v>
      </c>
      <c r="BN606" s="72"/>
      <c r="BO606" s="71">
        <v>0</v>
      </c>
      <c r="BP606" s="71">
        <v>0</v>
      </c>
      <c r="BQ606" s="71">
        <v>8</v>
      </c>
      <c r="BR606" s="71">
        <v>0</v>
      </c>
      <c r="BS606" s="71">
        <v>1</v>
      </c>
      <c r="BT606" s="71">
        <v>0</v>
      </c>
      <c r="BU606"/>
      <c r="BV606" s="70">
        <v>96.700999999999993</v>
      </c>
      <c r="BW606" s="70">
        <v>8.2110000000000003</v>
      </c>
      <c r="BX606" s="70">
        <v>9.41</v>
      </c>
      <c r="BY606" s="70">
        <v>0</v>
      </c>
      <c r="BZ606" s="70">
        <v>0</v>
      </c>
      <c r="CA606" s="70">
        <v>0</v>
      </c>
      <c r="CB606" s="70">
        <v>0</v>
      </c>
      <c r="CC606" s="70">
        <v>0</v>
      </c>
      <c r="CD606" s="70">
        <v>0</v>
      </c>
    </row>
    <row r="607" spans="1:82">
      <c r="A607" s="70" t="s">
        <v>2570</v>
      </c>
      <c r="B607" s="70">
        <v>96</v>
      </c>
      <c r="C607" s="70">
        <v>11</v>
      </c>
      <c r="D607" s="70">
        <v>6</v>
      </c>
      <c r="E607" s="70">
        <v>2014</v>
      </c>
      <c r="F607" s="70" t="s">
        <v>181</v>
      </c>
      <c r="G607" s="70" t="s">
        <v>1913</v>
      </c>
      <c r="H607" s="70" t="s">
        <v>1914</v>
      </c>
      <c r="I607" s="148"/>
      <c r="J607" s="71">
        <v>144.37572734414309</v>
      </c>
      <c r="K607" s="71">
        <v>6.227832160640717</v>
      </c>
      <c r="L607" s="71">
        <v>38.649133136766373</v>
      </c>
      <c r="M607" s="71">
        <v>103.2246255427596</v>
      </c>
      <c r="N607" s="71">
        <v>96.308184977918572</v>
      </c>
      <c r="O607" s="71">
        <v>78.725632233744292</v>
      </c>
      <c r="P607" s="71">
        <v>91.925471075894762</v>
      </c>
      <c r="Q607" s="71">
        <v>5.3971644970334403</v>
      </c>
      <c r="R607" s="71">
        <v>0</v>
      </c>
      <c r="S607" s="71">
        <v>3.4271392601600001</v>
      </c>
      <c r="T607" s="72"/>
      <c r="U607" s="71">
        <v>10259888</v>
      </c>
      <c r="V607" s="71">
        <v>2929</v>
      </c>
      <c r="W607" s="71">
        <v>778</v>
      </c>
      <c r="X607" s="71">
        <v>19561</v>
      </c>
      <c r="Y607" s="71">
        <v>24823</v>
      </c>
      <c r="Z607" s="71">
        <v>45303</v>
      </c>
      <c r="AA607" s="71">
        <v>18307</v>
      </c>
      <c r="AB607" s="71">
        <v>72721</v>
      </c>
      <c r="AC607" s="71">
        <v>0</v>
      </c>
      <c r="AD607" s="71">
        <v>3.4271392601600001</v>
      </c>
      <c r="AE607" s="72"/>
      <c r="AF607" s="71"/>
      <c r="AG607" s="71"/>
      <c r="AH607" s="71"/>
      <c r="AI607" s="71"/>
      <c r="AJ607" s="71"/>
      <c r="AK607" s="71"/>
      <c r="AL607" s="71"/>
      <c r="AM607" s="71"/>
      <c r="AN607" s="71"/>
      <c r="AO607" s="71"/>
      <c r="AP607" s="71"/>
      <c r="AQ607" s="72"/>
      <c r="AR607" s="71">
        <v>1111</v>
      </c>
      <c r="AS607" s="71">
        <v>127</v>
      </c>
      <c r="AT607" s="71">
        <v>0</v>
      </c>
      <c r="AU607" s="71">
        <v>1</v>
      </c>
      <c r="AV607" s="71">
        <v>0</v>
      </c>
      <c r="AW607" s="71">
        <v>0</v>
      </c>
      <c r="AX607" s="71"/>
      <c r="AY607" s="72"/>
      <c r="AZ607" s="71">
        <v>4948.2</v>
      </c>
      <c r="BA607" s="71">
        <v>19176.3</v>
      </c>
      <c r="BB607" s="71">
        <v>0</v>
      </c>
      <c r="BC607" s="71">
        <v>1000</v>
      </c>
      <c r="BD607" s="71">
        <v>0</v>
      </c>
      <c r="BE607" s="71">
        <v>0</v>
      </c>
      <c r="BF607" s="71"/>
      <c r="BG607" s="72"/>
      <c r="BH607" s="71">
        <v>0</v>
      </c>
      <c r="BI607" s="71">
        <v>0</v>
      </c>
      <c r="BJ607" s="71">
        <v>99.79</v>
      </c>
      <c r="BK607" s="71">
        <v>0</v>
      </c>
      <c r="BL607" s="71">
        <v>10.051</v>
      </c>
      <c r="BM607" s="71">
        <v>0</v>
      </c>
      <c r="BN607" s="72"/>
      <c r="BO607" s="71">
        <v>0</v>
      </c>
      <c r="BP607" s="71">
        <v>0</v>
      </c>
      <c r="BQ607" s="71">
        <v>8</v>
      </c>
      <c r="BR607" s="71">
        <v>0</v>
      </c>
      <c r="BS607" s="71">
        <v>1</v>
      </c>
      <c r="BT607" s="71">
        <v>0</v>
      </c>
      <c r="BU607"/>
      <c r="BV607" s="70">
        <v>91.974000000000004</v>
      </c>
      <c r="BW607" s="70">
        <v>7.8159999999999998</v>
      </c>
      <c r="BX607" s="70">
        <v>10.051</v>
      </c>
      <c r="BY607" s="70">
        <v>0</v>
      </c>
      <c r="BZ607" s="70">
        <v>0</v>
      </c>
      <c r="CA607" s="70">
        <v>0</v>
      </c>
      <c r="CB607" s="70">
        <v>0</v>
      </c>
      <c r="CC607" s="70">
        <v>0</v>
      </c>
      <c r="CD607" s="70">
        <v>0</v>
      </c>
    </row>
    <row r="608" spans="1:82">
      <c r="A608" s="70" t="s">
        <v>2571</v>
      </c>
      <c r="B608" s="70">
        <v>97</v>
      </c>
      <c r="C608" s="70">
        <v>12</v>
      </c>
      <c r="D608" s="70">
        <v>6</v>
      </c>
      <c r="E608" s="70">
        <v>2015</v>
      </c>
      <c r="F608" s="70" t="s">
        <v>182</v>
      </c>
      <c r="G608" s="70" t="s">
        <v>1913</v>
      </c>
      <c r="H608" s="70" t="s">
        <v>1914</v>
      </c>
      <c r="I608" s="148"/>
      <c r="J608" s="71">
        <v>155.12499160982131</v>
      </c>
      <c r="K608" s="71">
        <v>6.9656964998981081</v>
      </c>
      <c r="L608" s="71">
        <v>49.981068518038583</v>
      </c>
      <c r="M608" s="71">
        <v>98.807722546448502</v>
      </c>
      <c r="N608" s="71">
        <v>83.055446290335681</v>
      </c>
      <c r="O608" s="71">
        <v>78.221335967503393</v>
      </c>
      <c r="P608" s="71">
        <v>91.003088921824116</v>
      </c>
      <c r="Q608" s="71">
        <v>5.21278379723047</v>
      </c>
      <c r="R608" s="71">
        <v>0</v>
      </c>
      <c r="S608" s="71">
        <v>2.8477805299200001</v>
      </c>
      <c r="T608" s="72"/>
      <c r="U608" s="71">
        <v>11963865</v>
      </c>
      <c r="V608" s="71">
        <v>2929</v>
      </c>
      <c r="W608" s="71">
        <v>778</v>
      </c>
      <c r="X608" s="71">
        <v>19561</v>
      </c>
      <c r="Y608" s="71">
        <v>24904</v>
      </c>
      <c r="Z608" s="71">
        <v>45446</v>
      </c>
      <c r="AA608" s="71">
        <v>18109</v>
      </c>
      <c r="AB608" s="71">
        <v>71748</v>
      </c>
      <c r="AC608" s="71">
        <v>0</v>
      </c>
      <c r="AD608" s="71">
        <v>2.8477805299200001</v>
      </c>
      <c r="AE608" s="72"/>
      <c r="AF608" s="71">
        <v>87538718.765474945</v>
      </c>
      <c r="AG608" s="71">
        <v>5283088.9154387955</v>
      </c>
      <c r="AH608" s="71">
        <v>7433070.1271894434</v>
      </c>
      <c r="AI608" s="71">
        <v>120761123.9568945</v>
      </c>
      <c r="AJ608" s="71">
        <v>107747390.7684212</v>
      </c>
      <c r="AK608" s="71">
        <v>0</v>
      </c>
      <c r="AL608" s="71">
        <v>0</v>
      </c>
      <c r="AM608" s="71">
        <v>9832762.4284597561</v>
      </c>
      <c r="AN608" s="71">
        <v>0</v>
      </c>
      <c r="AO608" s="71">
        <v>0</v>
      </c>
      <c r="AP608" s="71">
        <v>338596154.96187866</v>
      </c>
      <c r="AQ608" s="72"/>
      <c r="AR608" s="71">
        <v>1247</v>
      </c>
      <c r="AS608" s="71">
        <v>226</v>
      </c>
      <c r="AT608" s="71">
        <v>0</v>
      </c>
      <c r="AU608" s="71">
        <v>1</v>
      </c>
      <c r="AV608" s="71">
        <v>0</v>
      </c>
      <c r="AW608" s="71">
        <v>0</v>
      </c>
      <c r="AX608" s="71"/>
      <c r="AY608" s="72"/>
      <c r="AZ608" s="71">
        <v>5802.1</v>
      </c>
      <c r="BA608" s="71">
        <v>28814.799999999999</v>
      </c>
      <c r="BB608" s="71">
        <v>0</v>
      </c>
      <c r="BC608" s="71">
        <v>1000</v>
      </c>
      <c r="BD608" s="71">
        <v>0</v>
      </c>
      <c r="BE608" s="71">
        <v>0</v>
      </c>
      <c r="BF608" s="71"/>
      <c r="BG608" s="72"/>
      <c r="BH608" s="71">
        <v>0</v>
      </c>
      <c r="BI608" s="71">
        <v>0</v>
      </c>
      <c r="BJ608" s="71">
        <v>95.543999999999997</v>
      </c>
      <c r="BK608" s="71">
        <v>0</v>
      </c>
      <c r="BL608" s="71">
        <v>7.29</v>
      </c>
      <c r="BM608" s="71">
        <v>0</v>
      </c>
      <c r="BN608" s="72"/>
      <c r="BO608" s="71">
        <v>0</v>
      </c>
      <c r="BP608" s="71">
        <v>0</v>
      </c>
      <c r="BQ608" s="71">
        <v>8</v>
      </c>
      <c r="BR608" s="71">
        <v>0</v>
      </c>
      <c r="BS608" s="71">
        <v>1</v>
      </c>
      <c r="BT608" s="71">
        <v>0</v>
      </c>
      <c r="BU608"/>
      <c r="BV608" s="70">
        <v>87.739000000000004</v>
      </c>
      <c r="BW608" s="70">
        <v>7.8049999999999997</v>
      </c>
      <c r="BX608" s="70">
        <v>7.29</v>
      </c>
      <c r="BY608" s="70">
        <v>0</v>
      </c>
      <c r="BZ608" s="70">
        <v>0</v>
      </c>
      <c r="CA608" s="70">
        <v>0</v>
      </c>
      <c r="CB608" s="70">
        <v>0</v>
      </c>
      <c r="CC608" s="70">
        <v>0</v>
      </c>
      <c r="CD608" s="70">
        <v>0</v>
      </c>
    </row>
    <row r="609" spans="1:82">
      <c r="A609" s="70" t="s">
        <v>2572</v>
      </c>
      <c r="B609" s="70">
        <v>98</v>
      </c>
      <c r="C609" s="70">
        <v>13</v>
      </c>
      <c r="D609" s="70">
        <v>6</v>
      </c>
      <c r="E609" s="70">
        <v>2016</v>
      </c>
      <c r="F609" s="70" t="s">
        <v>155</v>
      </c>
      <c r="G609" s="70" t="s">
        <v>1913</v>
      </c>
      <c r="H609" s="70" t="s">
        <v>1914</v>
      </c>
      <c r="I609" s="148"/>
      <c r="J609" s="71">
        <v>136.91557175962205</v>
      </c>
      <c r="K609" s="71">
        <v>7.0398421829507596</v>
      </c>
      <c r="L609" s="71">
        <v>43.629486803080461</v>
      </c>
      <c r="M609" s="71">
        <v>81.342655960147709</v>
      </c>
      <c r="N609" s="71">
        <v>82.674030507525913</v>
      </c>
      <c r="O609" s="71">
        <v>77.336067733655071</v>
      </c>
      <c r="P609" s="71">
        <v>87.622191358851012</v>
      </c>
      <c r="Q609" s="71">
        <v>4.9816769243526178</v>
      </c>
      <c r="R609" s="71">
        <v>0</v>
      </c>
      <c r="S609" s="71">
        <v>5.482749480599999</v>
      </c>
      <c r="T609" s="72"/>
      <c r="U609" s="71">
        <v>10423472</v>
      </c>
      <c r="V609" s="71">
        <v>2929</v>
      </c>
      <c r="W609" s="71">
        <v>778</v>
      </c>
      <c r="X609" s="71">
        <v>19561</v>
      </c>
      <c r="Y609" s="71">
        <v>24918</v>
      </c>
      <c r="Z609" s="71">
        <v>45484</v>
      </c>
      <c r="AA609" s="71">
        <v>18034</v>
      </c>
      <c r="AB609" s="71">
        <v>70530</v>
      </c>
      <c r="AC609" s="71">
        <v>0</v>
      </c>
      <c r="AD609" s="71">
        <v>5.482749480599999</v>
      </c>
      <c r="AE609" s="72"/>
      <c r="AF609" s="71">
        <v>76912865.283075839</v>
      </c>
      <c r="AG609" s="71">
        <v>5111139.4705788763</v>
      </c>
      <c r="AH609" s="71">
        <v>5049413.5472244872</v>
      </c>
      <c r="AI609" s="71">
        <v>113596457.295128</v>
      </c>
      <c r="AJ609" s="71">
        <v>98465066.585970908</v>
      </c>
      <c r="AK609" s="71">
        <v>0</v>
      </c>
      <c r="AL609" s="71">
        <v>0</v>
      </c>
      <c r="AM609" s="71">
        <v>9673350.0475493632</v>
      </c>
      <c r="AN609" s="71">
        <v>0</v>
      </c>
      <c r="AO609" s="71">
        <v>0</v>
      </c>
      <c r="AP609" s="71">
        <v>308808292.22952747</v>
      </c>
      <c r="AQ609" s="72"/>
      <c r="AR609" s="71">
        <v>1352</v>
      </c>
      <c r="AS609" s="71">
        <v>274</v>
      </c>
      <c r="AT609" s="71">
        <v>0</v>
      </c>
      <c r="AU609" s="71">
        <v>1</v>
      </c>
      <c r="AV609" s="71">
        <v>0</v>
      </c>
      <c r="AW609" s="71">
        <v>0</v>
      </c>
      <c r="AX609" s="71"/>
      <c r="AY609" s="72"/>
      <c r="AZ609" s="71">
        <v>6410.3</v>
      </c>
      <c r="BA609" s="71">
        <v>44562.3</v>
      </c>
      <c r="BB609" s="71">
        <v>0</v>
      </c>
      <c r="BC609" s="71">
        <v>1000</v>
      </c>
      <c r="BD609" s="71">
        <v>0</v>
      </c>
      <c r="BE609" s="71">
        <v>0</v>
      </c>
      <c r="BF609" s="71"/>
      <c r="BG609" s="72"/>
      <c r="BH609" s="71">
        <v>0</v>
      </c>
      <c r="BI609" s="71">
        <v>0</v>
      </c>
      <c r="BJ609" s="71">
        <v>200.749</v>
      </c>
      <c r="BK609" s="71">
        <v>0</v>
      </c>
      <c r="BL609" s="71">
        <v>8.0540000000000003</v>
      </c>
      <c r="BM609" s="71">
        <v>0</v>
      </c>
      <c r="BN609" s="72"/>
      <c r="BO609" s="71">
        <v>0</v>
      </c>
      <c r="BP609" s="71">
        <v>0</v>
      </c>
      <c r="BQ609" s="71">
        <v>9</v>
      </c>
      <c r="BR609" s="71">
        <v>0</v>
      </c>
      <c r="BS609" s="71">
        <v>1</v>
      </c>
      <c r="BT609" s="71">
        <v>0</v>
      </c>
      <c r="BU609"/>
      <c r="BV609" s="70">
        <v>89.111999999999995</v>
      </c>
      <c r="BW609" s="70">
        <v>7.8970000000000002</v>
      </c>
      <c r="BX609" s="70">
        <v>8.0540000000000003</v>
      </c>
      <c r="BY609" s="70">
        <v>0</v>
      </c>
      <c r="BZ609" s="70">
        <v>0</v>
      </c>
      <c r="CA609" s="70">
        <v>0</v>
      </c>
      <c r="CB609" s="70">
        <v>0</v>
      </c>
      <c r="CC609" s="70">
        <v>103.74</v>
      </c>
      <c r="CD609" s="70">
        <v>0</v>
      </c>
    </row>
    <row r="610" spans="1:82">
      <c r="A610" s="70" t="s">
        <v>2573</v>
      </c>
      <c r="B610" s="70">
        <v>99</v>
      </c>
      <c r="C610" s="70">
        <v>14</v>
      </c>
      <c r="D610" s="70">
        <v>6</v>
      </c>
      <c r="E610" s="70">
        <v>2017</v>
      </c>
      <c r="F610" s="70" t="s">
        <v>156</v>
      </c>
      <c r="G610" s="70" t="s">
        <v>1913</v>
      </c>
      <c r="H610" s="70" t="s">
        <v>1914</v>
      </c>
      <c r="I610" s="148"/>
      <c r="J610" s="71">
        <v>131.75494885447159</v>
      </c>
      <c r="K610" s="71">
        <v>7.201459196688563</v>
      </c>
      <c r="L610" s="71">
        <v>46.466628398467527</v>
      </c>
      <c r="M610" s="71">
        <v>78.986859991473196</v>
      </c>
      <c r="N610" s="71">
        <v>89.195589042687658</v>
      </c>
      <c r="O610" s="71">
        <v>76.033986252473511</v>
      </c>
      <c r="P610" s="71">
        <v>85.884289867275626</v>
      </c>
      <c r="Q610" s="71">
        <v>4.73898092386119</v>
      </c>
      <c r="R610" s="71">
        <v>0</v>
      </c>
      <c r="S610" s="71">
        <v>2.5614375005399999</v>
      </c>
      <c r="T610" s="72"/>
      <c r="U610" s="71">
        <v>10923688</v>
      </c>
      <c r="V610" s="71">
        <v>2929</v>
      </c>
      <c r="W610" s="71">
        <v>778</v>
      </c>
      <c r="X610" s="71">
        <v>19561</v>
      </c>
      <c r="Y610" s="71">
        <v>24855</v>
      </c>
      <c r="Z610" s="71">
        <v>45460</v>
      </c>
      <c r="AA610" s="71">
        <v>17789</v>
      </c>
      <c r="AB610" s="71">
        <v>69382</v>
      </c>
      <c r="AC610" s="71">
        <v>0</v>
      </c>
      <c r="AD610" s="71">
        <v>2.5614375005399999</v>
      </c>
      <c r="AE610" s="72"/>
      <c r="AF610" s="71">
        <v>78094496.32722652</v>
      </c>
      <c r="AG610" s="71">
        <v>5188468.7860394558</v>
      </c>
      <c r="AH610" s="71">
        <v>7536596.5327355163</v>
      </c>
      <c r="AI610" s="71">
        <v>116054922.2608965</v>
      </c>
      <c r="AJ610" s="71">
        <v>111850494.38670351</v>
      </c>
      <c r="AK610" s="71">
        <v>0</v>
      </c>
      <c r="AL610" s="71">
        <v>0</v>
      </c>
      <c r="AM610" s="71">
        <v>9530789.0190956201</v>
      </c>
      <c r="AN610" s="71">
        <v>0</v>
      </c>
      <c r="AO610" s="71">
        <v>0</v>
      </c>
      <c r="AP610" s="71">
        <v>328255767.31269711</v>
      </c>
      <c r="AQ610" s="72"/>
      <c r="AR610" s="71">
        <v>1419</v>
      </c>
      <c r="AS610" s="71">
        <v>323</v>
      </c>
      <c r="AT610" s="71">
        <v>0</v>
      </c>
      <c r="AU610" s="71">
        <v>1</v>
      </c>
      <c r="AV610" s="71">
        <v>0</v>
      </c>
      <c r="AW610" s="71">
        <v>0</v>
      </c>
      <c r="AX610" s="71"/>
      <c r="AY610" s="72"/>
      <c r="AZ610" s="71">
        <v>6798.7999999999993</v>
      </c>
      <c r="BA610" s="71">
        <v>61985.100000000013</v>
      </c>
      <c r="BB610" s="71">
        <v>0</v>
      </c>
      <c r="BC610" s="71">
        <v>1000</v>
      </c>
      <c r="BD610" s="71">
        <v>0</v>
      </c>
      <c r="BE610" s="71">
        <v>0</v>
      </c>
      <c r="BF610" s="71"/>
      <c r="BG610" s="72"/>
      <c r="BH610" s="71">
        <v>0</v>
      </c>
      <c r="BI610" s="71">
        <v>0</v>
      </c>
      <c r="BJ610" s="71">
        <v>195.15100000000001</v>
      </c>
      <c r="BK610" s="71">
        <v>0</v>
      </c>
      <c r="BL610" s="71">
        <v>10.833</v>
      </c>
      <c r="BM610" s="71">
        <v>0</v>
      </c>
      <c r="BN610" s="72"/>
      <c r="BO610" s="71">
        <v>0</v>
      </c>
      <c r="BP610" s="71">
        <v>0</v>
      </c>
      <c r="BQ610" s="71">
        <v>9</v>
      </c>
      <c r="BR610" s="71">
        <v>0</v>
      </c>
      <c r="BS610" s="71">
        <v>1</v>
      </c>
      <c r="BT610" s="71">
        <v>0</v>
      </c>
      <c r="BU610"/>
      <c r="BV610" s="70">
        <v>87.05</v>
      </c>
      <c r="BW610" s="70">
        <v>7.5270000000000001</v>
      </c>
      <c r="BX610" s="70">
        <v>10.933999999999999</v>
      </c>
      <c r="BY610" s="70">
        <v>7.1999999999999995E-2</v>
      </c>
      <c r="BZ610" s="70">
        <v>8.1000000000000003E-2</v>
      </c>
      <c r="CA610" s="70">
        <v>0</v>
      </c>
      <c r="CB610" s="70">
        <v>0</v>
      </c>
      <c r="CC610" s="70">
        <v>100.32</v>
      </c>
      <c r="CD610" s="70">
        <v>0</v>
      </c>
    </row>
    <row r="611" spans="1:82">
      <c r="A611" s="70" t="s">
        <v>2574</v>
      </c>
      <c r="B611" s="70">
        <v>100</v>
      </c>
      <c r="C611" s="70">
        <v>15</v>
      </c>
      <c r="D611" s="70">
        <v>6</v>
      </c>
      <c r="E611" s="70">
        <v>2018</v>
      </c>
      <c r="F611" s="70" t="s">
        <v>183</v>
      </c>
      <c r="G611" s="70" t="s">
        <v>1913</v>
      </c>
      <c r="H611" s="70" t="s">
        <v>1914</v>
      </c>
      <c r="I611" s="148"/>
      <c r="J611" s="71">
        <v>142.34479269808287</v>
      </c>
      <c r="K611" s="71">
        <v>6.6812188183803585</v>
      </c>
      <c r="L611" s="71">
        <v>43.042638398224398</v>
      </c>
      <c r="M611" s="71">
        <v>84.223664071006311</v>
      </c>
      <c r="N611" s="71">
        <v>83.325782708246763</v>
      </c>
      <c r="O611" s="71">
        <v>74.198474966590183</v>
      </c>
      <c r="P611" s="71">
        <v>84.097299652869737</v>
      </c>
      <c r="Q611" s="71">
        <v>4.3306855832022499</v>
      </c>
      <c r="R611" s="71">
        <v>0</v>
      </c>
      <c r="S611" s="71">
        <v>2.5956811197632002</v>
      </c>
      <c r="T611" s="72"/>
      <c r="U611" s="71">
        <v>12559594</v>
      </c>
      <c r="V611" s="71">
        <v>2929</v>
      </c>
      <c r="W611" s="71">
        <v>778</v>
      </c>
      <c r="X611" s="71">
        <v>19561</v>
      </c>
      <c r="Y611" s="71">
        <v>24881</v>
      </c>
      <c r="Z611" s="71">
        <v>45212</v>
      </c>
      <c r="AA611" s="71">
        <v>17594</v>
      </c>
      <c r="AB611" s="71">
        <v>68328</v>
      </c>
      <c r="AC611" s="71">
        <v>0</v>
      </c>
      <c r="AD611" s="71">
        <v>2.5956811197632002</v>
      </c>
      <c r="AE611" s="72"/>
      <c r="AF611" s="71">
        <v>80804955.360525608</v>
      </c>
      <c r="AG611" s="71">
        <v>4579626.1415034235</v>
      </c>
      <c r="AH611" s="71">
        <v>7079578.5329907639</v>
      </c>
      <c r="AI611" s="71">
        <v>110441503.21597061</v>
      </c>
      <c r="AJ611" s="71">
        <v>108135937.4053757</v>
      </c>
      <c r="AK611" s="71">
        <v>0</v>
      </c>
      <c r="AL611" s="71">
        <v>0</v>
      </c>
      <c r="AM611" s="71">
        <v>9405425.0927055422</v>
      </c>
      <c r="AN611" s="71">
        <v>0</v>
      </c>
      <c r="AO611" s="71">
        <v>0</v>
      </c>
      <c r="AP611" s="71">
        <v>320447025.74907166</v>
      </c>
      <c r="AQ611" s="72"/>
      <c r="AR611" s="71">
        <v>1514</v>
      </c>
      <c r="AS611" s="71">
        <v>394</v>
      </c>
      <c r="AT611" s="71">
        <v>0</v>
      </c>
      <c r="AU611" s="71">
        <v>1</v>
      </c>
      <c r="AV611" s="71">
        <v>0</v>
      </c>
      <c r="AW611" s="71">
        <v>0</v>
      </c>
      <c r="AX611" s="71"/>
      <c r="AY611" s="72"/>
      <c r="AZ611" s="71">
        <v>7281.800000000002</v>
      </c>
      <c r="BA611" s="71">
        <v>81014</v>
      </c>
      <c r="BB611" s="71">
        <v>0</v>
      </c>
      <c r="BC611" s="71">
        <v>1000</v>
      </c>
      <c r="BD611" s="71">
        <v>0</v>
      </c>
      <c r="BE611" s="71">
        <v>0</v>
      </c>
      <c r="BF611" s="71"/>
      <c r="BG611" s="72"/>
      <c r="BH611" s="71">
        <v>0</v>
      </c>
      <c r="BI611" s="71">
        <v>0</v>
      </c>
      <c r="BJ611" s="71">
        <v>84.838999999999999</v>
      </c>
      <c r="BK611" s="71">
        <v>0</v>
      </c>
      <c r="BL611" s="71">
        <v>10.3</v>
      </c>
      <c r="BM611" s="71">
        <v>0</v>
      </c>
      <c r="BN611" s="72"/>
      <c r="BO611" s="71">
        <v>0</v>
      </c>
      <c r="BP611" s="71">
        <v>0</v>
      </c>
      <c r="BQ611" s="71">
        <v>7</v>
      </c>
      <c r="BR611" s="71">
        <v>0</v>
      </c>
      <c r="BS611" s="71">
        <v>2</v>
      </c>
      <c r="BT611" s="71">
        <v>0</v>
      </c>
      <c r="BU611"/>
      <c r="BV611" s="70">
        <v>84.838999999999999</v>
      </c>
      <c r="BW611" s="70">
        <v>0</v>
      </c>
      <c r="BX611" s="70">
        <v>6.5739999999999998</v>
      </c>
      <c r="BY611" s="70">
        <v>0</v>
      </c>
      <c r="BZ611" s="70">
        <v>0</v>
      </c>
      <c r="CA611" s="70">
        <v>3.726</v>
      </c>
      <c r="CB611" s="70">
        <v>0</v>
      </c>
      <c r="CC611" s="70">
        <v>0</v>
      </c>
      <c r="CD611" s="70">
        <v>0</v>
      </c>
    </row>
    <row r="612" spans="1:82">
      <c r="A612" s="70" t="s">
        <v>2575</v>
      </c>
      <c r="B612" s="70">
        <v>101</v>
      </c>
      <c r="C612" s="70">
        <v>16</v>
      </c>
      <c r="D612" s="70">
        <v>6</v>
      </c>
      <c r="E612" s="70">
        <v>2019</v>
      </c>
      <c r="F612" s="70" t="s">
        <v>158</v>
      </c>
      <c r="G612" s="70" t="s">
        <v>1913</v>
      </c>
      <c r="H612" s="70" t="s">
        <v>1914</v>
      </c>
      <c r="I612" s="148"/>
      <c r="J612" s="71">
        <v>119.92061487144574</v>
      </c>
      <c r="K612" s="71">
        <v>6.2214657024435933</v>
      </c>
      <c r="L612" s="71">
        <v>43.510478287585407</v>
      </c>
      <c r="M612" s="71">
        <v>80.530064928682421</v>
      </c>
      <c r="N612" s="71">
        <v>72.824725970066183</v>
      </c>
      <c r="O612" s="71">
        <v>71.875692159696442</v>
      </c>
      <c r="P612" s="71">
        <v>83.031496760811194</v>
      </c>
      <c r="Q612" s="71">
        <v>4.1418048051329297</v>
      </c>
      <c r="R612" s="71">
        <v>0</v>
      </c>
      <c r="S612" s="71">
        <v>2.9702852584119999</v>
      </c>
      <c r="T612" s="72"/>
      <c r="U612" s="71">
        <v>10884974</v>
      </c>
      <c r="V612" s="71">
        <v>2929</v>
      </c>
      <c r="W612" s="71">
        <v>778</v>
      </c>
      <c r="X612" s="71">
        <v>19561</v>
      </c>
      <c r="Y612" s="71">
        <v>24905</v>
      </c>
      <c r="Z612" s="71">
        <v>44999</v>
      </c>
      <c r="AA612" s="71">
        <v>17241</v>
      </c>
      <c r="AB612" s="71">
        <v>67117</v>
      </c>
      <c r="AC612" s="71">
        <v>0</v>
      </c>
      <c r="AD612" s="71">
        <v>2.9702852584119999</v>
      </c>
      <c r="AE612" s="72"/>
      <c r="AF612" s="71">
        <v>70868738.345382571</v>
      </c>
      <c r="AG612" s="71">
        <v>4466933.3429178614</v>
      </c>
      <c r="AH612" s="71">
        <v>7681080.1019231724</v>
      </c>
      <c r="AI612" s="71">
        <v>110267867.7288996</v>
      </c>
      <c r="AJ612" s="71">
        <v>96862577.648335546</v>
      </c>
      <c r="AK612" s="71">
        <v>0</v>
      </c>
      <c r="AL612" s="71">
        <v>0</v>
      </c>
      <c r="AM612" s="71">
        <v>9140830.1434945129</v>
      </c>
      <c r="AN612" s="71">
        <v>0</v>
      </c>
      <c r="AO612" s="71">
        <v>0</v>
      </c>
      <c r="AP612" s="71">
        <v>299288027.31095326</v>
      </c>
      <c r="AQ612" s="72"/>
      <c r="AR612" s="71">
        <v>1617</v>
      </c>
      <c r="AS612" s="71">
        <v>458</v>
      </c>
      <c r="AT612" s="71">
        <v>0</v>
      </c>
      <c r="AU612" s="71">
        <v>1</v>
      </c>
      <c r="AV612" s="71">
        <v>0</v>
      </c>
      <c r="AW612" s="71">
        <v>0</v>
      </c>
      <c r="AX612" s="71"/>
      <c r="AY612" s="72"/>
      <c r="AZ612" s="71">
        <v>7861.9000000000033</v>
      </c>
      <c r="BA612" s="71">
        <v>104737.4</v>
      </c>
      <c r="BB612" s="71">
        <v>0</v>
      </c>
      <c r="BC612" s="71">
        <v>1000</v>
      </c>
      <c r="BD612" s="71">
        <v>0</v>
      </c>
      <c r="BE612" s="71">
        <v>0</v>
      </c>
      <c r="BF612" s="71"/>
      <c r="BG612" s="72"/>
      <c r="BH612" s="71">
        <v>0</v>
      </c>
      <c r="BI612" s="71">
        <v>0</v>
      </c>
      <c r="BJ612" s="71">
        <v>65.825000000000003</v>
      </c>
      <c r="BK612" s="71">
        <v>0</v>
      </c>
      <c r="BL612" s="71">
        <v>11.223000000000001</v>
      </c>
      <c r="BM612" s="71">
        <v>0</v>
      </c>
      <c r="BN612" s="72"/>
      <c r="BO612" s="71">
        <v>0</v>
      </c>
      <c r="BP612" s="71">
        <v>0</v>
      </c>
      <c r="BQ612" s="71">
        <v>6</v>
      </c>
      <c r="BR612" s="71">
        <v>0</v>
      </c>
      <c r="BS612" s="71">
        <v>2</v>
      </c>
      <c r="BT612" s="71">
        <v>0</v>
      </c>
      <c r="BU612"/>
      <c r="BV612" s="70">
        <v>65.825000000000003</v>
      </c>
      <c r="BW612" s="70">
        <v>0</v>
      </c>
      <c r="BX612" s="70">
        <v>7.4930000000000003</v>
      </c>
      <c r="BY612" s="70">
        <v>0</v>
      </c>
      <c r="BZ612" s="70">
        <v>0</v>
      </c>
      <c r="CA612" s="70">
        <v>3.73</v>
      </c>
      <c r="CB612" s="70">
        <v>0</v>
      </c>
      <c r="CC612" s="70">
        <v>0</v>
      </c>
      <c r="CD612" s="70">
        <v>0</v>
      </c>
    </row>
    <row r="613" spans="1:82">
      <c r="A613" s="70" t="s">
        <v>2576</v>
      </c>
      <c r="B613" s="70">
        <v>102</v>
      </c>
      <c r="C613" s="70">
        <v>17</v>
      </c>
      <c r="D613" s="70">
        <v>6</v>
      </c>
      <c r="E613" s="70">
        <v>2020</v>
      </c>
      <c r="F613" s="70" t="s">
        <v>159</v>
      </c>
      <c r="G613" s="70" t="s">
        <v>1913</v>
      </c>
      <c r="H613" s="70" t="s">
        <v>1914</v>
      </c>
      <c r="I613" s="148"/>
      <c r="J613" s="71">
        <v>112.8148561509752</v>
      </c>
      <c r="K613" s="71">
        <v>5.9791638902042443</v>
      </c>
      <c r="L613" s="71">
        <v>37.655084910469938</v>
      </c>
      <c r="M613" s="71">
        <v>67.07697665673507</v>
      </c>
      <c r="N613" s="71">
        <v>75.039495216256924</v>
      </c>
      <c r="O613" s="71">
        <v>63.128605845720472</v>
      </c>
      <c r="P613" s="71">
        <v>77.633461108459542</v>
      </c>
      <c r="Q613" s="71">
        <v>3.8802641676063101</v>
      </c>
      <c r="R613" s="71">
        <v>0</v>
      </c>
      <c r="S613" s="71">
        <v>7.7587762824000004</v>
      </c>
      <c r="T613" s="72"/>
      <c r="U613" s="71">
        <v>11006169</v>
      </c>
      <c r="V613" s="71">
        <v>2703</v>
      </c>
      <c r="W613" s="71">
        <v>926</v>
      </c>
      <c r="X613" s="71">
        <v>19123</v>
      </c>
      <c r="Y613" s="71">
        <v>24939</v>
      </c>
      <c r="Z613" s="71">
        <v>45110</v>
      </c>
      <c r="AA613" s="71">
        <v>17134</v>
      </c>
      <c r="AB613" s="71">
        <v>65811</v>
      </c>
      <c r="AC613" s="71">
        <v>0</v>
      </c>
      <c r="AD613" s="71">
        <v>7.7587762824000004</v>
      </c>
      <c r="AE613" s="72"/>
      <c r="AF613" s="71">
        <v>69179782.266406655</v>
      </c>
      <c r="AG613" s="71">
        <v>4179281.6582798595</v>
      </c>
      <c r="AH613" s="71">
        <v>7167817.918993419</v>
      </c>
      <c r="AI613" s="71">
        <v>96988343.805412441</v>
      </c>
      <c r="AJ613" s="71">
        <v>103061147.46396869</v>
      </c>
      <c r="AK613" s="71"/>
      <c r="AL613" s="71"/>
      <c r="AM613" s="71">
        <v>8589066.6754601598</v>
      </c>
      <c r="AN613" s="71"/>
      <c r="AO613" s="71"/>
      <c r="AP613" s="71">
        <v>289165439.78852123</v>
      </c>
      <c r="AQ613" s="72"/>
      <c r="AR613" s="71">
        <v>1706</v>
      </c>
      <c r="AS613" s="71">
        <v>506</v>
      </c>
      <c r="AT613" s="71">
        <v>0</v>
      </c>
      <c r="AU613" s="71">
        <v>1</v>
      </c>
      <c r="AV613" s="71">
        <v>0</v>
      </c>
      <c r="AW613" s="71">
        <v>0</v>
      </c>
      <c r="AX613" s="71"/>
      <c r="AY613" s="72"/>
      <c r="AZ613" s="71">
        <v>8373.399999999996</v>
      </c>
      <c r="BA613" s="71">
        <v>107782.89999999991</v>
      </c>
      <c r="BB613" s="71">
        <v>0</v>
      </c>
      <c r="BC613" s="71">
        <v>1000</v>
      </c>
      <c r="BD613" s="71">
        <v>0</v>
      </c>
      <c r="BE613" s="71">
        <v>0</v>
      </c>
      <c r="BF613" s="71"/>
      <c r="BG613" s="72"/>
      <c r="BH613" s="71">
        <v>0</v>
      </c>
      <c r="BI613" s="71">
        <v>0</v>
      </c>
      <c r="BJ613" s="71">
        <v>87.478999999999999</v>
      </c>
      <c r="BK613" s="71">
        <v>0</v>
      </c>
      <c r="BL613" s="71">
        <v>10.651</v>
      </c>
      <c r="BM613" s="71">
        <v>0</v>
      </c>
      <c r="BN613" s="72"/>
      <c r="BO613" s="71">
        <v>0</v>
      </c>
      <c r="BP613" s="71">
        <v>0</v>
      </c>
      <c r="BQ613" s="71">
        <v>8</v>
      </c>
      <c r="BR613" s="71">
        <v>0</v>
      </c>
      <c r="BS613" s="71">
        <v>2</v>
      </c>
      <c r="BT613" s="71">
        <v>0</v>
      </c>
      <c r="BU613"/>
      <c r="BV613" s="70">
        <v>87.478999999999999</v>
      </c>
      <c r="BW613" s="70">
        <v>0</v>
      </c>
      <c r="BX613" s="70">
        <v>5.298</v>
      </c>
      <c r="BY613" s="70">
        <v>0</v>
      </c>
      <c r="BZ613" s="70">
        <v>0</v>
      </c>
      <c r="CA613" s="70">
        <v>5.3529999999999998</v>
      </c>
      <c r="CB613" s="70">
        <v>0</v>
      </c>
      <c r="CC613" s="70">
        <v>0</v>
      </c>
      <c r="CD613" s="70">
        <v>0</v>
      </c>
    </row>
    <row r="614" spans="1:82">
      <c r="A614" s="70" t="s">
        <v>2577</v>
      </c>
      <c r="B614" s="70">
        <v>102</v>
      </c>
      <c r="C614" s="70">
        <v>18</v>
      </c>
      <c r="D614" s="70">
        <v>6</v>
      </c>
      <c r="E614" s="70">
        <v>2021</v>
      </c>
      <c r="F614" s="70" t="s">
        <v>160</v>
      </c>
      <c r="G614" s="70" t="s">
        <v>1913</v>
      </c>
      <c r="H614" s="70" t="s">
        <v>1914</v>
      </c>
      <c r="I614" s="148"/>
      <c r="J614" s="71">
        <v>121.94865758983168</v>
      </c>
      <c r="K614" s="71">
        <v>6.3970758101102501</v>
      </c>
      <c r="L614" s="71">
        <v>37.553908362445029</v>
      </c>
      <c r="M614" s="71">
        <v>76.004673291640771</v>
      </c>
      <c r="N614" s="71">
        <v>71.925737900034761</v>
      </c>
      <c r="O614" s="71">
        <v>60.86209517934968</v>
      </c>
      <c r="P614" s="71">
        <v>78.931962398953928</v>
      </c>
      <c r="Q614" s="71">
        <v>3.7730332671297102</v>
      </c>
      <c r="R614" s="71">
        <v>0</v>
      </c>
      <c r="S614" s="71">
        <v>5.7106015774248009</v>
      </c>
      <c r="T614" s="72"/>
      <c r="U614" s="71">
        <v>12540854</v>
      </c>
      <c r="V614" s="71">
        <v>2703</v>
      </c>
      <c r="W614" s="71">
        <v>926</v>
      </c>
      <c r="X614" s="71">
        <v>19123</v>
      </c>
      <c r="Y614" s="71">
        <v>24903</v>
      </c>
      <c r="Z614" s="71">
        <v>44780</v>
      </c>
      <c r="AA614" s="71">
        <v>16987</v>
      </c>
      <c r="AB614" s="71">
        <v>64621</v>
      </c>
      <c r="AC614" s="71">
        <v>0</v>
      </c>
      <c r="AD614" s="71">
        <v>5.7106015774248009</v>
      </c>
      <c r="AE614" s="72"/>
      <c r="AF614" s="71">
        <v>78396478.514792964</v>
      </c>
      <c r="AG614" s="71">
        <v>4445223.2093348419</v>
      </c>
      <c r="AH614" s="71">
        <v>6007862.9453675607</v>
      </c>
      <c r="AI614" s="71">
        <v>111819549.73548082</v>
      </c>
      <c r="AJ614" s="71">
        <v>96171524.652146935</v>
      </c>
      <c r="AK614" s="71">
        <v>0</v>
      </c>
      <c r="AL614" s="71">
        <v>0</v>
      </c>
      <c r="AM614" s="71">
        <v>8482403.6940280329</v>
      </c>
      <c r="AN614" s="71">
        <v>0</v>
      </c>
      <c r="AO614" s="71">
        <v>0</v>
      </c>
      <c r="AP614" s="71">
        <v>305323042.75115114</v>
      </c>
      <c r="AQ614" s="72"/>
      <c r="AR614" s="71">
        <v>1788</v>
      </c>
      <c r="AS614" s="71">
        <v>557</v>
      </c>
      <c r="AT614" s="71">
        <v>0</v>
      </c>
      <c r="AU614" s="71">
        <v>1</v>
      </c>
      <c r="AV614" s="71">
        <v>0</v>
      </c>
      <c r="AW614" s="71">
        <v>0</v>
      </c>
      <c r="AX614" s="71"/>
      <c r="AY614" s="72"/>
      <c r="AZ614" s="71">
        <v>8870.3999999999942</v>
      </c>
      <c r="BA614" s="71">
        <v>120475.1999999999</v>
      </c>
      <c r="BB614" s="71">
        <v>0</v>
      </c>
      <c r="BC614" s="71">
        <v>1000</v>
      </c>
      <c r="BD614" s="71">
        <v>0</v>
      </c>
      <c r="BE614" s="71">
        <v>0</v>
      </c>
      <c r="BF614" s="71"/>
      <c r="BG614" s="72"/>
      <c r="BH614" s="71">
        <v>0</v>
      </c>
      <c r="BI614" s="71">
        <v>0</v>
      </c>
      <c r="BJ614" s="71">
        <v>79.215000000000003</v>
      </c>
      <c r="BK614" s="71">
        <v>0</v>
      </c>
      <c r="BL614" s="71">
        <v>49.793999999999997</v>
      </c>
      <c r="BM614" s="71">
        <v>0</v>
      </c>
      <c r="BN614" s="72"/>
      <c r="BO614" s="71">
        <v>0</v>
      </c>
      <c r="BP614" s="71">
        <v>0</v>
      </c>
      <c r="BQ614" s="71">
        <v>7</v>
      </c>
      <c r="BR614" s="71">
        <v>0</v>
      </c>
      <c r="BS614" s="71">
        <v>4</v>
      </c>
      <c r="BT614" s="71">
        <v>0</v>
      </c>
      <c r="BU614"/>
      <c r="BV614" s="70">
        <v>79.215000000000003</v>
      </c>
      <c r="BW614" s="70">
        <v>0</v>
      </c>
      <c r="BX614" s="70">
        <v>44.323</v>
      </c>
      <c r="BY614" s="70">
        <v>0</v>
      </c>
      <c r="BZ614" s="70">
        <v>0</v>
      </c>
      <c r="CA614" s="70">
        <v>5.4710000000000001</v>
      </c>
      <c r="CB614" s="70">
        <v>0</v>
      </c>
      <c r="CC614" s="70">
        <v>0</v>
      </c>
      <c r="CD614" s="70">
        <v>0</v>
      </c>
    </row>
    <row r="615" spans="1:82">
      <c r="A615" s="70" t="s">
        <v>1918</v>
      </c>
      <c r="B615" s="70">
        <v>102</v>
      </c>
      <c r="C615" s="70">
        <v>19</v>
      </c>
      <c r="D615" s="70">
        <v>6</v>
      </c>
      <c r="E615" s="70">
        <v>2022</v>
      </c>
      <c r="F615" s="70" t="s">
        <v>161</v>
      </c>
      <c r="G615" s="1064" t="s">
        <v>1913</v>
      </c>
      <c r="H615" s="70" t="s">
        <v>1914</v>
      </c>
      <c r="I615" s="148"/>
      <c r="J615" s="71">
        <v>114.2735490309898</v>
      </c>
      <c r="K615" s="71">
        <v>5.8428822249537529</v>
      </c>
      <c r="L615" s="71">
        <v>38.08519666154352</v>
      </c>
      <c r="M615" s="71">
        <v>70.191147255788152</v>
      </c>
      <c r="N615" s="71">
        <v>74.080189921790193</v>
      </c>
      <c r="O615" s="71">
        <v>63.394335171303972</v>
      </c>
      <c r="P615" s="71">
        <v>77.430956202656617</v>
      </c>
      <c r="Q615" s="71">
        <v>3.726402160855927</v>
      </c>
      <c r="R615" s="71">
        <v>0</v>
      </c>
      <c r="S615" s="71">
        <v>6.7533740600000014</v>
      </c>
      <c r="T615" s="72"/>
      <c r="U615" s="71">
        <v>13230438</v>
      </c>
      <c r="V615" s="71">
        <v>2703</v>
      </c>
      <c r="W615" s="71">
        <v>926</v>
      </c>
      <c r="X615" s="71">
        <v>19123</v>
      </c>
      <c r="Y615" s="71">
        <v>24914</v>
      </c>
      <c r="Z615" s="71">
        <v>44316</v>
      </c>
      <c r="AA615" s="71">
        <v>16918</v>
      </c>
      <c r="AB615" s="71">
        <v>63299</v>
      </c>
      <c r="AC615" s="71">
        <v>0</v>
      </c>
      <c r="AD615" s="71">
        <v>6.7533740600000014</v>
      </c>
      <c r="AE615" s="72"/>
      <c r="AF615" s="71">
        <v>74378504.191914871</v>
      </c>
      <c r="AG615" s="71">
        <v>4367072.9247979391</v>
      </c>
      <c r="AH615" s="71">
        <v>8552701.9082928449</v>
      </c>
      <c r="AI615" s="71">
        <v>106721884.60006297</v>
      </c>
      <c r="AJ615" s="71">
        <v>108045998.98964658</v>
      </c>
      <c r="AK615" s="71">
        <v>0</v>
      </c>
      <c r="AL615" s="71">
        <v>0</v>
      </c>
      <c r="AM615" s="71">
        <v>8173628.6086760079</v>
      </c>
      <c r="AN615" s="71">
        <v>0</v>
      </c>
      <c r="AO615" s="71">
        <v>0</v>
      </c>
      <c r="AP615" s="71">
        <v>310239791.22339123</v>
      </c>
      <c r="AQ615" s="72"/>
      <c r="AR615" s="71">
        <v>1881</v>
      </c>
      <c r="AS615" s="71">
        <v>589</v>
      </c>
      <c r="AT615" s="71">
        <v>0</v>
      </c>
      <c r="AU615" s="71">
        <v>1</v>
      </c>
      <c r="AV615" s="71">
        <v>0</v>
      </c>
      <c r="AW615" s="71">
        <v>0</v>
      </c>
      <c r="AX615" s="71"/>
      <c r="AY615" s="72"/>
      <c r="AZ615" s="71">
        <v>9470.3999999999869</v>
      </c>
      <c r="BA615" s="71">
        <v>123730.49999999991</v>
      </c>
      <c r="BB615" s="71">
        <v>0</v>
      </c>
      <c r="BC615" s="71">
        <v>1000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2578</v>
      </c>
      <c r="B616" s="70">
        <v>102</v>
      </c>
      <c r="C616" s="70">
        <v>20</v>
      </c>
      <c r="D616" s="70">
        <v>6</v>
      </c>
      <c r="E616" s="70">
        <v>2023</v>
      </c>
      <c r="F616" s="70" t="s">
        <v>1539</v>
      </c>
      <c r="G616" s="1064" t="s">
        <v>1913</v>
      </c>
      <c r="H616" s="70" t="s">
        <v>1914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1983</v>
      </c>
      <c r="AS616" s="71">
        <v>631</v>
      </c>
      <c r="AT616" s="71">
        <v>0</v>
      </c>
      <c r="AU616" s="71">
        <v>1</v>
      </c>
      <c r="AV616" s="71">
        <v>0</v>
      </c>
      <c r="AW616" s="71">
        <v>1</v>
      </c>
      <c r="AX616" s="71"/>
      <c r="AY616" s="72"/>
      <c r="AZ616" s="71">
        <v>10059.999999999982</v>
      </c>
      <c r="BA616" s="71">
        <v>125809.49999999991</v>
      </c>
      <c r="BB616" s="71">
        <v>0</v>
      </c>
      <c r="BC616" s="71">
        <v>1000</v>
      </c>
      <c r="BD616" s="71">
        <v>0</v>
      </c>
      <c r="BE616" s="71">
        <v>49</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1912</v>
      </c>
      <c r="B617" s="70">
        <v>102</v>
      </c>
      <c r="C617" s="70">
        <v>21</v>
      </c>
      <c r="D617" s="70">
        <v>6</v>
      </c>
      <c r="E617" s="70">
        <v>2024</v>
      </c>
      <c r="F617" s="70" t="s">
        <v>1554</v>
      </c>
      <c r="G617" s="70" t="s">
        <v>1913</v>
      </c>
      <c r="H617" s="70" t="s">
        <v>1914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2595</v>
      </c>
      <c r="B618" s="70">
        <v>511</v>
      </c>
      <c r="C618" s="70">
        <v>1</v>
      </c>
      <c r="D618" s="70">
        <v>31</v>
      </c>
      <c r="E618" s="70">
        <v>1990</v>
      </c>
      <c r="F618" s="70" t="s">
        <v>787</v>
      </c>
      <c r="G618" s="70" t="s">
        <v>2596</v>
      </c>
      <c r="H618" s="70" t="s">
        <v>2597</v>
      </c>
      <c r="I618" s="148"/>
      <c r="J618" s="71">
        <v>4396.0148895070024</v>
      </c>
      <c r="K618" s="71">
        <v>374.44871415554218</v>
      </c>
      <c r="L618" s="71">
        <v>450.88330556960648</v>
      </c>
      <c r="M618" s="71">
        <v>1797.089894379244</v>
      </c>
      <c r="N618" s="71">
        <v>2642.2202577038879</v>
      </c>
      <c r="O618" s="71">
        <v>1850.134609782016</v>
      </c>
      <c r="P618" s="71">
        <v>2508.8680728282789</v>
      </c>
      <c r="Q618" s="71">
        <v>132.69181576787</v>
      </c>
      <c r="R618" s="71">
        <v>0</v>
      </c>
      <c r="S618" s="71">
        <v>119.61998</v>
      </c>
      <c r="T618" s="72"/>
      <c r="U618" s="71">
        <v>654466202</v>
      </c>
      <c r="V618" s="71">
        <v>109192</v>
      </c>
      <c r="W618" s="71">
        <v>6418</v>
      </c>
      <c r="X618" s="71">
        <v>618451</v>
      </c>
      <c r="Y618" s="71">
        <v>656694</v>
      </c>
      <c r="Z618" s="71">
        <v>760982</v>
      </c>
      <c r="AA618" s="71">
        <v>609181</v>
      </c>
      <c r="AB618" s="71">
        <v>2154465</v>
      </c>
      <c r="AC618" s="71">
        <v>0</v>
      </c>
      <c r="AD618" s="71">
        <v>119.61998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2598</v>
      </c>
      <c r="B619" s="70">
        <v>512</v>
      </c>
      <c r="C619" s="70">
        <v>2</v>
      </c>
      <c r="D619" s="70">
        <v>31</v>
      </c>
      <c r="E619" s="70">
        <v>2005</v>
      </c>
      <c r="F619" s="70" t="s">
        <v>789</v>
      </c>
      <c r="G619" s="70" t="s">
        <v>2596</v>
      </c>
      <c r="H619" s="70" t="s">
        <v>2597</v>
      </c>
      <c r="I619" s="148"/>
      <c r="J619" s="71">
        <v>3473.888456020929</v>
      </c>
      <c r="K619" s="71">
        <v>238.40208131667231</v>
      </c>
      <c r="L619" s="71">
        <v>598.94443100134299</v>
      </c>
      <c r="M619" s="71">
        <v>3174.4817098041408</v>
      </c>
      <c r="N619" s="71">
        <v>4240.3571582162294</v>
      </c>
      <c r="O619" s="71">
        <v>2752.5345294993581</v>
      </c>
      <c r="P619" s="71">
        <v>2551.8757557680942</v>
      </c>
      <c r="Q619" s="71">
        <v>129.07384521265001</v>
      </c>
      <c r="R619" s="71">
        <v>0</v>
      </c>
      <c r="S619" s="71">
        <v>178.50542091139269</v>
      </c>
      <c r="T619" s="72"/>
      <c r="U619" s="71">
        <v>625948680</v>
      </c>
      <c r="V619" s="71">
        <v>91580</v>
      </c>
      <c r="W619" s="71">
        <v>8009</v>
      </c>
      <c r="X619" s="71">
        <v>582600</v>
      </c>
      <c r="Y619" s="71">
        <v>792352</v>
      </c>
      <c r="Z619" s="71">
        <v>1310113</v>
      </c>
      <c r="AA619" s="71">
        <v>507466</v>
      </c>
      <c r="AB619" s="71">
        <v>2190874</v>
      </c>
      <c r="AC619" s="71">
        <v>0</v>
      </c>
      <c r="AD619" s="71">
        <v>178.50542091139269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2599</v>
      </c>
      <c r="B620" s="70">
        <v>513</v>
      </c>
      <c r="C620" s="70">
        <v>3</v>
      </c>
      <c r="D620" s="70">
        <v>31</v>
      </c>
      <c r="E620" s="70">
        <v>2006</v>
      </c>
      <c r="F620" s="70" t="s">
        <v>790</v>
      </c>
      <c r="G620" s="70" t="s">
        <v>2596</v>
      </c>
      <c r="H620" s="70" t="s">
        <v>2597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2600</v>
      </c>
      <c r="B621" s="70">
        <v>514</v>
      </c>
      <c r="C621" s="70">
        <v>4</v>
      </c>
      <c r="D621" s="70">
        <v>31</v>
      </c>
      <c r="E621" s="70">
        <v>2007</v>
      </c>
      <c r="F621" s="70" t="s">
        <v>791</v>
      </c>
      <c r="G621" s="70" t="s">
        <v>2596</v>
      </c>
      <c r="H621" s="70" t="s">
        <v>2597</v>
      </c>
      <c r="I621" s="148"/>
      <c r="J621" s="71">
        <v>3812.6023007180979</v>
      </c>
      <c r="K621" s="71">
        <v>219.82113893680969</v>
      </c>
      <c r="L621" s="71">
        <v>540.74694531653381</v>
      </c>
      <c r="M621" s="71">
        <v>3195.986847224955</v>
      </c>
      <c r="N621" s="71">
        <v>3780.7673124524349</v>
      </c>
      <c r="O621" s="71">
        <v>2668.5757279357122</v>
      </c>
      <c r="P621" s="71">
        <v>2528.851841455059</v>
      </c>
      <c r="Q621" s="71">
        <v>135.40522550743501</v>
      </c>
      <c r="R621" s="71">
        <v>0</v>
      </c>
      <c r="S621" s="71">
        <v>163.0378622085984</v>
      </c>
      <c r="T621" s="72"/>
      <c r="U621" s="71">
        <v>702799516</v>
      </c>
      <c r="V621" s="71">
        <v>82149</v>
      </c>
      <c r="W621" s="71">
        <v>8806</v>
      </c>
      <c r="X621" s="71">
        <v>684385</v>
      </c>
      <c r="Y621" s="71">
        <v>804784</v>
      </c>
      <c r="Z621" s="71">
        <v>1320388</v>
      </c>
      <c r="AA621" s="71">
        <v>495222</v>
      </c>
      <c r="AB621" s="71">
        <v>2176806</v>
      </c>
      <c r="AC621" s="71">
        <v>0</v>
      </c>
      <c r="AD621" s="71">
        <v>163.0378622085984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2601</v>
      </c>
      <c r="B622" s="70">
        <v>515</v>
      </c>
      <c r="C622" s="70">
        <v>5</v>
      </c>
      <c r="D622" s="70">
        <v>31</v>
      </c>
      <c r="E622" s="70">
        <v>2008</v>
      </c>
      <c r="F622" s="70" t="s">
        <v>792</v>
      </c>
      <c r="G622" s="70" t="s">
        <v>2596</v>
      </c>
      <c r="H622" s="70" t="s">
        <v>2597</v>
      </c>
      <c r="I622" s="148"/>
      <c r="J622" s="71">
        <v>3093.6649755465569</v>
      </c>
      <c r="K622" s="71">
        <v>162.95025565831651</v>
      </c>
      <c r="L622" s="71">
        <v>491.28114340635551</v>
      </c>
      <c r="M622" s="71">
        <v>3457.431089648348</v>
      </c>
      <c r="N622" s="71">
        <v>3456.913932579057</v>
      </c>
      <c r="O622" s="71">
        <v>2584.6478394179849</v>
      </c>
      <c r="P622" s="71">
        <v>2473.8153690929848</v>
      </c>
      <c r="Q622" s="71">
        <v>132.731904171059</v>
      </c>
      <c r="R622" s="71">
        <v>0</v>
      </c>
      <c r="S622" s="71">
        <v>170.27699016619971</v>
      </c>
      <c r="T622" s="72"/>
      <c r="U622" s="71">
        <v>661754970</v>
      </c>
      <c r="V622" s="71">
        <v>82149</v>
      </c>
      <c r="W622" s="71">
        <v>8806</v>
      </c>
      <c r="X622" s="71">
        <v>684385</v>
      </c>
      <c r="Y622" s="71">
        <v>809650</v>
      </c>
      <c r="Z622" s="71">
        <v>1323747</v>
      </c>
      <c r="AA622" s="71">
        <v>484997</v>
      </c>
      <c r="AB622" s="71">
        <v>2168926</v>
      </c>
      <c r="AC622" s="71">
        <v>0</v>
      </c>
      <c r="AD622" s="71">
        <v>170.27699016619971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2602</v>
      </c>
      <c r="B623" s="70">
        <v>516</v>
      </c>
      <c r="C623" s="70">
        <v>6</v>
      </c>
      <c r="D623" s="70">
        <v>31</v>
      </c>
      <c r="E623" s="70">
        <v>2009</v>
      </c>
      <c r="F623" s="70" t="s">
        <v>176</v>
      </c>
      <c r="G623" s="70" t="s">
        <v>2596</v>
      </c>
      <c r="H623" s="70" t="s">
        <v>2597</v>
      </c>
      <c r="I623" s="148"/>
      <c r="J623" s="71">
        <v>3130.648532440342</v>
      </c>
      <c r="K623" s="71">
        <v>168.39209183841601</v>
      </c>
      <c r="L623" s="71">
        <v>570.8110608263197</v>
      </c>
      <c r="M623" s="71">
        <v>3697.562002801305</v>
      </c>
      <c r="N623" s="71">
        <v>3504.1817443824798</v>
      </c>
      <c r="O623" s="71">
        <v>2628.2884400634339</v>
      </c>
      <c r="P623" s="71">
        <v>2365.1693070128908</v>
      </c>
      <c r="Q623" s="71">
        <v>126.01393749758</v>
      </c>
      <c r="R623" s="71">
        <v>0</v>
      </c>
      <c r="S623" s="71">
        <v>147.6755775745755</v>
      </c>
      <c r="T623" s="72"/>
      <c r="U623" s="71">
        <v>497466910</v>
      </c>
      <c r="V623" s="71">
        <v>81342</v>
      </c>
      <c r="W623" s="71">
        <v>14253</v>
      </c>
      <c r="X623" s="71">
        <v>746285</v>
      </c>
      <c r="Y623" s="71">
        <v>814404</v>
      </c>
      <c r="Z623" s="71">
        <v>1328664</v>
      </c>
      <c r="AA623" s="71">
        <v>476037</v>
      </c>
      <c r="AB623" s="71">
        <v>2161572</v>
      </c>
      <c r="AC623" s="71">
        <v>0</v>
      </c>
      <c r="AD623" s="71">
        <v>147.6755775745755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26.11</v>
      </c>
      <c r="BI623" s="71">
        <v>0</v>
      </c>
      <c r="BJ623" s="71">
        <v>1822.2977000000001</v>
      </c>
      <c r="BK623" s="71">
        <v>4.7939999999999996</v>
      </c>
      <c r="BL623" s="71">
        <v>264.59099999999995</v>
      </c>
      <c r="BM623" s="71">
        <v>0</v>
      </c>
      <c r="BN623" s="72"/>
      <c r="BO623" s="71">
        <v>4</v>
      </c>
      <c r="BP623" s="71">
        <v>0</v>
      </c>
      <c r="BQ623" s="71">
        <v>179</v>
      </c>
      <c r="BR623" s="71">
        <v>1</v>
      </c>
      <c r="BS623" s="71">
        <v>42</v>
      </c>
      <c r="BT623" s="71">
        <v>0</v>
      </c>
      <c r="BU623"/>
      <c r="BV623" s="70">
        <v>2050.1747</v>
      </c>
      <c r="BW623" s="70">
        <v>0</v>
      </c>
      <c r="BX623" s="70">
        <v>10.69</v>
      </c>
      <c r="BY623" s="70">
        <v>0</v>
      </c>
      <c r="BZ623" s="70">
        <v>15.483000000000001</v>
      </c>
      <c r="CA623" s="70">
        <v>7.54</v>
      </c>
      <c r="CB623" s="70">
        <v>30.881</v>
      </c>
      <c r="CC623" s="70">
        <v>3.024</v>
      </c>
      <c r="CD623" s="70">
        <v>0</v>
      </c>
    </row>
    <row r="624" spans="1:82">
      <c r="A624" s="70" t="s">
        <v>2603</v>
      </c>
      <c r="B624" s="70">
        <v>517</v>
      </c>
      <c r="C624" s="70">
        <v>7</v>
      </c>
      <c r="D624" s="70">
        <v>31</v>
      </c>
      <c r="E624" s="70">
        <v>2010</v>
      </c>
      <c r="F624" s="70" t="s">
        <v>177</v>
      </c>
      <c r="G624" s="70" t="s">
        <v>2596</v>
      </c>
      <c r="H624" s="70" t="s">
        <v>2597</v>
      </c>
      <c r="I624" s="148"/>
      <c r="J624" s="71">
        <v>3033.1392759241548</v>
      </c>
      <c r="K624" s="71">
        <v>180.396548368655</v>
      </c>
      <c r="L624" s="71">
        <v>581.28214748154767</v>
      </c>
      <c r="M624" s="71">
        <v>3820.311112395088</v>
      </c>
      <c r="N624" s="71">
        <v>3753.3429749090892</v>
      </c>
      <c r="O624" s="71">
        <v>2629.5209610589641</v>
      </c>
      <c r="P624" s="71">
        <v>2388.5504901096469</v>
      </c>
      <c r="Q624" s="71">
        <v>131.03508708172899</v>
      </c>
      <c r="R624" s="71">
        <v>0</v>
      </c>
      <c r="S624" s="71">
        <v>151.3892517084758</v>
      </c>
      <c r="T624" s="72"/>
      <c r="U624" s="71">
        <v>562823032</v>
      </c>
      <c r="V624" s="71">
        <v>81342</v>
      </c>
      <c r="W624" s="71">
        <v>14253</v>
      </c>
      <c r="X624" s="71">
        <v>746285</v>
      </c>
      <c r="Y624" s="71">
        <v>819637</v>
      </c>
      <c r="Z624" s="71">
        <v>1335464</v>
      </c>
      <c r="AA624" s="71">
        <v>468737</v>
      </c>
      <c r="AB624" s="71">
        <v>2153802</v>
      </c>
      <c r="AC624" s="71">
        <v>0</v>
      </c>
      <c r="AD624" s="71">
        <v>151.3892517084758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27.33</v>
      </c>
      <c r="BI624" s="71">
        <v>0</v>
      </c>
      <c r="BJ624" s="71">
        <v>2111.569</v>
      </c>
      <c r="BK624" s="71">
        <v>5.101</v>
      </c>
      <c r="BL624" s="71">
        <v>324.20699999999994</v>
      </c>
      <c r="BM624" s="71">
        <v>0</v>
      </c>
      <c r="BN624" s="72"/>
      <c r="BO624" s="71">
        <v>4</v>
      </c>
      <c r="BP624" s="71">
        <v>0</v>
      </c>
      <c r="BQ624" s="71">
        <v>186</v>
      </c>
      <c r="BR624" s="71">
        <v>1</v>
      </c>
      <c r="BS624" s="71">
        <v>52</v>
      </c>
      <c r="BT624" s="71">
        <v>0</v>
      </c>
      <c r="BU624"/>
      <c r="BV624" s="70">
        <v>2432.1480000000001</v>
      </c>
      <c r="BW624" s="70">
        <v>5.3760000000000003</v>
      </c>
      <c r="BX624" s="70">
        <v>0</v>
      </c>
      <c r="BY624" s="70">
        <v>0</v>
      </c>
      <c r="BZ624" s="70">
        <v>15.523</v>
      </c>
      <c r="CA624" s="70">
        <v>5.46</v>
      </c>
      <c r="CB624" s="70">
        <v>9.6999999999999993</v>
      </c>
      <c r="CC624" s="70">
        <v>0</v>
      </c>
      <c r="CD624" s="70">
        <v>0</v>
      </c>
    </row>
    <row r="625" spans="1:82">
      <c r="A625" s="70" t="s">
        <v>2604</v>
      </c>
      <c r="B625" s="70">
        <v>518</v>
      </c>
      <c r="C625" s="70">
        <v>8</v>
      </c>
      <c r="D625" s="70">
        <v>31</v>
      </c>
      <c r="E625" s="70">
        <v>2011</v>
      </c>
      <c r="F625" s="70" t="s">
        <v>178</v>
      </c>
      <c r="G625" s="70" t="s">
        <v>2596</v>
      </c>
      <c r="H625" s="70" t="s">
        <v>2597</v>
      </c>
      <c r="I625" s="148"/>
      <c r="J625" s="71">
        <v>2996.3281588162331</v>
      </c>
      <c r="K625" s="71">
        <v>226.4211294128568</v>
      </c>
      <c r="L625" s="71">
        <v>518.65562157983481</v>
      </c>
      <c r="M625" s="71">
        <v>4204.2983859824153</v>
      </c>
      <c r="N625" s="71">
        <v>3547.7468154770581</v>
      </c>
      <c r="O625" s="71">
        <v>2599.4501545858352</v>
      </c>
      <c r="P625" s="71">
        <v>2300.8200645770912</v>
      </c>
      <c r="Q625" s="71">
        <v>150.59726498303399</v>
      </c>
      <c r="R625" s="71">
        <v>0</v>
      </c>
      <c r="S625" s="71">
        <v>164.89758052485149</v>
      </c>
      <c r="T625" s="72"/>
      <c r="U625" s="71">
        <v>527221138</v>
      </c>
      <c r="V625" s="71">
        <v>81342</v>
      </c>
      <c r="W625" s="71">
        <v>14253</v>
      </c>
      <c r="X625" s="71">
        <v>746285</v>
      </c>
      <c r="Y625" s="71">
        <v>825012</v>
      </c>
      <c r="Z625" s="71">
        <v>1348873</v>
      </c>
      <c r="AA625" s="71">
        <v>464957</v>
      </c>
      <c r="AB625" s="71">
        <v>2145962</v>
      </c>
      <c r="AC625" s="71">
        <v>0</v>
      </c>
      <c r="AD625" s="71">
        <v>164.89758052485149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36.225999999999999</v>
      </c>
      <c r="BI625" s="71">
        <v>0</v>
      </c>
      <c r="BJ625" s="71">
        <v>2100.2759999999998</v>
      </c>
      <c r="BK625" s="71">
        <v>0</v>
      </c>
      <c r="BL625" s="71">
        <v>345.28199999999998</v>
      </c>
      <c r="BM625" s="71">
        <v>0</v>
      </c>
      <c r="BN625" s="72"/>
      <c r="BO625" s="71">
        <v>5</v>
      </c>
      <c r="BP625" s="71">
        <v>0</v>
      </c>
      <c r="BQ625" s="71">
        <v>192</v>
      </c>
      <c r="BR625" s="71">
        <v>0</v>
      </c>
      <c r="BS625" s="71">
        <v>56</v>
      </c>
      <c r="BT625" s="71">
        <v>0</v>
      </c>
      <c r="BU625"/>
      <c r="BV625" s="70">
        <v>2320.328</v>
      </c>
      <c r="BW625" s="70">
        <v>10.976000000000001</v>
      </c>
      <c r="BX625" s="70">
        <v>86.491</v>
      </c>
      <c r="BY625" s="70">
        <v>0</v>
      </c>
      <c r="BZ625" s="70">
        <v>7.7569999999999997</v>
      </c>
      <c r="CA625" s="70">
        <v>3.6589999999999998</v>
      </c>
      <c r="CB625" s="70">
        <v>48.613</v>
      </c>
      <c r="CC625" s="70">
        <v>3.96</v>
      </c>
      <c r="CD625" s="70">
        <v>0</v>
      </c>
    </row>
    <row r="626" spans="1:82">
      <c r="A626" s="70" t="s">
        <v>2605</v>
      </c>
      <c r="B626" s="70">
        <v>519</v>
      </c>
      <c r="C626" s="70">
        <v>9</v>
      </c>
      <c r="D626" s="70">
        <v>31</v>
      </c>
      <c r="E626" s="70">
        <v>2012</v>
      </c>
      <c r="F626" s="70" t="s">
        <v>179</v>
      </c>
      <c r="G626" s="70" t="s">
        <v>2596</v>
      </c>
      <c r="H626" s="70" t="s">
        <v>2597</v>
      </c>
      <c r="I626" s="148"/>
      <c r="J626" s="71">
        <v>2812.554546088757</v>
      </c>
      <c r="K626" s="71">
        <v>204.37371558041289</v>
      </c>
      <c r="L626" s="71">
        <v>527.34972093961198</v>
      </c>
      <c r="M626" s="71">
        <v>3785.1670698720341</v>
      </c>
      <c r="N626" s="71">
        <v>3512.1922884145092</v>
      </c>
      <c r="O626" s="71">
        <v>2608.6453985828189</v>
      </c>
      <c r="P626" s="71">
        <v>2284.6580648213921</v>
      </c>
      <c r="Q626" s="71">
        <v>165.11851666064399</v>
      </c>
      <c r="R626" s="71">
        <v>0</v>
      </c>
      <c r="S626" s="71">
        <v>149.05909889046711</v>
      </c>
      <c r="T626" s="72"/>
      <c r="U626" s="71">
        <v>507792687</v>
      </c>
      <c r="V626" s="71">
        <v>81342</v>
      </c>
      <c r="W626" s="71">
        <v>14253</v>
      </c>
      <c r="X626" s="71">
        <v>746285</v>
      </c>
      <c r="Y626" s="71">
        <v>843222</v>
      </c>
      <c r="Z626" s="71">
        <v>1364381</v>
      </c>
      <c r="AA626" s="71">
        <v>459079</v>
      </c>
      <c r="AB626" s="71">
        <v>2165604</v>
      </c>
      <c r="AC626" s="71">
        <v>0</v>
      </c>
      <c r="AD626" s="71">
        <v>149.05909889046711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36.389000000000003</v>
      </c>
      <c r="BI626" s="71">
        <v>0</v>
      </c>
      <c r="BJ626" s="71">
        <v>2106.6480000000001</v>
      </c>
      <c r="BK626" s="71">
        <v>0.74099999999999999</v>
      </c>
      <c r="BL626" s="71">
        <v>411.16299999999995</v>
      </c>
      <c r="BM626" s="71">
        <v>0</v>
      </c>
      <c r="BN626" s="72"/>
      <c r="BO626" s="71">
        <v>5</v>
      </c>
      <c r="BP626" s="71">
        <v>0</v>
      </c>
      <c r="BQ626" s="71">
        <v>197</v>
      </c>
      <c r="BR626" s="71">
        <v>1</v>
      </c>
      <c r="BS626" s="71">
        <v>61</v>
      </c>
      <c r="BT626" s="71">
        <v>0</v>
      </c>
      <c r="BU626"/>
      <c r="BV626" s="70">
        <v>2408.35</v>
      </c>
      <c r="BW626" s="70">
        <v>15.129</v>
      </c>
      <c r="BX626" s="70">
        <v>74.59</v>
      </c>
      <c r="BY626" s="70">
        <v>0</v>
      </c>
      <c r="BZ626" s="70">
        <v>7.4880000000000004</v>
      </c>
      <c r="CA626" s="70">
        <v>3.6139999999999999</v>
      </c>
      <c r="CB626" s="70">
        <v>36.905999999999999</v>
      </c>
      <c r="CC626" s="70">
        <v>8.8640000000000008</v>
      </c>
      <c r="CD626" s="70">
        <v>0</v>
      </c>
    </row>
    <row r="627" spans="1:82">
      <c r="A627" s="70" t="s">
        <v>2606</v>
      </c>
      <c r="B627" s="70">
        <v>520</v>
      </c>
      <c r="C627" s="70">
        <v>10</v>
      </c>
      <c r="D627" s="70">
        <v>31</v>
      </c>
      <c r="E627" s="70">
        <v>2013</v>
      </c>
      <c r="F627" s="70" t="s">
        <v>180</v>
      </c>
      <c r="G627" s="70" t="s">
        <v>2596</v>
      </c>
      <c r="H627" s="70" t="s">
        <v>2597</v>
      </c>
      <c r="I627" s="148"/>
      <c r="J627" s="71">
        <v>2845.6006078466021</v>
      </c>
      <c r="K627" s="71">
        <v>168.11478190616489</v>
      </c>
      <c r="L627" s="71">
        <v>536.07014466398994</v>
      </c>
      <c r="M627" s="71">
        <v>3648.9717522925698</v>
      </c>
      <c r="N627" s="71">
        <v>3773.347303031102</v>
      </c>
      <c r="O627" s="71">
        <v>2529.1283758540885</v>
      </c>
      <c r="P627" s="71">
        <v>2283.2809405020998</v>
      </c>
      <c r="Q627" s="71">
        <v>167.149537487234</v>
      </c>
      <c r="R627" s="71">
        <v>0</v>
      </c>
      <c r="S627" s="71">
        <v>138.56816558175001</v>
      </c>
      <c r="T627" s="72"/>
      <c r="U627" s="71">
        <v>510182960</v>
      </c>
      <c r="V627" s="71">
        <v>81342</v>
      </c>
      <c r="W627" s="71">
        <v>14253</v>
      </c>
      <c r="X627" s="71">
        <v>746285</v>
      </c>
      <c r="Y627" s="71">
        <v>846447</v>
      </c>
      <c r="Z627" s="71">
        <v>1381852</v>
      </c>
      <c r="AA627" s="71">
        <v>457080</v>
      </c>
      <c r="AB627" s="71">
        <v>2160814</v>
      </c>
      <c r="AC627" s="71">
        <v>0</v>
      </c>
      <c r="AD627" s="71">
        <v>138.56816558175001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50.493000000000002</v>
      </c>
      <c r="BI627" s="71">
        <v>0</v>
      </c>
      <c r="BJ627" s="71">
        <v>2160.8939999999998</v>
      </c>
      <c r="BK627" s="71">
        <v>0.69499999999999995</v>
      </c>
      <c r="BL627" s="71">
        <v>405.33100000000002</v>
      </c>
      <c r="BM627" s="71">
        <v>0</v>
      </c>
      <c r="BN627" s="72"/>
      <c r="BO627" s="71">
        <v>6</v>
      </c>
      <c r="BP627" s="71">
        <v>0</v>
      </c>
      <c r="BQ627" s="71">
        <v>200</v>
      </c>
      <c r="BR627" s="71">
        <v>1</v>
      </c>
      <c r="BS627" s="71">
        <v>63</v>
      </c>
      <c r="BT627" s="71">
        <v>0</v>
      </c>
      <c r="BU627"/>
      <c r="BV627" s="70">
        <v>2439.8980000000001</v>
      </c>
      <c r="BW627" s="70">
        <v>15.263999999999999</v>
      </c>
      <c r="BX627" s="70">
        <v>100.684</v>
      </c>
      <c r="BY627" s="70">
        <v>0</v>
      </c>
      <c r="BZ627" s="70">
        <v>7.03</v>
      </c>
      <c r="CA627" s="70">
        <v>0</v>
      </c>
      <c r="CB627" s="70">
        <v>48.441000000000003</v>
      </c>
      <c r="CC627" s="70">
        <v>6.0960000000000001</v>
      </c>
      <c r="CD627" s="70">
        <v>0</v>
      </c>
    </row>
    <row r="628" spans="1:82">
      <c r="A628" s="70" t="s">
        <v>2607</v>
      </c>
      <c r="B628" s="70">
        <v>521</v>
      </c>
      <c r="C628" s="70">
        <v>11</v>
      </c>
      <c r="D628" s="70">
        <v>31</v>
      </c>
      <c r="E628" s="70">
        <v>2014</v>
      </c>
      <c r="F628" s="70" t="s">
        <v>181</v>
      </c>
      <c r="G628" s="70" t="s">
        <v>2596</v>
      </c>
      <c r="H628" s="70" t="s">
        <v>2597</v>
      </c>
      <c r="I628" s="148"/>
      <c r="J628" s="71">
        <v>2773.694677402274</v>
      </c>
      <c r="K628" s="71">
        <v>166.82601506567389</v>
      </c>
      <c r="L628" s="71">
        <v>386.0011045023341</v>
      </c>
      <c r="M628" s="71">
        <v>3535.9660039791729</v>
      </c>
      <c r="N628" s="71">
        <v>3761.2323012763181</v>
      </c>
      <c r="O628" s="71">
        <v>2421.3584126324276</v>
      </c>
      <c r="P628" s="71">
        <v>2282.696190042157</v>
      </c>
      <c r="Q628" s="71">
        <v>159.45633466769999</v>
      </c>
      <c r="R628" s="71">
        <v>0</v>
      </c>
      <c r="S628" s="71">
        <v>151.44270500617341</v>
      </c>
      <c r="T628" s="72"/>
      <c r="U628" s="71">
        <v>544365113</v>
      </c>
      <c r="V628" s="71">
        <v>68737</v>
      </c>
      <c r="W628" s="71">
        <v>14251</v>
      </c>
      <c r="X628" s="71">
        <v>726422</v>
      </c>
      <c r="Y628" s="71">
        <v>851059</v>
      </c>
      <c r="Z628" s="71">
        <v>1393381</v>
      </c>
      <c r="AA628" s="71">
        <v>454600</v>
      </c>
      <c r="AB628" s="71">
        <v>2148503</v>
      </c>
      <c r="AC628" s="71">
        <v>0</v>
      </c>
      <c r="AD628" s="71">
        <v>151.4427050061735</v>
      </c>
      <c r="AE628" s="72"/>
      <c r="AF628" s="71"/>
      <c r="AG628" s="71"/>
      <c r="AH628" s="71"/>
      <c r="AI628" s="71"/>
      <c r="AJ628" s="71"/>
      <c r="AK628" s="71"/>
      <c r="AL628" s="71"/>
      <c r="AM628" s="71"/>
      <c r="AN628" s="71"/>
      <c r="AO628" s="71"/>
      <c r="AP628" s="71"/>
      <c r="AQ628" s="72"/>
      <c r="AR628" s="71">
        <v>60015</v>
      </c>
      <c r="AS628" s="71">
        <v>10494</v>
      </c>
      <c r="AT628" s="71">
        <v>0</v>
      </c>
      <c r="AU628" s="71">
        <v>20</v>
      </c>
      <c r="AV628" s="71">
        <v>1</v>
      </c>
      <c r="AW628" s="71">
        <v>5</v>
      </c>
      <c r="AX628" s="71"/>
      <c r="AY628" s="72"/>
      <c r="AZ628" s="71">
        <v>256105.4</v>
      </c>
      <c r="BA628" s="71">
        <v>407929.50000000012</v>
      </c>
      <c r="BB628" s="71">
        <v>0</v>
      </c>
      <c r="BC628" s="71">
        <v>47723.199999999997</v>
      </c>
      <c r="BD628" s="71">
        <v>20</v>
      </c>
      <c r="BE628" s="71">
        <v>3480</v>
      </c>
      <c r="BF628" s="71"/>
      <c r="BG628" s="72"/>
      <c r="BH628" s="71">
        <v>45.646000000000001</v>
      </c>
      <c r="BI628" s="71">
        <v>0</v>
      </c>
      <c r="BJ628" s="71">
        <v>2168.7629999999999</v>
      </c>
      <c r="BK628" s="71">
        <v>0.70199999999999996</v>
      </c>
      <c r="BL628" s="71">
        <v>415.70100000000002</v>
      </c>
      <c r="BM628" s="71">
        <v>0</v>
      </c>
      <c r="BN628" s="72"/>
      <c r="BO628" s="71">
        <v>5</v>
      </c>
      <c r="BP628" s="71">
        <v>0</v>
      </c>
      <c r="BQ628" s="71">
        <v>198</v>
      </c>
      <c r="BR628" s="71">
        <v>1</v>
      </c>
      <c r="BS628" s="71">
        <v>63</v>
      </c>
      <c r="BT628" s="71">
        <v>0</v>
      </c>
      <c r="BU628"/>
      <c r="BV628" s="70">
        <v>2458.4450000000002</v>
      </c>
      <c r="BW628" s="70">
        <v>14.978999999999999</v>
      </c>
      <c r="BX628" s="70">
        <v>92.701999999999998</v>
      </c>
      <c r="BY628" s="70">
        <v>0</v>
      </c>
      <c r="BZ628" s="70">
        <v>7.2910000000000004</v>
      </c>
      <c r="CA628" s="70">
        <v>0</v>
      </c>
      <c r="CB628" s="70">
        <v>46.335000000000001</v>
      </c>
      <c r="CC628" s="70">
        <v>11.06</v>
      </c>
      <c r="CD628" s="70">
        <v>0</v>
      </c>
    </row>
    <row r="629" spans="1:82">
      <c r="A629" s="70" t="s">
        <v>2608</v>
      </c>
      <c r="B629" s="70">
        <v>522</v>
      </c>
      <c r="C629" s="70">
        <v>12</v>
      </c>
      <c r="D629" s="70">
        <v>31</v>
      </c>
      <c r="E629" s="70">
        <v>2015</v>
      </c>
      <c r="F629" s="70" t="s">
        <v>182</v>
      </c>
      <c r="G629" s="70" t="s">
        <v>2596</v>
      </c>
      <c r="H629" s="70" t="s">
        <v>2597</v>
      </c>
      <c r="I629" s="148"/>
      <c r="J629" s="71">
        <v>2768.9610026363989</v>
      </c>
      <c r="K629" s="71">
        <v>155.2480561194061</v>
      </c>
      <c r="L629" s="71">
        <v>416.43673640537793</v>
      </c>
      <c r="M629" s="71">
        <v>3769.5131587499209</v>
      </c>
      <c r="N629" s="71">
        <v>3243.7540275563811</v>
      </c>
      <c r="O629" s="71">
        <v>2406.7906099421539</v>
      </c>
      <c r="P629" s="71">
        <v>2269.4338154107691</v>
      </c>
      <c r="Q629" s="71">
        <v>155.31012277262701</v>
      </c>
      <c r="R629" s="71">
        <v>0</v>
      </c>
      <c r="S629" s="71">
        <v>159.89959146995739</v>
      </c>
      <c r="T629" s="72"/>
      <c r="U629" s="71">
        <v>586607148</v>
      </c>
      <c r="V629" s="71">
        <v>68737</v>
      </c>
      <c r="W629" s="71">
        <v>14251</v>
      </c>
      <c r="X629" s="71">
        <v>726422</v>
      </c>
      <c r="Y629" s="71">
        <v>856348</v>
      </c>
      <c r="Z629" s="71">
        <v>1398327</v>
      </c>
      <c r="AA629" s="71">
        <v>451602</v>
      </c>
      <c r="AB629" s="71">
        <v>2137666</v>
      </c>
      <c r="AC629" s="71">
        <v>0</v>
      </c>
      <c r="AD629" s="71">
        <v>159.89959146995739</v>
      </c>
      <c r="AE629" s="72"/>
      <c r="AF629" s="71">
        <v>3984169736.090641</v>
      </c>
      <c r="AG629" s="71">
        <v>119357711.53641739</v>
      </c>
      <c r="AH629" s="71">
        <v>87574020.687192217</v>
      </c>
      <c r="AI629" s="71">
        <v>4717404166.3413286</v>
      </c>
      <c r="AJ629" s="71">
        <v>4209779378.3581529</v>
      </c>
      <c r="AK629" s="71"/>
      <c r="AL629" s="71"/>
      <c r="AM629" s="71">
        <v>292958158.12839168</v>
      </c>
      <c r="AN629" s="71"/>
      <c r="AO629" s="71"/>
      <c r="AP629" s="71">
        <v>13411243171.142122</v>
      </c>
      <c r="AQ629" s="72"/>
      <c r="AR629" s="71">
        <v>64746</v>
      </c>
      <c r="AS629" s="71">
        <v>15101</v>
      </c>
      <c r="AT629" s="71">
        <v>0</v>
      </c>
      <c r="AU629" s="71">
        <v>24</v>
      </c>
      <c r="AV629" s="71">
        <v>1</v>
      </c>
      <c r="AW629" s="71">
        <v>5</v>
      </c>
      <c r="AX629" s="71"/>
      <c r="AY629" s="72"/>
      <c r="AZ629" s="71">
        <v>279975.2</v>
      </c>
      <c r="BA629" s="71">
        <v>588216.89999999991</v>
      </c>
      <c r="BB629" s="71">
        <v>0</v>
      </c>
      <c r="BC629" s="71">
        <v>26334.6</v>
      </c>
      <c r="BD629" s="71">
        <v>20</v>
      </c>
      <c r="BE629" s="71">
        <v>3480</v>
      </c>
      <c r="BF629" s="71"/>
      <c r="BG629" s="72"/>
      <c r="BH629" s="71">
        <v>44.578000000000003</v>
      </c>
      <c r="BI629" s="71">
        <v>0</v>
      </c>
      <c r="BJ629" s="71">
        <v>1984.578</v>
      </c>
      <c r="BK629" s="71">
        <v>0.73299999999999998</v>
      </c>
      <c r="BL629" s="71">
        <v>412.36500000000001</v>
      </c>
      <c r="BM629" s="71">
        <v>0</v>
      </c>
      <c r="BN629" s="72"/>
      <c r="BO629" s="71">
        <v>5</v>
      </c>
      <c r="BP629" s="71">
        <v>0</v>
      </c>
      <c r="BQ629" s="71">
        <v>201</v>
      </c>
      <c r="BR629" s="71">
        <v>1</v>
      </c>
      <c r="BS629" s="71">
        <v>64</v>
      </c>
      <c r="BT629" s="71">
        <v>0</v>
      </c>
      <c r="BU629"/>
      <c r="BV629" s="70">
        <v>2325.5920000000001</v>
      </c>
      <c r="BW629" s="70">
        <v>15.292999999999999</v>
      </c>
      <c r="BX629" s="70">
        <v>88.963999999999999</v>
      </c>
      <c r="BY629" s="70">
        <v>0</v>
      </c>
      <c r="BZ629" s="70">
        <v>3.9039999999999999</v>
      </c>
      <c r="CA629" s="70">
        <v>0</v>
      </c>
      <c r="CB629" s="70">
        <v>8.5009999999999994</v>
      </c>
      <c r="CC629" s="70">
        <v>0</v>
      </c>
      <c r="CD629" s="70">
        <v>0</v>
      </c>
    </row>
    <row r="630" spans="1:82">
      <c r="A630" s="70" t="s">
        <v>2609</v>
      </c>
      <c r="B630" s="70">
        <v>523</v>
      </c>
      <c r="C630" s="70">
        <v>13</v>
      </c>
      <c r="D630" s="70">
        <v>31</v>
      </c>
      <c r="E630" s="70">
        <v>2016</v>
      </c>
      <c r="F630" s="70" t="s">
        <v>155</v>
      </c>
      <c r="G630" s="70" t="s">
        <v>2596</v>
      </c>
      <c r="H630" s="70" t="s">
        <v>2597</v>
      </c>
      <c r="I630" s="148"/>
      <c r="J630" s="71">
        <v>2773.9513577824655</v>
      </c>
      <c r="K630" s="71">
        <v>156.180969515237</v>
      </c>
      <c r="L630" s="71">
        <v>400.20718949346582</v>
      </c>
      <c r="M630" s="71">
        <v>3047.2230257286669</v>
      </c>
      <c r="N630" s="71">
        <v>3472.5044999025108</v>
      </c>
      <c r="O630" s="71">
        <v>2390.8566740686952</v>
      </c>
      <c r="P630" s="71">
        <v>2218.6916426914195</v>
      </c>
      <c r="Q630" s="71">
        <v>150.16821166165914</v>
      </c>
      <c r="R630" s="71">
        <v>0</v>
      </c>
      <c r="S630" s="71">
        <v>165.32713389410046</v>
      </c>
      <c r="T630" s="72"/>
      <c r="U630" s="71">
        <v>581956497</v>
      </c>
      <c r="V630" s="71">
        <v>68737</v>
      </c>
      <c r="W630" s="71">
        <v>14251</v>
      </c>
      <c r="X630" s="71">
        <v>726422</v>
      </c>
      <c r="Y630" s="71">
        <v>861074</v>
      </c>
      <c r="Z630" s="71">
        <v>1406145</v>
      </c>
      <c r="AA630" s="71">
        <v>456641</v>
      </c>
      <c r="AB630" s="71">
        <v>2126064</v>
      </c>
      <c r="AC630" s="71">
        <v>0</v>
      </c>
      <c r="AD630" s="71">
        <v>165.32713389410051</v>
      </c>
      <c r="AE630" s="72"/>
      <c r="AF630" s="71">
        <v>4066051798.2364879</v>
      </c>
      <c r="AG630" s="71">
        <v>115413306.30094039</v>
      </c>
      <c r="AH630" s="71">
        <v>65358992.350097783</v>
      </c>
      <c r="AI630" s="71">
        <v>4589256784.69732</v>
      </c>
      <c r="AJ630" s="71">
        <v>4227722387.144763</v>
      </c>
      <c r="AK630" s="71"/>
      <c r="AL630" s="71"/>
      <c r="AM630" s="71">
        <v>291594517.16280979</v>
      </c>
      <c r="AN630" s="71"/>
      <c r="AO630" s="71"/>
      <c r="AP630" s="71">
        <v>13355397785.89242</v>
      </c>
      <c r="AQ630" s="72"/>
      <c r="AR630" s="71">
        <v>69276</v>
      </c>
      <c r="AS630" s="71">
        <v>18020</v>
      </c>
      <c r="AT630" s="71">
        <v>0</v>
      </c>
      <c r="AU630" s="71">
        <v>31</v>
      </c>
      <c r="AV630" s="71">
        <v>1</v>
      </c>
      <c r="AW630" s="71">
        <v>8</v>
      </c>
      <c r="AX630" s="71"/>
      <c r="AY630" s="72"/>
      <c r="AZ630" s="71">
        <v>303131.09999999992</v>
      </c>
      <c r="BA630" s="71">
        <v>710009.40000000014</v>
      </c>
      <c r="BB630" s="71">
        <v>0</v>
      </c>
      <c r="BC630" s="71">
        <v>59264.4</v>
      </c>
      <c r="BD630" s="71">
        <v>20</v>
      </c>
      <c r="BE630" s="71">
        <v>6795</v>
      </c>
      <c r="BF630" s="71"/>
      <c r="BG630" s="72"/>
      <c r="BH630" s="71">
        <v>49.018000000000001</v>
      </c>
      <c r="BI630" s="71">
        <v>0</v>
      </c>
      <c r="BJ630" s="71">
        <v>2010.9690000000001</v>
      </c>
      <c r="BK630" s="71">
        <v>1.101</v>
      </c>
      <c r="BL630" s="71">
        <v>433.63300000000004</v>
      </c>
      <c r="BM630" s="71">
        <v>0</v>
      </c>
      <c r="BN630" s="72"/>
      <c r="BO630" s="71">
        <v>6</v>
      </c>
      <c r="BP630" s="71">
        <v>0</v>
      </c>
      <c r="BQ630" s="71">
        <v>197</v>
      </c>
      <c r="BR630" s="71">
        <v>1</v>
      </c>
      <c r="BS630" s="71">
        <v>63</v>
      </c>
      <c r="BT630" s="71">
        <v>0</v>
      </c>
      <c r="BU630"/>
      <c r="BV630" s="70">
        <v>2330.893</v>
      </c>
      <c r="BW630" s="70">
        <v>24.497</v>
      </c>
      <c r="BX630" s="70">
        <v>97.736000000000004</v>
      </c>
      <c r="BY630" s="70">
        <v>0</v>
      </c>
      <c r="BZ630" s="70">
        <v>9.8070000000000004</v>
      </c>
      <c r="CA630" s="70">
        <v>0.58599999999999997</v>
      </c>
      <c r="CB630" s="70">
        <v>28.155000000000001</v>
      </c>
      <c r="CC630" s="70">
        <v>3.0470000000000002</v>
      </c>
      <c r="CD630" s="70">
        <v>0</v>
      </c>
    </row>
    <row r="631" spans="1:82">
      <c r="A631" s="70" t="s">
        <v>2610</v>
      </c>
      <c r="B631" s="70">
        <v>524</v>
      </c>
      <c r="C631" s="70">
        <v>14</v>
      </c>
      <c r="D631" s="70">
        <v>31</v>
      </c>
      <c r="E631" s="70">
        <v>2017</v>
      </c>
      <c r="F631" s="70" t="s">
        <v>156</v>
      </c>
      <c r="G631" s="70" t="s">
        <v>2596</v>
      </c>
      <c r="H631" s="70" t="s">
        <v>2597</v>
      </c>
      <c r="I631" s="148"/>
      <c r="J631" s="71">
        <v>2763.5612133417162</v>
      </c>
      <c r="K631" s="71">
        <v>154.02223590005801</v>
      </c>
      <c r="L631" s="71">
        <v>393.55768058459603</v>
      </c>
      <c r="M631" s="71">
        <v>2894.8547853328437</v>
      </c>
      <c r="N631" s="71">
        <v>3600.4232935878899</v>
      </c>
      <c r="O631" s="71">
        <v>2364.8777486548593</v>
      </c>
      <c r="P631" s="71">
        <v>2195.5701451971358</v>
      </c>
      <c r="Q631" s="71">
        <v>144.40156136133101</v>
      </c>
      <c r="R631" s="71">
        <v>0</v>
      </c>
      <c r="S631" s="71">
        <v>169.26108129261789</v>
      </c>
      <c r="T631" s="72"/>
      <c r="U631" s="71">
        <v>615525130</v>
      </c>
      <c r="V631" s="71">
        <v>68737</v>
      </c>
      <c r="W631" s="71">
        <v>14251</v>
      </c>
      <c r="X631" s="71">
        <v>726422</v>
      </c>
      <c r="Y631" s="71">
        <v>866562</v>
      </c>
      <c r="Z631" s="71">
        <v>1413938</v>
      </c>
      <c r="AA631" s="71">
        <v>454763</v>
      </c>
      <c r="AB631" s="71">
        <v>2114140</v>
      </c>
      <c r="AC631" s="71">
        <v>0</v>
      </c>
      <c r="AD631" s="71">
        <v>169.26108129261789</v>
      </c>
      <c r="AE631" s="72"/>
      <c r="AF631" s="71">
        <v>4106167450.9508209</v>
      </c>
      <c r="AG631" s="71">
        <v>115103884.27756549</v>
      </c>
      <c r="AH631" s="71">
        <v>84293017.766212776</v>
      </c>
      <c r="AI631" s="71">
        <v>4545593255.7604904</v>
      </c>
      <c r="AJ631" s="71">
        <v>4242441564.371346</v>
      </c>
      <c r="AK631" s="71"/>
      <c r="AL631" s="71"/>
      <c r="AM631" s="71">
        <v>290412820.28236139</v>
      </c>
      <c r="AN631" s="71"/>
      <c r="AO631" s="71"/>
      <c r="AP631" s="71">
        <v>13384011993.408796</v>
      </c>
      <c r="AQ631" s="72"/>
      <c r="AR631" s="71">
        <v>73081</v>
      </c>
      <c r="AS631" s="71">
        <v>20042</v>
      </c>
      <c r="AT631" s="71">
        <v>0</v>
      </c>
      <c r="AU631" s="71">
        <v>41</v>
      </c>
      <c r="AV631" s="71">
        <v>1</v>
      </c>
      <c r="AW631" s="71">
        <v>9</v>
      </c>
      <c r="AX631" s="71"/>
      <c r="AY631" s="72"/>
      <c r="AZ631" s="71">
        <v>322669.99999999988</v>
      </c>
      <c r="BA631" s="71">
        <v>873472.99999999953</v>
      </c>
      <c r="BB631" s="71">
        <v>0</v>
      </c>
      <c r="BC631" s="71">
        <v>77320</v>
      </c>
      <c r="BD631" s="71">
        <v>20</v>
      </c>
      <c r="BE631" s="71">
        <v>7437.5</v>
      </c>
      <c r="BF631" s="71"/>
      <c r="BG631" s="72"/>
      <c r="BH631" s="71">
        <v>50.033000000000001</v>
      </c>
      <c r="BI631" s="71">
        <v>0</v>
      </c>
      <c r="BJ631" s="71">
        <v>2098.4859999999999</v>
      </c>
      <c r="BK631" s="71">
        <v>0.76100000000000001</v>
      </c>
      <c r="BL631" s="71">
        <v>435.834</v>
      </c>
      <c r="BM631" s="71">
        <v>0</v>
      </c>
      <c r="BN631" s="72"/>
      <c r="BO631" s="71">
        <v>6</v>
      </c>
      <c r="BP631" s="71">
        <v>0</v>
      </c>
      <c r="BQ631" s="71">
        <v>198</v>
      </c>
      <c r="BR631" s="71">
        <v>1</v>
      </c>
      <c r="BS631" s="71">
        <v>60</v>
      </c>
      <c r="BT631" s="71">
        <v>0</v>
      </c>
      <c r="BU631"/>
      <c r="BV631" s="70">
        <v>2406.1799999999998</v>
      </c>
      <c r="BW631" s="70">
        <v>25.675000000000001</v>
      </c>
      <c r="BX631" s="70">
        <v>106.304</v>
      </c>
      <c r="BY631" s="70">
        <v>4.9000000000000002E-2</v>
      </c>
      <c r="BZ631" s="70">
        <v>13.13</v>
      </c>
      <c r="CA631" s="70">
        <v>0</v>
      </c>
      <c r="CB631" s="70">
        <v>30.734000000000002</v>
      </c>
      <c r="CC631" s="70">
        <v>3.0419999999999998</v>
      </c>
      <c r="CD631" s="70">
        <v>0</v>
      </c>
    </row>
    <row r="632" spans="1:82">
      <c r="A632" s="70" t="s">
        <v>2611</v>
      </c>
      <c r="B632" s="70">
        <v>525</v>
      </c>
      <c r="C632" s="70">
        <v>15</v>
      </c>
      <c r="D632" s="70">
        <v>31</v>
      </c>
      <c r="E632" s="70">
        <v>2018</v>
      </c>
      <c r="F632" s="70" t="s">
        <v>183</v>
      </c>
      <c r="G632" s="70" t="s">
        <v>2596</v>
      </c>
      <c r="H632" s="70" t="s">
        <v>2597</v>
      </c>
      <c r="I632" s="148"/>
      <c r="J632" s="71">
        <v>2694.6397667175211</v>
      </c>
      <c r="K632" s="71">
        <v>144.52777801560759</v>
      </c>
      <c r="L632" s="71">
        <v>352.82423638060135</v>
      </c>
      <c r="M632" s="71">
        <v>2817.3237049353152</v>
      </c>
      <c r="N632" s="71">
        <v>3511.8270147826947</v>
      </c>
      <c r="O632" s="71">
        <v>2328.444051708017</v>
      </c>
      <c r="P632" s="71">
        <v>2170.1491245024977</v>
      </c>
      <c r="Q632" s="71">
        <v>133.21960325434</v>
      </c>
      <c r="R632" s="71">
        <v>0</v>
      </c>
      <c r="S632" s="71">
        <v>171.13507994700927</v>
      </c>
      <c r="T632" s="72"/>
      <c r="U632" s="71">
        <v>645362806</v>
      </c>
      <c r="V632" s="71">
        <v>68737</v>
      </c>
      <c r="W632" s="71">
        <v>14251</v>
      </c>
      <c r="X632" s="71">
        <v>726422</v>
      </c>
      <c r="Y632" s="71">
        <v>872084</v>
      </c>
      <c r="Z632" s="71">
        <v>1418811</v>
      </c>
      <c r="AA632" s="71">
        <v>454017</v>
      </c>
      <c r="AB632" s="71">
        <v>2101891</v>
      </c>
      <c r="AC632" s="71">
        <v>0</v>
      </c>
      <c r="AD632" s="71">
        <v>171.1350799470093</v>
      </c>
      <c r="AE632" s="72"/>
      <c r="AF632" s="71">
        <v>4116531759.4718862</v>
      </c>
      <c r="AG632" s="71">
        <v>102246087.4176275</v>
      </c>
      <c r="AH632" s="71">
        <v>79650743.83810693</v>
      </c>
      <c r="AI632" s="71">
        <v>4341860452.7321844</v>
      </c>
      <c r="AJ632" s="71">
        <v>4097474024.835907</v>
      </c>
      <c r="AK632" s="71"/>
      <c r="AL632" s="71"/>
      <c r="AM632" s="71">
        <v>289327630.74481839</v>
      </c>
      <c r="AN632" s="71"/>
      <c r="AO632" s="71"/>
      <c r="AP632" s="71">
        <v>13027090699.040529</v>
      </c>
      <c r="AQ632" s="72"/>
      <c r="AR632" s="71">
        <v>77635</v>
      </c>
      <c r="AS632" s="71">
        <v>22331</v>
      </c>
      <c r="AT632" s="71">
        <v>0</v>
      </c>
      <c r="AU632" s="71">
        <v>48</v>
      </c>
      <c r="AV632" s="71">
        <v>1</v>
      </c>
      <c r="AW632" s="71">
        <v>10</v>
      </c>
      <c r="AX632" s="71"/>
      <c r="AY632" s="72"/>
      <c r="AZ632" s="71">
        <v>346138.40000000014</v>
      </c>
      <c r="BA632" s="71">
        <v>973052.6</v>
      </c>
      <c r="BB632" s="71">
        <v>0</v>
      </c>
      <c r="BC632" s="71">
        <v>64290.7</v>
      </c>
      <c r="BD632" s="71">
        <v>20</v>
      </c>
      <c r="BE632" s="71">
        <v>11418</v>
      </c>
      <c r="BF632" s="71"/>
      <c r="BG632" s="72"/>
      <c r="BH632" s="71">
        <v>55.731999999999999</v>
      </c>
      <c r="BI632" s="71">
        <v>0</v>
      </c>
      <c r="BJ632" s="71">
        <v>1994.4480000000001</v>
      </c>
      <c r="BK632" s="71">
        <v>0</v>
      </c>
      <c r="BL632" s="71">
        <v>413.66900000000004</v>
      </c>
      <c r="BM632" s="71">
        <v>0</v>
      </c>
      <c r="BN632" s="72"/>
      <c r="BO632" s="71">
        <v>7</v>
      </c>
      <c r="BP632" s="71">
        <v>0</v>
      </c>
      <c r="BQ632" s="71">
        <v>201</v>
      </c>
      <c r="BR632" s="71">
        <v>0</v>
      </c>
      <c r="BS632" s="71">
        <v>61</v>
      </c>
      <c r="BT632" s="71">
        <v>0</v>
      </c>
      <c r="BU632"/>
      <c r="BV632" s="70">
        <v>2314.2109999999998</v>
      </c>
      <c r="BW632" s="70">
        <v>26.826000000000001</v>
      </c>
      <c r="BX632" s="70">
        <v>85.113</v>
      </c>
      <c r="BY632" s="70">
        <v>0</v>
      </c>
      <c r="BZ632" s="70">
        <v>9.984</v>
      </c>
      <c r="CA632" s="70">
        <v>0</v>
      </c>
      <c r="CB632" s="70">
        <v>24.873000000000001</v>
      </c>
      <c r="CC632" s="70">
        <v>2.8420000000000001</v>
      </c>
      <c r="CD632" s="70">
        <v>0</v>
      </c>
    </row>
    <row r="633" spans="1:82">
      <c r="A633" s="70" t="s">
        <v>2612</v>
      </c>
      <c r="B633" s="70">
        <v>526</v>
      </c>
      <c r="C633" s="70">
        <v>16</v>
      </c>
      <c r="D633" s="70">
        <v>31</v>
      </c>
      <c r="E633" s="70">
        <v>2019</v>
      </c>
      <c r="F633" s="70" t="s">
        <v>158</v>
      </c>
      <c r="G633" s="70" t="s">
        <v>2596</v>
      </c>
      <c r="H633" s="70" t="s">
        <v>2597</v>
      </c>
      <c r="I633" s="148"/>
      <c r="J633" s="71">
        <v>2531.6659278432317</v>
      </c>
      <c r="K633" s="71">
        <v>131.19057281277409</v>
      </c>
      <c r="L633" s="71">
        <v>354.74474123316395</v>
      </c>
      <c r="M633" s="71">
        <v>2697.8869703862197</v>
      </c>
      <c r="N633" s="71">
        <v>3132.8541380367365</v>
      </c>
      <c r="O633" s="71">
        <v>2266.9282477823281</v>
      </c>
      <c r="P633" s="71">
        <v>2139.2132535043525</v>
      </c>
      <c r="Q633" s="71">
        <v>128.80817322567401</v>
      </c>
      <c r="R633" s="71">
        <v>0</v>
      </c>
      <c r="S633" s="71">
        <v>204.59747644798134</v>
      </c>
      <c r="T633" s="72"/>
      <c r="U633" s="71">
        <v>614524040</v>
      </c>
      <c r="V633" s="71">
        <v>68737</v>
      </c>
      <c r="W633" s="71">
        <v>14251</v>
      </c>
      <c r="X633" s="71">
        <v>726422</v>
      </c>
      <c r="Y633" s="71">
        <v>876511</v>
      </c>
      <c r="Z633" s="71">
        <v>1419249</v>
      </c>
      <c r="AA633" s="71">
        <v>444195</v>
      </c>
      <c r="AB633" s="71">
        <v>2087307</v>
      </c>
      <c r="AC633" s="71">
        <v>0</v>
      </c>
      <c r="AD633" s="71">
        <v>204.59747644798111</v>
      </c>
      <c r="AE633" s="72"/>
      <c r="AF633" s="71">
        <v>4112255927.456192</v>
      </c>
      <c r="AG633" s="71">
        <v>99001296.937255472</v>
      </c>
      <c r="AH633" s="71">
        <v>84131283.110080555</v>
      </c>
      <c r="AI633" s="71">
        <v>4449319855.6127367</v>
      </c>
      <c r="AJ633" s="71">
        <v>4001019624.0126562</v>
      </c>
      <c r="AK633" s="71">
        <v>0</v>
      </c>
      <c r="AL633" s="71">
        <v>0</v>
      </c>
      <c r="AM633" s="71">
        <v>284275500.16131675</v>
      </c>
      <c r="AN633" s="71">
        <v>0</v>
      </c>
      <c r="AO633" s="71">
        <v>0</v>
      </c>
      <c r="AP633" s="71">
        <v>13030003487.290237</v>
      </c>
      <c r="AQ633" s="72"/>
      <c r="AR633" s="71">
        <v>81839</v>
      </c>
      <c r="AS633" s="71">
        <v>24185</v>
      </c>
      <c r="AT633" s="71">
        <v>0</v>
      </c>
      <c r="AU633" s="71">
        <v>57</v>
      </c>
      <c r="AV633" s="71">
        <v>1</v>
      </c>
      <c r="AW633" s="71">
        <v>12</v>
      </c>
      <c r="AX633" s="71"/>
      <c r="AY633" s="72"/>
      <c r="AZ633" s="71">
        <v>368191.70000000013</v>
      </c>
      <c r="BA633" s="71">
        <v>1077359.8</v>
      </c>
      <c r="BB633" s="71">
        <v>0</v>
      </c>
      <c r="BC633" s="71">
        <v>81432.699999999983</v>
      </c>
      <c r="BD633" s="71">
        <v>20</v>
      </c>
      <c r="BE633" s="71">
        <v>12782.5</v>
      </c>
      <c r="BF633" s="71"/>
      <c r="BG633" s="72"/>
      <c r="BH633" s="71">
        <v>54.442999999999998</v>
      </c>
      <c r="BI633" s="71">
        <v>0</v>
      </c>
      <c r="BJ633" s="71">
        <v>1918.952</v>
      </c>
      <c r="BK633" s="71">
        <v>0</v>
      </c>
      <c r="BL633" s="71">
        <v>414.17700000000008</v>
      </c>
      <c r="BM633" s="71">
        <v>0</v>
      </c>
      <c r="BN633" s="72"/>
      <c r="BO633" s="71">
        <v>7</v>
      </c>
      <c r="BP633" s="71">
        <v>0</v>
      </c>
      <c r="BQ633" s="71">
        <v>201</v>
      </c>
      <c r="BR633" s="71">
        <v>0</v>
      </c>
      <c r="BS633" s="71">
        <v>62</v>
      </c>
      <c r="BT633" s="71">
        <v>0</v>
      </c>
      <c r="BU633"/>
      <c r="BV633" s="70">
        <v>2227.0509999999999</v>
      </c>
      <c r="BW633" s="70">
        <v>26.739000000000001</v>
      </c>
      <c r="BX633" s="70">
        <v>105.441</v>
      </c>
      <c r="BY633" s="70">
        <v>0</v>
      </c>
      <c r="BZ633" s="70">
        <v>8.9250000000000007</v>
      </c>
      <c r="CA633" s="70">
        <v>0.378</v>
      </c>
      <c r="CB633" s="70">
        <v>15.273</v>
      </c>
      <c r="CC633" s="70">
        <v>3.7650000000000001</v>
      </c>
      <c r="CD633" s="70">
        <v>0</v>
      </c>
    </row>
    <row r="634" spans="1:82">
      <c r="A634" s="70" t="s">
        <v>2613</v>
      </c>
      <c r="B634" s="70">
        <v>527</v>
      </c>
      <c r="C634" s="70">
        <v>17</v>
      </c>
      <c r="D634" s="70">
        <v>31</v>
      </c>
      <c r="E634" s="70">
        <v>2020</v>
      </c>
      <c r="F634" s="70" t="s">
        <v>159</v>
      </c>
      <c r="G634" s="1064" t="s">
        <v>2596</v>
      </c>
      <c r="H634" s="70" t="s">
        <v>2597</v>
      </c>
      <c r="I634" s="148"/>
      <c r="J634" s="71">
        <v>2441.9874607943698</v>
      </c>
      <c r="K634" s="71">
        <v>139.9411643483453</v>
      </c>
      <c r="L634" s="71">
        <v>374.5691618799874</v>
      </c>
      <c r="M634" s="71">
        <v>2410.2767543391487</v>
      </c>
      <c r="N634" s="71">
        <v>3084.8844001392226</v>
      </c>
      <c r="O634" s="71">
        <v>1990.1296491456042</v>
      </c>
      <c r="P634" s="71">
        <v>2017.2874083746763</v>
      </c>
      <c r="Q634" s="71">
        <v>122.179531280986</v>
      </c>
      <c r="R634" s="71">
        <v>0</v>
      </c>
      <c r="S634" s="71">
        <v>191.19293292334865</v>
      </c>
      <c r="T634" s="72"/>
      <c r="U634" s="71">
        <v>604311631</v>
      </c>
      <c r="V634" s="71">
        <v>64151</v>
      </c>
      <c r="W634" s="71">
        <v>16842</v>
      </c>
      <c r="X634" s="71">
        <v>721086</v>
      </c>
      <c r="Y634" s="71">
        <v>880387</v>
      </c>
      <c r="Z634" s="71">
        <v>1422093</v>
      </c>
      <c r="AA634" s="71">
        <v>445223</v>
      </c>
      <c r="AB634" s="71">
        <v>2072219</v>
      </c>
      <c r="AC634" s="71">
        <v>0</v>
      </c>
      <c r="AD634" s="71">
        <v>191.19293292334865</v>
      </c>
      <c r="AE634" s="72"/>
      <c r="AF634" s="71">
        <v>4074018717.5558748</v>
      </c>
      <c r="AG634" s="71">
        <v>100908696.45166591</v>
      </c>
      <c r="AH634" s="71">
        <v>96381178.018814236</v>
      </c>
      <c r="AI634" s="71">
        <v>4166629113.5022521</v>
      </c>
      <c r="AJ634" s="71">
        <v>4021405725.2451248</v>
      </c>
      <c r="AK634" s="71">
        <v>0</v>
      </c>
      <c r="AL634" s="71">
        <v>0</v>
      </c>
      <c r="AM634" s="71">
        <v>270447602.3332783</v>
      </c>
      <c r="AN634" s="71">
        <v>0</v>
      </c>
      <c r="AO634" s="71">
        <v>0</v>
      </c>
      <c r="AP634" s="71">
        <v>12729791033.10701</v>
      </c>
      <c r="AQ634" s="72"/>
      <c r="AR634" s="71">
        <v>85767</v>
      </c>
      <c r="AS634" s="71">
        <v>25034</v>
      </c>
      <c r="AT634" s="71">
        <v>0</v>
      </c>
      <c r="AU634" s="71">
        <v>65</v>
      </c>
      <c r="AV634" s="71">
        <v>1</v>
      </c>
      <c r="AW634" s="71">
        <v>15</v>
      </c>
      <c r="AX634" s="71"/>
      <c r="AY634" s="72"/>
      <c r="AZ634" s="71">
        <v>390967.70000000013</v>
      </c>
      <c r="BA634" s="71">
        <v>1145903.199999999</v>
      </c>
      <c r="BB634" s="71">
        <v>0</v>
      </c>
      <c r="BC634" s="71">
        <v>123242.9</v>
      </c>
      <c r="BD634" s="71">
        <v>20</v>
      </c>
      <c r="BE634" s="71">
        <v>30387.081999999999</v>
      </c>
      <c r="BF634" s="71"/>
      <c r="BG634" s="72"/>
      <c r="BH634" s="71">
        <v>53.658999999999999</v>
      </c>
      <c r="BI634" s="71">
        <v>0</v>
      </c>
      <c r="BJ634" s="71">
        <v>1811.5250000000001</v>
      </c>
      <c r="BK634" s="71">
        <v>0</v>
      </c>
      <c r="BL634" s="71">
        <v>384.80299999999994</v>
      </c>
      <c r="BM634" s="71">
        <v>0</v>
      </c>
      <c r="BN634" s="72"/>
      <c r="BO634" s="71">
        <v>7</v>
      </c>
      <c r="BP634" s="71">
        <v>0</v>
      </c>
      <c r="BQ634" s="71">
        <v>204</v>
      </c>
      <c r="BR634" s="71">
        <v>0</v>
      </c>
      <c r="BS634" s="71">
        <v>60</v>
      </c>
      <c r="BT634" s="71">
        <v>0</v>
      </c>
      <c r="BU634"/>
      <c r="BV634" s="70">
        <v>2075.1480000000001</v>
      </c>
      <c r="BW634" s="70">
        <v>25.797000000000001</v>
      </c>
      <c r="BX634" s="70">
        <v>104.273</v>
      </c>
      <c r="BY634" s="70">
        <v>0</v>
      </c>
      <c r="BZ634" s="70">
        <v>9.4350000000000005</v>
      </c>
      <c r="CA634" s="70">
        <v>0</v>
      </c>
      <c r="CB634" s="70">
        <v>14.218</v>
      </c>
      <c r="CC634" s="70">
        <v>21.116</v>
      </c>
      <c r="CD634" s="70">
        <v>0</v>
      </c>
    </row>
    <row r="635" spans="1:82">
      <c r="A635" s="70" t="s">
        <v>2614</v>
      </c>
      <c r="B635" s="70">
        <v>527</v>
      </c>
      <c r="C635" s="70">
        <v>18</v>
      </c>
      <c r="D635" s="70">
        <v>31</v>
      </c>
      <c r="E635" s="70">
        <v>2021</v>
      </c>
      <c r="F635" s="70" t="s">
        <v>160</v>
      </c>
      <c r="G635" s="1064" t="s">
        <v>2596</v>
      </c>
      <c r="H635" s="70" t="s">
        <v>2597</v>
      </c>
      <c r="I635" s="148"/>
      <c r="J635" s="71">
        <v>2539.2559045340186</v>
      </c>
      <c r="K635" s="71">
        <v>150.06083774543012</v>
      </c>
      <c r="L635" s="71">
        <v>491.40515390747186</v>
      </c>
      <c r="M635" s="71">
        <v>2726.3853672444229</v>
      </c>
      <c r="N635" s="71">
        <v>3382.6106844503556</v>
      </c>
      <c r="O635" s="71">
        <v>1931.713700281405</v>
      </c>
      <c r="P635" s="71">
        <v>2072.2997305379326</v>
      </c>
      <c r="Q635" s="71">
        <v>120.100528303304</v>
      </c>
      <c r="R635" s="71">
        <v>0</v>
      </c>
      <c r="S635" s="71">
        <v>198.51736757567471</v>
      </c>
      <c r="T635" s="72"/>
      <c r="U635" s="71">
        <v>664641579</v>
      </c>
      <c r="V635" s="71">
        <v>64151</v>
      </c>
      <c r="W635" s="71">
        <v>16842</v>
      </c>
      <c r="X635" s="71">
        <v>721086</v>
      </c>
      <c r="Y635" s="71">
        <v>884246</v>
      </c>
      <c r="Z635" s="71">
        <v>1421281</v>
      </c>
      <c r="AA635" s="71">
        <v>445981</v>
      </c>
      <c r="AB635" s="71">
        <v>2056970</v>
      </c>
      <c r="AC635" s="71">
        <v>0</v>
      </c>
      <c r="AD635" s="71">
        <v>198.51736757567471</v>
      </c>
      <c r="AE635" s="72"/>
      <c r="AF635" s="71">
        <v>4010614886.062263</v>
      </c>
      <c r="AG635" s="71">
        <v>103915079.1243816</v>
      </c>
      <c r="AH635" s="71">
        <v>115451340.5432145</v>
      </c>
      <c r="AI635" s="71">
        <v>4459113392.2230921</v>
      </c>
      <c r="AJ635" s="71">
        <v>4284023004.2114191</v>
      </c>
      <c r="AK635" s="71">
        <v>0</v>
      </c>
      <c r="AL635" s="71">
        <v>0</v>
      </c>
      <c r="AM635" s="71">
        <v>270005879.30401641</v>
      </c>
      <c r="AN635" s="71">
        <v>0</v>
      </c>
      <c r="AO635" s="71">
        <v>0</v>
      </c>
      <c r="AP635" s="71">
        <v>13243123581.468388</v>
      </c>
      <c r="AQ635" s="72"/>
      <c r="AR635" s="71">
        <v>90028</v>
      </c>
      <c r="AS635" s="71">
        <v>25557</v>
      </c>
      <c r="AT635" s="71">
        <v>0</v>
      </c>
      <c r="AU635" s="71">
        <v>73</v>
      </c>
      <c r="AV635" s="71">
        <v>1</v>
      </c>
      <c r="AW635" s="71">
        <v>16</v>
      </c>
      <c r="AX635" s="71"/>
      <c r="AY635" s="72"/>
      <c r="AZ635" s="71">
        <v>416584.6999999868</v>
      </c>
      <c r="BA635" s="71">
        <v>1267403.4999999651</v>
      </c>
      <c r="BB635" s="71">
        <v>0</v>
      </c>
      <c r="BC635" s="71">
        <v>127637.5</v>
      </c>
      <c r="BD635" s="71">
        <v>20</v>
      </c>
      <c r="BE635" s="71">
        <v>31955.452000000001</v>
      </c>
      <c r="BF635" s="71"/>
      <c r="BG635" s="72"/>
      <c r="BH635" s="71">
        <v>50.698</v>
      </c>
      <c r="BI635" s="71">
        <v>0</v>
      </c>
      <c r="BJ635" s="71">
        <v>1844.6679999999999</v>
      </c>
      <c r="BK635" s="71">
        <v>0</v>
      </c>
      <c r="BL635" s="71">
        <v>385.45099999999996</v>
      </c>
      <c r="BM635" s="71">
        <v>0</v>
      </c>
      <c r="BN635" s="72"/>
      <c r="BO635" s="71">
        <v>7</v>
      </c>
      <c r="BP635" s="71">
        <v>0</v>
      </c>
      <c r="BQ635" s="71">
        <v>212</v>
      </c>
      <c r="BR635" s="71">
        <v>0</v>
      </c>
      <c r="BS635" s="71">
        <v>59</v>
      </c>
      <c r="BT635" s="71">
        <v>0</v>
      </c>
      <c r="BU635"/>
      <c r="BV635" s="70">
        <v>2072.3589999999999</v>
      </c>
      <c r="BW635" s="70">
        <v>25.957000000000001</v>
      </c>
      <c r="BX635" s="70">
        <v>104.209</v>
      </c>
      <c r="BY635" s="70">
        <v>0</v>
      </c>
      <c r="BZ635" s="70">
        <v>9.5229999999999997</v>
      </c>
      <c r="CA635" s="70">
        <v>0</v>
      </c>
      <c r="CB635" s="70">
        <v>21.978000000000002</v>
      </c>
      <c r="CC635" s="70">
        <v>46.790999999999997</v>
      </c>
      <c r="CD635" s="70">
        <v>0</v>
      </c>
    </row>
    <row r="636" spans="1:82">
      <c r="A636" s="70" t="s">
        <v>2615</v>
      </c>
      <c r="B636" s="70">
        <v>527</v>
      </c>
      <c r="C636" s="70">
        <v>19</v>
      </c>
      <c r="D636" s="70">
        <v>31</v>
      </c>
      <c r="E636" s="70">
        <v>2022</v>
      </c>
      <c r="F636" s="70" t="s">
        <v>161</v>
      </c>
      <c r="G636" s="70" t="s">
        <v>2596</v>
      </c>
      <c r="H636" s="70" t="s">
        <v>2597</v>
      </c>
      <c r="I636" s="148"/>
      <c r="J636" s="71">
        <v>2457.9316947733641</v>
      </c>
      <c r="K636" s="71">
        <v>135.19406286323405</v>
      </c>
      <c r="L636" s="71">
        <v>314.87677291948387</v>
      </c>
      <c r="M636" s="71">
        <v>2692.4566290468192</v>
      </c>
      <c r="N636" s="71">
        <v>3334.4335265667346</v>
      </c>
      <c r="O636" s="71">
        <v>2039.5048815123616</v>
      </c>
      <c r="P636" s="71">
        <v>2052.9913196134207</v>
      </c>
      <c r="Q636" s="71">
        <v>120.3180663762938</v>
      </c>
      <c r="R636" s="71">
        <v>0</v>
      </c>
      <c r="S636" s="71">
        <v>209.97346333538837</v>
      </c>
      <c r="T636" s="72"/>
      <c r="U636" s="71">
        <v>713916000</v>
      </c>
      <c r="V636" s="71">
        <v>64151</v>
      </c>
      <c r="W636" s="71">
        <v>16842</v>
      </c>
      <c r="X636" s="71">
        <v>721086</v>
      </c>
      <c r="Y636" s="71">
        <v>891350</v>
      </c>
      <c r="Z636" s="71">
        <v>1425722</v>
      </c>
      <c r="AA636" s="71">
        <v>448561</v>
      </c>
      <c r="AB636" s="71">
        <v>2043798</v>
      </c>
      <c r="AC636" s="71">
        <v>0</v>
      </c>
      <c r="AD636" s="71">
        <v>209.97346333538837</v>
      </c>
      <c r="AE636" s="72"/>
      <c r="AF636" s="71">
        <v>3826260445.2804642</v>
      </c>
      <c r="AG636" s="71">
        <v>100921155.6673263</v>
      </c>
      <c r="AH636" s="71">
        <v>90133864.2765861</v>
      </c>
      <c r="AI636" s="71">
        <v>4428388294.3083715</v>
      </c>
      <c r="AJ636" s="71">
        <v>4281726145.3043885</v>
      </c>
      <c r="AK636" s="71">
        <v>0</v>
      </c>
      <c r="AL636" s="71">
        <v>0</v>
      </c>
      <c r="AM636" s="71">
        <v>263910106.05467406</v>
      </c>
      <c r="AN636" s="71">
        <v>0</v>
      </c>
      <c r="AO636" s="71">
        <v>0</v>
      </c>
      <c r="AP636" s="71">
        <v>12991340010.891811</v>
      </c>
      <c r="AQ636" s="72"/>
      <c r="AR636" s="71">
        <v>94980</v>
      </c>
      <c r="AS636" s="71">
        <v>25904</v>
      </c>
      <c r="AT636" s="71">
        <v>0</v>
      </c>
      <c r="AU636" s="71">
        <v>80</v>
      </c>
      <c r="AV636" s="71">
        <v>1</v>
      </c>
      <c r="AW636" s="71">
        <v>18</v>
      </c>
      <c r="AX636" s="71"/>
      <c r="AY636" s="72"/>
      <c r="AZ636" s="71">
        <v>446412.69999999565</v>
      </c>
      <c r="BA636" s="71">
        <v>1312837.3999999624</v>
      </c>
      <c r="BB636" s="71">
        <v>0</v>
      </c>
      <c r="BC636" s="71">
        <v>133901.5</v>
      </c>
      <c r="BD636" s="71">
        <v>20</v>
      </c>
      <c r="BE636" s="71">
        <v>32304.452000000001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2616</v>
      </c>
      <c r="B637" s="70">
        <v>527</v>
      </c>
      <c r="C637" s="70">
        <v>20</v>
      </c>
      <c r="D637" s="70">
        <v>31</v>
      </c>
      <c r="E637" s="70">
        <v>2023</v>
      </c>
      <c r="F637" s="70" t="s">
        <v>1539</v>
      </c>
      <c r="G637" s="70" t="s">
        <v>2596</v>
      </c>
      <c r="H637" s="70" t="s">
        <v>2597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100060</v>
      </c>
      <c r="AS637" s="71">
        <v>26068</v>
      </c>
      <c r="AT637" s="71">
        <v>0</v>
      </c>
      <c r="AU637" s="71">
        <v>90</v>
      </c>
      <c r="AV637" s="71">
        <v>1</v>
      </c>
      <c r="AW637" s="71">
        <v>18</v>
      </c>
      <c r="AX637" s="71"/>
      <c r="AY637" s="72"/>
      <c r="AZ637" s="71">
        <v>476294.60000001837</v>
      </c>
      <c r="BA637" s="71">
        <v>1331062.6999999634</v>
      </c>
      <c r="BB637" s="71">
        <v>0</v>
      </c>
      <c r="BC637" s="71">
        <v>166770.69999999998</v>
      </c>
      <c r="BD637" s="71">
        <v>20</v>
      </c>
      <c r="BE637" s="71">
        <v>36278.199999999997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2617</v>
      </c>
      <c r="B638" s="70">
        <v>527</v>
      </c>
      <c r="C638" s="70">
        <v>21</v>
      </c>
      <c r="D638" s="70">
        <v>31</v>
      </c>
      <c r="E638" s="70">
        <v>2024</v>
      </c>
      <c r="F638" s="70" t="s">
        <v>1554</v>
      </c>
      <c r="G638" s="70" t="s">
        <v>2596</v>
      </c>
      <c r="H638" s="70" t="s">
        <v>2597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2173</v>
      </c>
      <c r="B9" s="70">
        <v>1</v>
      </c>
      <c r="C9" s="70">
        <v>1</v>
      </c>
      <c r="D9" s="70">
        <v>1</v>
      </c>
      <c r="E9" s="70">
        <v>1990</v>
      </c>
      <c r="F9" s="70" t="s">
        <v>787</v>
      </c>
      <c r="G9" s="1073" t="s">
        <v>2174</v>
      </c>
      <c r="H9" s="70" t="s">
        <v>2175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2176</v>
      </c>
      <c r="B10" s="70">
        <v>2</v>
      </c>
      <c r="C10" s="70">
        <v>2</v>
      </c>
      <c r="D10" s="70">
        <v>1</v>
      </c>
      <c r="E10" s="70">
        <v>2005</v>
      </c>
      <c r="F10" s="70" t="s">
        <v>789</v>
      </c>
      <c r="G10" s="1073" t="s">
        <v>2174</v>
      </c>
      <c r="H10" s="70" t="s">
        <v>2175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2177</v>
      </c>
      <c r="B11" s="70">
        <v>3</v>
      </c>
      <c r="C11" s="70">
        <v>3</v>
      </c>
      <c r="D11" s="70">
        <v>1</v>
      </c>
      <c r="E11" s="70">
        <v>2006</v>
      </c>
      <c r="F11" s="70" t="s">
        <v>790</v>
      </c>
      <c r="G11" s="1073" t="s">
        <v>2174</v>
      </c>
      <c r="H11" s="70" t="s">
        <v>2175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2178</v>
      </c>
      <c r="B12" s="70">
        <v>4</v>
      </c>
      <c r="C12" s="70">
        <v>4</v>
      </c>
      <c r="D12" s="70">
        <v>1</v>
      </c>
      <c r="E12" s="70">
        <v>2007</v>
      </c>
      <c r="F12" s="70" t="s">
        <v>791</v>
      </c>
      <c r="G12" s="1073" t="s">
        <v>2174</v>
      </c>
      <c r="H12" s="70" t="s">
        <v>2175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2179</v>
      </c>
      <c r="B13" s="70">
        <v>5</v>
      </c>
      <c r="C13" s="70">
        <v>5</v>
      </c>
      <c r="D13" s="70">
        <v>1</v>
      </c>
      <c r="E13" s="70">
        <v>2008</v>
      </c>
      <c r="F13" s="70" t="s">
        <v>792</v>
      </c>
      <c r="G13" s="1073" t="s">
        <v>2174</v>
      </c>
      <c r="H13" s="70" t="s">
        <v>2175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2180</v>
      </c>
      <c r="B14" s="70">
        <v>6</v>
      </c>
      <c r="C14" s="70">
        <v>6</v>
      </c>
      <c r="D14" s="70">
        <v>1</v>
      </c>
      <c r="E14" s="70">
        <v>2009</v>
      </c>
      <c r="F14" s="70" t="s">
        <v>176</v>
      </c>
      <c r="G14" s="1073" t="s">
        <v>2174</v>
      </c>
      <c r="H14" s="70" t="s">
        <v>2175</v>
      </c>
      <c r="I14" s="1066"/>
      <c r="J14" s="73">
        <v>0</v>
      </c>
      <c r="K14" s="73">
        <v>0</v>
      </c>
      <c r="L14" s="73">
        <v>0</v>
      </c>
      <c r="M14" s="73">
        <v>0</v>
      </c>
      <c r="N14" s="73">
        <v>0</v>
      </c>
      <c r="O14" s="73">
        <v>0</v>
      </c>
      <c r="P14" s="73">
        <v>0</v>
      </c>
      <c r="Q14" s="73">
        <v>0</v>
      </c>
      <c r="R14" s="73">
        <v>0</v>
      </c>
      <c r="S14" s="73">
        <v>0</v>
      </c>
      <c r="T14" s="73">
        <v>0</v>
      </c>
      <c r="U14" s="73">
        <v>0</v>
      </c>
      <c r="V14" s="73">
        <v>0</v>
      </c>
      <c r="W14" s="73">
        <v>6.69</v>
      </c>
      <c r="X14" s="73">
        <v>0</v>
      </c>
      <c r="Y14" s="73">
        <v>0</v>
      </c>
      <c r="Z14" s="73">
        <v>0</v>
      </c>
      <c r="AA14" s="73">
        <v>2.97</v>
      </c>
      <c r="AB14" s="73">
        <v>0</v>
      </c>
      <c r="AC14" s="73">
        <v>0</v>
      </c>
      <c r="AD14" s="73">
        <v>9.3000000000000007</v>
      </c>
      <c r="AE14" s="73">
        <v>5.65</v>
      </c>
      <c r="AF14" s="73">
        <v>0</v>
      </c>
      <c r="AG14" s="73">
        <v>0</v>
      </c>
      <c r="AH14" s="73">
        <v>0</v>
      </c>
      <c r="AI14" s="73">
        <v>0</v>
      </c>
      <c r="AJ14" s="73">
        <v>24.4</v>
      </c>
      <c r="AK14" s="73">
        <v>0</v>
      </c>
      <c r="AL14" s="73">
        <v>0</v>
      </c>
      <c r="AM14" s="73">
        <v>0</v>
      </c>
      <c r="AN14" s="73">
        <v>0</v>
      </c>
      <c r="AO14" s="73">
        <v>4.67</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4.8499999999999996</v>
      </c>
      <c r="CG14" s="73">
        <v>0</v>
      </c>
      <c r="CH14" s="73">
        <v>0</v>
      </c>
      <c r="CI14" s="73">
        <v>0</v>
      </c>
      <c r="CJ14" s="73">
        <v>0</v>
      </c>
      <c r="CK14" s="73">
        <v>0</v>
      </c>
      <c r="CL14" s="73">
        <v>6.59</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6.69</v>
      </c>
      <c r="DY14" s="73">
        <v>0</v>
      </c>
      <c r="DZ14" s="73">
        <v>0</v>
      </c>
      <c r="EA14" s="73">
        <v>0</v>
      </c>
      <c r="EB14" s="73">
        <v>2.97</v>
      </c>
      <c r="EC14" s="73">
        <v>0</v>
      </c>
      <c r="ED14" s="73">
        <v>0</v>
      </c>
      <c r="EE14" s="73">
        <v>9.3000000000000007</v>
      </c>
      <c r="EF14" s="73">
        <v>5.65</v>
      </c>
      <c r="EG14" s="73">
        <v>0</v>
      </c>
      <c r="EH14" s="73">
        <v>0</v>
      </c>
      <c r="EI14" s="73">
        <v>0</v>
      </c>
      <c r="EJ14" s="73">
        <v>0</v>
      </c>
      <c r="EK14" s="73">
        <v>24.4</v>
      </c>
      <c r="EL14" s="73">
        <v>0</v>
      </c>
      <c r="EM14" s="73">
        <v>0</v>
      </c>
      <c r="EN14" s="73">
        <v>0</v>
      </c>
      <c r="EO14" s="73">
        <v>0</v>
      </c>
      <c r="EP14" s="73">
        <v>4.67</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4.8499999999999996</v>
      </c>
      <c r="GH14" s="73">
        <v>0</v>
      </c>
      <c r="GI14" s="73">
        <v>0</v>
      </c>
      <c r="GJ14" s="73">
        <v>0</v>
      </c>
      <c r="GK14" s="73">
        <v>0</v>
      </c>
      <c r="GL14" s="73">
        <v>0</v>
      </c>
      <c r="GM14" s="73">
        <v>6.59</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53.68</v>
      </c>
      <c r="HL14" s="73">
        <v>0</v>
      </c>
      <c r="HM14" s="73">
        <v>0</v>
      </c>
      <c r="HN14" s="73">
        <v>0</v>
      </c>
      <c r="HO14" s="73">
        <v>0</v>
      </c>
      <c r="HP14" s="73">
        <v>0</v>
      </c>
      <c r="HQ14" s="73">
        <v>0</v>
      </c>
      <c r="HR14" s="73">
        <v>0</v>
      </c>
      <c r="HS14" s="73">
        <v>4.8499999999999996</v>
      </c>
      <c r="HT14" s="73">
        <v>0</v>
      </c>
      <c r="HU14" s="73">
        <v>6.59</v>
      </c>
      <c r="HV14" s="73">
        <v>0</v>
      </c>
      <c r="HW14" s="73">
        <v>0</v>
      </c>
      <c r="HX14" s="73">
        <v>0</v>
      </c>
      <c r="HY14" s="73">
        <v>0</v>
      </c>
      <c r="HZ14" s="73">
        <v>0</v>
      </c>
      <c r="IA14" s="73">
        <v>0</v>
      </c>
      <c r="IB14" s="73">
        <v>0</v>
      </c>
      <c r="IC14" s="73">
        <v>0</v>
      </c>
      <c r="ID14" s="73">
        <v>0</v>
      </c>
      <c r="IE14" s="73">
        <v>0</v>
      </c>
      <c r="IF14" s="73">
        <v>53.68</v>
      </c>
      <c r="IG14" s="73">
        <v>0</v>
      </c>
      <c r="IH14" s="73">
        <v>0</v>
      </c>
      <c r="II14" s="73">
        <v>0</v>
      </c>
      <c r="IJ14" s="73">
        <v>0</v>
      </c>
      <c r="IK14" s="73">
        <v>0</v>
      </c>
      <c r="IL14" s="73">
        <v>0</v>
      </c>
      <c r="IM14" s="73">
        <v>0</v>
      </c>
      <c r="IN14" s="73">
        <v>4.8499999999999996</v>
      </c>
      <c r="IO14" s="73">
        <v>0</v>
      </c>
      <c r="IP14" s="73">
        <v>6.59</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1</v>
      </c>
      <c r="JK14" s="71">
        <v>0</v>
      </c>
      <c r="JL14" s="71">
        <v>0</v>
      </c>
      <c r="JM14" s="71">
        <v>0</v>
      </c>
      <c r="JN14" s="71">
        <v>1</v>
      </c>
      <c r="JO14" s="71">
        <v>0</v>
      </c>
      <c r="JP14" s="71">
        <v>0</v>
      </c>
      <c r="JQ14" s="71">
        <v>1</v>
      </c>
      <c r="JR14" s="71">
        <v>1</v>
      </c>
      <c r="JS14" s="71">
        <v>0</v>
      </c>
      <c r="JT14" s="71">
        <v>0</v>
      </c>
      <c r="JU14" s="71">
        <v>0</v>
      </c>
      <c r="JV14" s="71">
        <v>0</v>
      </c>
      <c r="JW14" s="71">
        <v>1</v>
      </c>
      <c r="JX14" s="71">
        <v>0</v>
      </c>
      <c r="JY14" s="71">
        <v>0</v>
      </c>
      <c r="JZ14" s="71">
        <v>0</v>
      </c>
      <c r="KA14" s="71">
        <v>0</v>
      </c>
      <c r="KB14" s="71">
        <v>1</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1</v>
      </c>
      <c r="LT14" s="71">
        <v>0</v>
      </c>
      <c r="LU14" s="71">
        <v>0</v>
      </c>
      <c r="LV14" s="71">
        <v>0</v>
      </c>
      <c r="LW14" s="71">
        <v>0</v>
      </c>
      <c r="LX14" s="71">
        <v>0</v>
      </c>
      <c r="LY14" s="71">
        <v>1</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1</v>
      </c>
      <c r="NL14" s="71">
        <v>0</v>
      </c>
      <c r="NM14" s="71">
        <v>0</v>
      </c>
      <c r="NN14" s="71">
        <v>0</v>
      </c>
      <c r="NO14" s="71">
        <v>1</v>
      </c>
      <c r="NP14" s="71">
        <v>0</v>
      </c>
      <c r="NQ14" s="71">
        <v>0</v>
      </c>
      <c r="NR14" s="71">
        <v>1</v>
      </c>
      <c r="NS14" s="71">
        <v>1</v>
      </c>
      <c r="NT14" s="71">
        <v>0</v>
      </c>
      <c r="NU14" s="71">
        <v>0</v>
      </c>
      <c r="NV14" s="71">
        <v>0</v>
      </c>
      <c r="NW14" s="71">
        <v>0</v>
      </c>
      <c r="NX14" s="71">
        <v>1</v>
      </c>
      <c r="NY14" s="71">
        <v>0</v>
      </c>
      <c r="NZ14" s="71">
        <v>0</v>
      </c>
      <c r="OA14" s="71">
        <v>0</v>
      </c>
      <c r="OB14" s="71">
        <v>0</v>
      </c>
      <c r="OC14" s="71">
        <v>1</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1</v>
      </c>
      <c r="PU14" s="71">
        <v>0</v>
      </c>
      <c r="PV14" s="71">
        <v>0</v>
      </c>
      <c r="PW14" s="71">
        <v>0</v>
      </c>
      <c r="PX14" s="71">
        <v>0</v>
      </c>
      <c r="PY14" s="71">
        <v>0</v>
      </c>
      <c r="PZ14" s="71">
        <v>1</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6</v>
      </c>
      <c r="QY14" s="71">
        <v>0</v>
      </c>
      <c r="QZ14" s="71">
        <v>0</v>
      </c>
      <c r="RA14" s="71">
        <v>0</v>
      </c>
      <c r="RB14" s="71">
        <v>0</v>
      </c>
      <c r="RC14" s="71">
        <v>0</v>
      </c>
      <c r="RD14" s="71">
        <v>0</v>
      </c>
      <c r="RE14" s="71">
        <v>0</v>
      </c>
      <c r="RF14" s="71">
        <v>1</v>
      </c>
      <c r="RG14" s="71">
        <v>0</v>
      </c>
      <c r="RH14" s="71">
        <v>1</v>
      </c>
      <c r="RI14" s="71">
        <v>0</v>
      </c>
      <c r="RJ14" s="71">
        <v>0</v>
      </c>
      <c r="RK14" s="71">
        <v>0</v>
      </c>
      <c r="RL14" s="71">
        <v>0</v>
      </c>
      <c r="RM14" s="71">
        <v>0</v>
      </c>
      <c r="RN14" s="71">
        <v>0</v>
      </c>
      <c r="RO14" s="71">
        <v>0</v>
      </c>
      <c r="RP14" s="71">
        <v>0</v>
      </c>
      <c r="RQ14" s="71">
        <v>0</v>
      </c>
      <c r="RR14" s="71">
        <v>0</v>
      </c>
      <c r="RS14" s="71">
        <v>6</v>
      </c>
      <c r="RT14" s="71">
        <v>0</v>
      </c>
      <c r="RU14" s="71">
        <v>0</v>
      </c>
      <c r="RV14" s="71">
        <v>0</v>
      </c>
      <c r="RW14" s="71">
        <v>0</v>
      </c>
      <c r="RX14" s="71">
        <v>0</v>
      </c>
      <c r="RY14" s="71">
        <v>0</v>
      </c>
      <c r="RZ14" s="71">
        <v>0</v>
      </c>
      <c r="SA14" s="71">
        <v>1</v>
      </c>
      <c r="SB14" s="71">
        <v>0</v>
      </c>
      <c r="SC14" s="71">
        <v>1</v>
      </c>
      <c r="SD14" s="71">
        <v>0</v>
      </c>
      <c r="SE14" s="71">
        <v>0</v>
      </c>
      <c r="SF14" s="71">
        <v>0</v>
      </c>
      <c r="SG14" s="71">
        <v>0</v>
      </c>
      <c r="SH14" s="71">
        <v>0</v>
      </c>
    </row>
    <row r="15" spans="1:503">
      <c r="A15" s="16" t="s">
        <v>2181</v>
      </c>
      <c r="B15" s="70">
        <v>7</v>
      </c>
      <c r="C15" s="70">
        <v>7</v>
      </c>
      <c r="D15" s="70">
        <v>1</v>
      </c>
      <c r="E15" s="70">
        <v>2010</v>
      </c>
      <c r="F15" s="70" t="s">
        <v>177</v>
      </c>
      <c r="G15" s="1073" t="s">
        <v>2174</v>
      </c>
      <c r="H15" s="70" t="s">
        <v>2175</v>
      </c>
      <c r="I15" s="1066"/>
      <c r="J15" s="73">
        <v>0</v>
      </c>
      <c r="K15" s="73">
        <v>0</v>
      </c>
      <c r="L15" s="73">
        <v>0</v>
      </c>
      <c r="M15" s="73">
        <v>0</v>
      </c>
      <c r="N15" s="73">
        <v>0</v>
      </c>
      <c r="O15" s="73">
        <v>0</v>
      </c>
      <c r="P15" s="73">
        <v>0</v>
      </c>
      <c r="Q15" s="73">
        <v>0</v>
      </c>
      <c r="R15" s="73">
        <v>0</v>
      </c>
      <c r="S15" s="73">
        <v>0</v>
      </c>
      <c r="T15" s="73">
        <v>0</v>
      </c>
      <c r="U15" s="73">
        <v>0</v>
      </c>
      <c r="V15" s="73">
        <v>0</v>
      </c>
      <c r="W15" s="73">
        <v>6.9260000000000002</v>
      </c>
      <c r="X15" s="73">
        <v>0</v>
      </c>
      <c r="Y15" s="73">
        <v>0</v>
      </c>
      <c r="Z15" s="73">
        <v>0</v>
      </c>
      <c r="AA15" s="73">
        <v>3.33</v>
      </c>
      <c r="AB15" s="73">
        <v>0</v>
      </c>
      <c r="AC15" s="73">
        <v>0</v>
      </c>
      <c r="AD15" s="73">
        <v>16.558</v>
      </c>
      <c r="AE15" s="73">
        <v>12.326000000000001</v>
      </c>
      <c r="AF15" s="73">
        <v>0</v>
      </c>
      <c r="AG15" s="73">
        <v>0</v>
      </c>
      <c r="AH15" s="73">
        <v>0</v>
      </c>
      <c r="AI15" s="73">
        <v>0</v>
      </c>
      <c r="AJ15" s="73">
        <v>24.760999999999999</v>
      </c>
      <c r="AK15" s="73">
        <v>0</v>
      </c>
      <c r="AL15" s="73">
        <v>0</v>
      </c>
      <c r="AM15" s="73">
        <v>0</v>
      </c>
      <c r="AN15" s="73">
        <v>0</v>
      </c>
      <c r="AO15" s="73">
        <v>5.1029999999999998</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5.0369999999999999</v>
      </c>
      <c r="CG15" s="73">
        <v>0</v>
      </c>
      <c r="CH15" s="73">
        <v>0</v>
      </c>
      <c r="CI15" s="73">
        <v>0</v>
      </c>
      <c r="CJ15" s="73">
        <v>0</v>
      </c>
      <c r="CK15" s="73">
        <v>0</v>
      </c>
      <c r="CL15" s="73">
        <v>6.6680000000000001</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6.9260000000000002</v>
      </c>
      <c r="DY15" s="73">
        <v>0</v>
      </c>
      <c r="DZ15" s="73">
        <v>0</v>
      </c>
      <c r="EA15" s="73">
        <v>0</v>
      </c>
      <c r="EB15" s="73">
        <v>3.33</v>
      </c>
      <c r="EC15" s="73">
        <v>0</v>
      </c>
      <c r="ED15" s="73">
        <v>0</v>
      </c>
      <c r="EE15" s="73">
        <v>16.558</v>
      </c>
      <c r="EF15" s="73">
        <v>12.326000000000001</v>
      </c>
      <c r="EG15" s="73">
        <v>0</v>
      </c>
      <c r="EH15" s="73">
        <v>0</v>
      </c>
      <c r="EI15" s="73">
        <v>0</v>
      </c>
      <c r="EJ15" s="73">
        <v>0</v>
      </c>
      <c r="EK15" s="73">
        <v>24.760999999999999</v>
      </c>
      <c r="EL15" s="73">
        <v>0</v>
      </c>
      <c r="EM15" s="73">
        <v>0</v>
      </c>
      <c r="EN15" s="73">
        <v>0</v>
      </c>
      <c r="EO15" s="73">
        <v>0</v>
      </c>
      <c r="EP15" s="73">
        <v>5.1029999999999998</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5.0369999999999999</v>
      </c>
      <c r="GH15" s="73">
        <v>0</v>
      </c>
      <c r="GI15" s="73">
        <v>0</v>
      </c>
      <c r="GJ15" s="73">
        <v>0</v>
      </c>
      <c r="GK15" s="73">
        <v>0</v>
      </c>
      <c r="GL15" s="73">
        <v>0</v>
      </c>
      <c r="GM15" s="73">
        <v>6.6680000000000001</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69.004000000000005</v>
      </c>
      <c r="HL15" s="73">
        <v>0</v>
      </c>
      <c r="HM15" s="73">
        <v>0</v>
      </c>
      <c r="HN15" s="73">
        <v>0</v>
      </c>
      <c r="HO15" s="73">
        <v>0</v>
      </c>
      <c r="HP15" s="73">
        <v>0</v>
      </c>
      <c r="HQ15" s="73">
        <v>0</v>
      </c>
      <c r="HR15" s="73">
        <v>0</v>
      </c>
      <c r="HS15" s="73">
        <v>5.0369999999999999</v>
      </c>
      <c r="HT15" s="73">
        <v>0</v>
      </c>
      <c r="HU15" s="73">
        <v>6.6680000000000001</v>
      </c>
      <c r="HV15" s="73">
        <v>0</v>
      </c>
      <c r="HW15" s="73">
        <v>0</v>
      </c>
      <c r="HX15" s="73">
        <v>0</v>
      </c>
      <c r="HY15" s="73">
        <v>0</v>
      </c>
      <c r="HZ15" s="73">
        <v>0</v>
      </c>
      <c r="IA15" s="73">
        <v>0</v>
      </c>
      <c r="IB15" s="73">
        <v>0</v>
      </c>
      <c r="IC15" s="73">
        <v>0</v>
      </c>
      <c r="ID15" s="73">
        <v>0</v>
      </c>
      <c r="IE15" s="73">
        <v>0</v>
      </c>
      <c r="IF15" s="73">
        <v>69.004000000000005</v>
      </c>
      <c r="IG15" s="73">
        <v>0</v>
      </c>
      <c r="IH15" s="73">
        <v>0</v>
      </c>
      <c r="II15" s="73">
        <v>0</v>
      </c>
      <c r="IJ15" s="73">
        <v>0</v>
      </c>
      <c r="IK15" s="73">
        <v>0</v>
      </c>
      <c r="IL15" s="73">
        <v>0</v>
      </c>
      <c r="IM15" s="73">
        <v>0</v>
      </c>
      <c r="IN15" s="73">
        <v>5.0369999999999999</v>
      </c>
      <c r="IO15" s="73">
        <v>0</v>
      </c>
      <c r="IP15" s="73">
        <v>6.6680000000000001</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1</v>
      </c>
      <c r="JK15" s="71">
        <v>0</v>
      </c>
      <c r="JL15" s="71">
        <v>0</v>
      </c>
      <c r="JM15" s="71">
        <v>0</v>
      </c>
      <c r="JN15" s="71">
        <v>1</v>
      </c>
      <c r="JO15" s="71">
        <v>0</v>
      </c>
      <c r="JP15" s="71">
        <v>0</v>
      </c>
      <c r="JQ15" s="71">
        <v>1</v>
      </c>
      <c r="JR15" s="71">
        <v>1</v>
      </c>
      <c r="JS15" s="71">
        <v>0</v>
      </c>
      <c r="JT15" s="71">
        <v>0</v>
      </c>
      <c r="JU15" s="71">
        <v>0</v>
      </c>
      <c r="JV15" s="71">
        <v>0</v>
      </c>
      <c r="JW15" s="71">
        <v>1</v>
      </c>
      <c r="JX15" s="71">
        <v>0</v>
      </c>
      <c r="JY15" s="71">
        <v>0</v>
      </c>
      <c r="JZ15" s="71">
        <v>0</v>
      </c>
      <c r="KA15" s="71">
        <v>0</v>
      </c>
      <c r="KB15" s="71">
        <v>1</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1</v>
      </c>
      <c r="LT15" s="71">
        <v>0</v>
      </c>
      <c r="LU15" s="71">
        <v>0</v>
      </c>
      <c r="LV15" s="71">
        <v>0</v>
      </c>
      <c r="LW15" s="71">
        <v>0</v>
      </c>
      <c r="LX15" s="71">
        <v>0</v>
      </c>
      <c r="LY15" s="71">
        <v>1</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1</v>
      </c>
      <c r="NL15" s="71">
        <v>0</v>
      </c>
      <c r="NM15" s="71">
        <v>0</v>
      </c>
      <c r="NN15" s="71">
        <v>0</v>
      </c>
      <c r="NO15" s="71">
        <v>1</v>
      </c>
      <c r="NP15" s="71">
        <v>0</v>
      </c>
      <c r="NQ15" s="71">
        <v>0</v>
      </c>
      <c r="NR15" s="71">
        <v>1</v>
      </c>
      <c r="NS15" s="71">
        <v>1</v>
      </c>
      <c r="NT15" s="71">
        <v>0</v>
      </c>
      <c r="NU15" s="71">
        <v>0</v>
      </c>
      <c r="NV15" s="71">
        <v>0</v>
      </c>
      <c r="NW15" s="71">
        <v>0</v>
      </c>
      <c r="NX15" s="71">
        <v>1</v>
      </c>
      <c r="NY15" s="71">
        <v>0</v>
      </c>
      <c r="NZ15" s="71">
        <v>0</v>
      </c>
      <c r="OA15" s="71">
        <v>0</v>
      </c>
      <c r="OB15" s="71">
        <v>0</v>
      </c>
      <c r="OC15" s="71">
        <v>1</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1</v>
      </c>
      <c r="PU15" s="71">
        <v>0</v>
      </c>
      <c r="PV15" s="71">
        <v>0</v>
      </c>
      <c r="PW15" s="71">
        <v>0</v>
      </c>
      <c r="PX15" s="71">
        <v>0</v>
      </c>
      <c r="PY15" s="71">
        <v>0</v>
      </c>
      <c r="PZ15" s="71">
        <v>1</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6</v>
      </c>
      <c r="QY15" s="71">
        <v>0</v>
      </c>
      <c r="QZ15" s="71">
        <v>0</v>
      </c>
      <c r="RA15" s="71">
        <v>0</v>
      </c>
      <c r="RB15" s="71">
        <v>0</v>
      </c>
      <c r="RC15" s="71">
        <v>0</v>
      </c>
      <c r="RD15" s="71">
        <v>0</v>
      </c>
      <c r="RE15" s="71">
        <v>0</v>
      </c>
      <c r="RF15" s="71">
        <v>1</v>
      </c>
      <c r="RG15" s="71">
        <v>0</v>
      </c>
      <c r="RH15" s="71">
        <v>1</v>
      </c>
      <c r="RI15" s="71">
        <v>0</v>
      </c>
      <c r="RJ15" s="71">
        <v>0</v>
      </c>
      <c r="RK15" s="71">
        <v>0</v>
      </c>
      <c r="RL15" s="71">
        <v>0</v>
      </c>
      <c r="RM15" s="71">
        <v>0</v>
      </c>
      <c r="RN15" s="71">
        <v>0</v>
      </c>
      <c r="RO15" s="71">
        <v>0</v>
      </c>
      <c r="RP15" s="71">
        <v>0</v>
      </c>
      <c r="RQ15" s="71">
        <v>0</v>
      </c>
      <c r="RR15" s="71">
        <v>0</v>
      </c>
      <c r="RS15" s="71">
        <v>6</v>
      </c>
      <c r="RT15" s="71">
        <v>0</v>
      </c>
      <c r="RU15" s="71">
        <v>0</v>
      </c>
      <c r="RV15" s="71">
        <v>0</v>
      </c>
      <c r="RW15" s="71">
        <v>0</v>
      </c>
      <c r="RX15" s="71">
        <v>0</v>
      </c>
      <c r="RY15" s="71">
        <v>0</v>
      </c>
      <c r="RZ15" s="71">
        <v>0</v>
      </c>
      <c r="SA15" s="71">
        <v>1</v>
      </c>
      <c r="SB15" s="71">
        <v>0</v>
      </c>
      <c r="SC15" s="71">
        <v>1</v>
      </c>
      <c r="SD15" s="71">
        <v>0</v>
      </c>
      <c r="SE15" s="71">
        <v>0</v>
      </c>
      <c r="SF15" s="71">
        <v>0</v>
      </c>
      <c r="SG15" s="71">
        <v>0</v>
      </c>
      <c r="SH15" s="71">
        <v>0</v>
      </c>
    </row>
    <row r="16" spans="1:503">
      <c r="A16" s="16" t="s">
        <v>2182</v>
      </c>
      <c r="B16" s="70">
        <v>8</v>
      </c>
      <c r="C16" s="70">
        <v>8</v>
      </c>
      <c r="D16" s="70">
        <v>1</v>
      </c>
      <c r="E16" s="70">
        <v>2011</v>
      </c>
      <c r="F16" s="70" t="s">
        <v>178</v>
      </c>
      <c r="G16" s="1073" t="s">
        <v>2174</v>
      </c>
      <c r="H16" s="70" t="s">
        <v>2175</v>
      </c>
      <c r="I16" s="1066"/>
      <c r="J16" s="73">
        <v>0</v>
      </c>
      <c r="K16" s="73">
        <v>0</v>
      </c>
      <c r="L16" s="73">
        <v>0</v>
      </c>
      <c r="M16" s="73">
        <v>0</v>
      </c>
      <c r="N16" s="73">
        <v>0</v>
      </c>
      <c r="O16" s="73">
        <v>0</v>
      </c>
      <c r="P16" s="73">
        <v>0</v>
      </c>
      <c r="Q16" s="73">
        <v>0</v>
      </c>
      <c r="R16" s="73">
        <v>0</v>
      </c>
      <c r="S16" s="73">
        <v>0</v>
      </c>
      <c r="T16" s="73">
        <v>0</v>
      </c>
      <c r="U16" s="73">
        <v>0</v>
      </c>
      <c r="V16" s="73">
        <v>0</v>
      </c>
      <c r="W16" s="73">
        <v>6.91</v>
      </c>
      <c r="X16" s="73">
        <v>0</v>
      </c>
      <c r="Y16" s="73">
        <v>0</v>
      </c>
      <c r="Z16" s="73">
        <v>0</v>
      </c>
      <c r="AA16" s="73">
        <v>3.1150000000000002</v>
      </c>
      <c r="AB16" s="73">
        <v>0</v>
      </c>
      <c r="AC16" s="73">
        <v>0</v>
      </c>
      <c r="AD16" s="73">
        <v>16.254999999999999</v>
      </c>
      <c r="AE16" s="73">
        <v>14.000999999999999</v>
      </c>
      <c r="AF16" s="73">
        <v>0</v>
      </c>
      <c r="AG16" s="73">
        <v>0</v>
      </c>
      <c r="AH16" s="73">
        <v>0</v>
      </c>
      <c r="AI16" s="73">
        <v>0</v>
      </c>
      <c r="AJ16" s="73">
        <v>24.106999999999999</v>
      </c>
      <c r="AK16" s="73">
        <v>0</v>
      </c>
      <c r="AL16" s="73">
        <v>0</v>
      </c>
      <c r="AM16" s="73">
        <v>0</v>
      </c>
      <c r="AN16" s="73">
        <v>0</v>
      </c>
      <c r="AO16" s="73">
        <v>5.1769999999999996</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4.4610000000000003</v>
      </c>
      <c r="CG16" s="73">
        <v>0</v>
      </c>
      <c r="CH16" s="73">
        <v>0</v>
      </c>
      <c r="CI16" s="73">
        <v>0</v>
      </c>
      <c r="CJ16" s="73">
        <v>0</v>
      </c>
      <c r="CK16" s="73">
        <v>0</v>
      </c>
      <c r="CL16" s="73">
        <v>5.95</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6.91</v>
      </c>
      <c r="DY16" s="73">
        <v>0</v>
      </c>
      <c r="DZ16" s="73">
        <v>0</v>
      </c>
      <c r="EA16" s="73">
        <v>0</v>
      </c>
      <c r="EB16" s="73">
        <v>3.1150000000000002</v>
      </c>
      <c r="EC16" s="73">
        <v>0</v>
      </c>
      <c r="ED16" s="73">
        <v>0</v>
      </c>
      <c r="EE16" s="73">
        <v>16.254999999999999</v>
      </c>
      <c r="EF16" s="73">
        <v>14.000999999999999</v>
      </c>
      <c r="EG16" s="73">
        <v>0</v>
      </c>
      <c r="EH16" s="73">
        <v>0</v>
      </c>
      <c r="EI16" s="73">
        <v>0</v>
      </c>
      <c r="EJ16" s="73">
        <v>0</v>
      </c>
      <c r="EK16" s="73">
        <v>24.106999999999999</v>
      </c>
      <c r="EL16" s="73">
        <v>0</v>
      </c>
      <c r="EM16" s="73">
        <v>0</v>
      </c>
      <c r="EN16" s="73">
        <v>0</v>
      </c>
      <c r="EO16" s="73">
        <v>0</v>
      </c>
      <c r="EP16" s="73">
        <v>5.1769999999999996</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4.4610000000000003</v>
      </c>
      <c r="GH16" s="73">
        <v>0</v>
      </c>
      <c r="GI16" s="73">
        <v>0</v>
      </c>
      <c r="GJ16" s="73">
        <v>0</v>
      </c>
      <c r="GK16" s="73">
        <v>0</v>
      </c>
      <c r="GL16" s="73">
        <v>0</v>
      </c>
      <c r="GM16" s="73">
        <v>5.95</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69.564999999999998</v>
      </c>
      <c r="HL16" s="73">
        <v>0</v>
      </c>
      <c r="HM16" s="73">
        <v>0</v>
      </c>
      <c r="HN16" s="73">
        <v>0</v>
      </c>
      <c r="HO16" s="73">
        <v>0</v>
      </c>
      <c r="HP16" s="73">
        <v>0</v>
      </c>
      <c r="HQ16" s="73">
        <v>0</v>
      </c>
      <c r="HR16" s="73">
        <v>0</v>
      </c>
      <c r="HS16" s="73">
        <v>4.4610000000000003</v>
      </c>
      <c r="HT16" s="73">
        <v>0</v>
      </c>
      <c r="HU16" s="73">
        <v>5.95</v>
      </c>
      <c r="HV16" s="73">
        <v>0</v>
      </c>
      <c r="HW16" s="73">
        <v>0</v>
      </c>
      <c r="HX16" s="73">
        <v>0</v>
      </c>
      <c r="HY16" s="73">
        <v>0</v>
      </c>
      <c r="HZ16" s="73">
        <v>0</v>
      </c>
      <c r="IA16" s="73">
        <v>0</v>
      </c>
      <c r="IB16" s="73">
        <v>0</v>
      </c>
      <c r="IC16" s="73">
        <v>0</v>
      </c>
      <c r="ID16" s="73">
        <v>0</v>
      </c>
      <c r="IE16" s="73">
        <v>0</v>
      </c>
      <c r="IF16" s="73">
        <v>69.564999999999998</v>
      </c>
      <c r="IG16" s="73">
        <v>0</v>
      </c>
      <c r="IH16" s="73">
        <v>0</v>
      </c>
      <c r="II16" s="73">
        <v>0</v>
      </c>
      <c r="IJ16" s="73">
        <v>0</v>
      </c>
      <c r="IK16" s="73">
        <v>0</v>
      </c>
      <c r="IL16" s="73">
        <v>0</v>
      </c>
      <c r="IM16" s="73">
        <v>0</v>
      </c>
      <c r="IN16" s="73">
        <v>4.4610000000000003</v>
      </c>
      <c r="IO16" s="73">
        <v>0</v>
      </c>
      <c r="IP16" s="73">
        <v>5.95</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1</v>
      </c>
      <c r="JK16" s="71">
        <v>0</v>
      </c>
      <c r="JL16" s="71">
        <v>0</v>
      </c>
      <c r="JM16" s="71">
        <v>0</v>
      </c>
      <c r="JN16" s="71">
        <v>1</v>
      </c>
      <c r="JO16" s="71">
        <v>0</v>
      </c>
      <c r="JP16" s="71">
        <v>0</v>
      </c>
      <c r="JQ16" s="71">
        <v>1</v>
      </c>
      <c r="JR16" s="71">
        <v>1</v>
      </c>
      <c r="JS16" s="71">
        <v>0</v>
      </c>
      <c r="JT16" s="71">
        <v>0</v>
      </c>
      <c r="JU16" s="71">
        <v>0</v>
      </c>
      <c r="JV16" s="71">
        <v>0</v>
      </c>
      <c r="JW16" s="71">
        <v>1</v>
      </c>
      <c r="JX16" s="71">
        <v>0</v>
      </c>
      <c r="JY16" s="71">
        <v>0</v>
      </c>
      <c r="JZ16" s="71">
        <v>0</v>
      </c>
      <c r="KA16" s="71">
        <v>0</v>
      </c>
      <c r="KB16" s="71">
        <v>1</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1</v>
      </c>
      <c r="LT16" s="71">
        <v>0</v>
      </c>
      <c r="LU16" s="71">
        <v>0</v>
      </c>
      <c r="LV16" s="71">
        <v>0</v>
      </c>
      <c r="LW16" s="71">
        <v>0</v>
      </c>
      <c r="LX16" s="71">
        <v>0</v>
      </c>
      <c r="LY16" s="71">
        <v>1</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1</v>
      </c>
      <c r="NL16" s="71">
        <v>0</v>
      </c>
      <c r="NM16" s="71">
        <v>0</v>
      </c>
      <c r="NN16" s="71">
        <v>0</v>
      </c>
      <c r="NO16" s="71">
        <v>1</v>
      </c>
      <c r="NP16" s="71">
        <v>0</v>
      </c>
      <c r="NQ16" s="71">
        <v>0</v>
      </c>
      <c r="NR16" s="71">
        <v>1</v>
      </c>
      <c r="NS16" s="71">
        <v>1</v>
      </c>
      <c r="NT16" s="71">
        <v>0</v>
      </c>
      <c r="NU16" s="71">
        <v>0</v>
      </c>
      <c r="NV16" s="71">
        <v>0</v>
      </c>
      <c r="NW16" s="71">
        <v>0</v>
      </c>
      <c r="NX16" s="71">
        <v>1</v>
      </c>
      <c r="NY16" s="71">
        <v>0</v>
      </c>
      <c r="NZ16" s="71">
        <v>0</v>
      </c>
      <c r="OA16" s="71">
        <v>0</v>
      </c>
      <c r="OB16" s="71">
        <v>0</v>
      </c>
      <c r="OC16" s="71">
        <v>1</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1</v>
      </c>
      <c r="PU16" s="71">
        <v>0</v>
      </c>
      <c r="PV16" s="71">
        <v>0</v>
      </c>
      <c r="PW16" s="71">
        <v>0</v>
      </c>
      <c r="PX16" s="71">
        <v>0</v>
      </c>
      <c r="PY16" s="71">
        <v>0</v>
      </c>
      <c r="PZ16" s="71">
        <v>1</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6</v>
      </c>
      <c r="QY16" s="71">
        <v>0</v>
      </c>
      <c r="QZ16" s="71">
        <v>0</v>
      </c>
      <c r="RA16" s="71">
        <v>0</v>
      </c>
      <c r="RB16" s="71">
        <v>0</v>
      </c>
      <c r="RC16" s="71">
        <v>0</v>
      </c>
      <c r="RD16" s="71">
        <v>0</v>
      </c>
      <c r="RE16" s="71">
        <v>0</v>
      </c>
      <c r="RF16" s="71">
        <v>1</v>
      </c>
      <c r="RG16" s="71">
        <v>0</v>
      </c>
      <c r="RH16" s="71">
        <v>1</v>
      </c>
      <c r="RI16" s="71">
        <v>0</v>
      </c>
      <c r="RJ16" s="71">
        <v>0</v>
      </c>
      <c r="RK16" s="71">
        <v>0</v>
      </c>
      <c r="RL16" s="71">
        <v>0</v>
      </c>
      <c r="RM16" s="71">
        <v>0</v>
      </c>
      <c r="RN16" s="71">
        <v>0</v>
      </c>
      <c r="RO16" s="71">
        <v>0</v>
      </c>
      <c r="RP16" s="71">
        <v>0</v>
      </c>
      <c r="RQ16" s="71">
        <v>0</v>
      </c>
      <c r="RR16" s="71">
        <v>0</v>
      </c>
      <c r="RS16" s="71">
        <v>6</v>
      </c>
      <c r="RT16" s="71">
        <v>0</v>
      </c>
      <c r="RU16" s="71">
        <v>0</v>
      </c>
      <c r="RV16" s="71">
        <v>0</v>
      </c>
      <c r="RW16" s="71">
        <v>0</v>
      </c>
      <c r="RX16" s="71">
        <v>0</v>
      </c>
      <c r="RY16" s="71">
        <v>0</v>
      </c>
      <c r="RZ16" s="71">
        <v>0</v>
      </c>
      <c r="SA16" s="71">
        <v>1</v>
      </c>
      <c r="SB16" s="71">
        <v>0</v>
      </c>
      <c r="SC16" s="71">
        <v>1</v>
      </c>
      <c r="SD16" s="71">
        <v>0</v>
      </c>
      <c r="SE16" s="71">
        <v>0</v>
      </c>
      <c r="SF16" s="71">
        <v>0</v>
      </c>
      <c r="SG16" s="71">
        <v>0</v>
      </c>
      <c r="SH16" s="71">
        <v>0</v>
      </c>
    </row>
    <row r="17" spans="1:502">
      <c r="A17" s="16" t="s">
        <v>2183</v>
      </c>
      <c r="B17" s="70">
        <v>9</v>
      </c>
      <c r="C17" s="70">
        <v>9</v>
      </c>
      <c r="D17" s="70">
        <v>1</v>
      </c>
      <c r="E17" s="70">
        <v>2012</v>
      </c>
      <c r="F17" s="70" t="s">
        <v>179</v>
      </c>
      <c r="G17" s="1073" t="s">
        <v>2174</v>
      </c>
      <c r="H17" s="70" t="s">
        <v>2175</v>
      </c>
      <c r="I17" s="1066"/>
      <c r="J17" s="73">
        <v>0</v>
      </c>
      <c r="K17" s="73">
        <v>0</v>
      </c>
      <c r="L17" s="73">
        <v>0</v>
      </c>
      <c r="M17" s="73">
        <v>0</v>
      </c>
      <c r="N17" s="73">
        <v>0</v>
      </c>
      <c r="O17" s="73">
        <v>0</v>
      </c>
      <c r="P17" s="73">
        <v>0</v>
      </c>
      <c r="Q17" s="73">
        <v>0</v>
      </c>
      <c r="R17" s="73">
        <v>0</v>
      </c>
      <c r="S17" s="73">
        <v>0</v>
      </c>
      <c r="T17" s="73">
        <v>0</v>
      </c>
      <c r="U17" s="73">
        <v>0</v>
      </c>
      <c r="V17" s="73">
        <v>0</v>
      </c>
      <c r="W17" s="73">
        <v>6.8410000000000002</v>
      </c>
      <c r="X17" s="73">
        <v>0</v>
      </c>
      <c r="Y17" s="73">
        <v>0</v>
      </c>
      <c r="Z17" s="73">
        <v>0</v>
      </c>
      <c r="AA17" s="73">
        <v>3.2029999999999998</v>
      </c>
      <c r="AB17" s="73">
        <v>0</v>
      </c>
      <c r="AC17" s="73">
        <v>0</v>
      </c>
      <c r="AD17" s="73">
        <v>18.946999999999999</v>
      </c>
      <c r="AE17" s="73">
        <v>12.419</v>
      </c>
      <c r="AF17" s="73">
        <v>0</v>
      </c>
      <c r="AG17" s="73">
        <v>0</v>
      </c>
      <c r="AH17" s="73">
        <v>0</v>
      </c>
      <c r="AI17" s="73">
        <v>0</v>
      </c>
      <c r="AJ17" s="73">
        <v>25.242999999999999</v>
      </c>
      <c r="AK17" s="73">
        <v>0</v>
      </c>
      <c r="AL17" s="73">
        <v>0</v>
      </c>
      <c r="AM17" s="73">
        <v>0</v>
      </c>
      <c r="AN17" s="73">
        <v>0</v>
      </c>
      <c r="AO17" s="73">
        <v>5.5979999999999999</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4.8979999999999997</v>
      </c>
      <c r="CG17" s="73">
        <v>0</v>
      </c>
      <c r="CH17" s="73">
        <v>0</v>
      </c>
      <c r="CI17" s="73">
        <v>0</v>
      </c>
      <c r="CJ17" s="73">
        <v>0</v>
      </c>
      <c r="CK17" s="73">
        <v>0</v>
      </c>
      <c r="CL17" s="73">
        <v>6.1379999999999999</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6.8410000000000002</v>
      </c>
      <c r="DY17" s="73">
        <v>0</v>
      </c>
      <c r="DZ17" s="73">
        <v>0</v>
      </c>
      <c r="EA17" s="73">
        <v>0</v>
      </c>
      <c r="EB17" s="73">
        <v>3.2029999999999998</v>
      </c>
      <c r="EC17" s="73">
        <v>0</v>
      </c>
      <c r="ED17" s="73">
        <v>0</v>
      </c>
      <c r="EE17" s="73">
        <v>18.946999999999999</v>
      </c>
      <c r="EF17" s="73">
        <v>12.419</v>
      </c>
      <c r="EG17" s="73">
        <v>0</v>
      </c>
      <c r="EH17" s="73">
        <v>0</v>
      </c>
      <c r="EI17" s="73">
        <v>0</v>
      </c>
      <c r="EJ17" s="73">
        <v>0</v>
      </c>
      <c r="EK17" s="73">
        <v>25.242999999999999</v>
      </c>
      <c r="EL17" s="73">
        <v>0</v>
      </c>
      <c r="EM17" s="73">
        <v>0</v>
      </c>
      <c r="EN17" s="73">
        <v>0</v>
      </c>
      <c r="EO17" s="73">
        <v>0</v>
      </c>
      <c r="EP17" s="73">
        <v>5.5979999999999999</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4.8979999999999997</v>
      </c>
      <c r="GH17" s="73">
        <v>0</v>
      </c>
      <c r="GI17" s="73">
        <v>0</v>
      </c>
      <c r="GJ17" s="73">
        <v>0</v>
      </c>
      <c r="GK17" s="73">
        <v>0</v>
      </c>
      <c r="GL17" s="73">
        <v>0</v>
      </c>
      <c r="GM17" s="73">
        <v>6.1379999999999999</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72.251000000000005</v>
      </c>
      <c r="HL17" s="73">
        <v>0</v>
      </c>
      <c r="HM17" s="73">
        <v>0</v>
      </c>
      <c r="HN17" s="73">
        <v>0</v>
      </c>
      <c r="HO17" s="73">
        <v>0</v>
      </c>
      <c r="HP17" s="73">
        <v>0</v>
      </c>
      <c r="HQ17" s="73">
        <v>0</v>
      </c>
      <c r="HR17" s="73">
        <v>0</v>
      </c>
      <c r="HS17" s="73">
        <v>4.8979999999999997</v>
      </c>
      <c r="HT17" s="73">
        <v>0</v>
      </c>
      <c r="HU17" s="73">
        <v>6.1379999999999999</v>
      </c>
      <c r="HV17" s="73">
        <v>0</v>
      </c>
      <c r="HW17" s="73">
        <v>0</v>
      </c>
      <c r="HX17" s="73">
        <v>0</v>
      </c>
      <c r="HY17" s="73">
        <v>0</v>
      </c>
      <c r="HZ17" s="73">
        <v>0</v>
      </c>
      <c r="IA17" s="73">
        <v>0</v>
      </c>
      <c r="IB17" s="73">
        <v>0</v>
      </c>
      <c r="IC17" s="73">
        <v>0</v>
      </c>
      <c r="ID17" s="73">
        <v>0</v>
      </c>
      <c r="IE17" s="73">
        <v>0</v>
      </c>
      <c r="IF17" s="73">
        <v>72.251000000000005</v>
      </c>
      <c r="IG17" s="73">
        <v>0</v>
      </c>
      <c r="IH17" s="73">
        <v>0</v>
      </c>
      <c r="II17" s="73">
        <v>0</v>
      </c>
      <c r="IJ17" s="73">
        <v>0</v>
      </c>
      <c r="IK17" s="73">
        <v>0</v>
      </c>
      <c r="IL17" s="73">
        <v>0</v>
      </c>
      <c r="IM17" s="73">
        <v>0</v>
      </c>
      <c r="IN17" s="73">
        <v>4.8979999999999997</v>
      </c>
      <c r="IO17" s="73">
        <v>0</v>
      </c>
      <c r="IP17" s="73">
        <v>6.1379999999999999</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1</v>
      </c>
      <c r="JK17" s="71">
        <v>0</v>
      </c>
      <c r="JL17" s="71">
        <v>0</v>
      </c>
      <c r="JM17" s="71">
        <v>0</v>
      </c>
      <c r="JN17" s="71">
        <v>1</v>
      </c>
      <c r="JO17" s="71">
        <v>0</v>
      </c>
      <c r="JP17" s="71">
        <v>0</v>
      </c>
      <c r="JQ17" s="71">
        <v>1</v>
      </c>
      <c r="JR17" s="71">
        <v>1</v>
      </c>
      <c r="JS17" s="71">
        <v>0</v>
      </c>
      <c r="JT17" s="71">
        <v>0</v>
      </c>
      <c r="JU17" s="71">
        <v>0</v>
      </c>
      <c r="JV17" s="71">
        <v>0</v>
      </c>
      <c r="JW17" s="71">
        <v>1</v>
      </c>
      <c r="JX17" s="71">
        <v>0</v>
      </c>
      <c r="JY17" s="71">
        <v>0</v>
      </c>
      <c r="JZ17" s="71">
        <v>0</v>
      </c>
      <c r="KA17" s="71">
        <v>0</v>
      </c>
      <c r="KB17" s="71">
        <v>1</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1</v>
      </c>
      <c r="LT17" s="71">
        <v>0</v>
      </c>
      <c r="LU17" s="71">
        <v>0</v>
      </c>
      <c r="LV17" s="71">
        <v>0</v>
      </c>
      <c r="LW17" s="71">
        <v>0</v>
      </c>
      <c r="LX17" s="71">
        <v>0</v>
      </c>
      <c r="LY17" s="71">
        <v>1</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1</v>
      </c>
      <c r="NL17" s="71">
        <v>0</v>
      </c>
      <c r="NM17" s="71">
        <v>0</v>
      </c>
      <c r="NN17" s="71">
        <v>0</v>
      </c>
      <c r="NO17" s="71">
        <v>1</v>
      </c>
      <c r="NP17" s="71">
        <v>0</v>
      </c>
      <c r="NQ17" s="71">
        <v>0</v>
      </c>
      <c r="NR17" s="71">
        <v>1</v>
      </c>
      <c r="NS17" s="71">
        <v>1</v>
      </c>
      <c r="NT17" s="71">
        <v>0</v>
      </c>
      <c r="NU17" s="71">
        <v>0</v>
      </c>
      <c r="NV17" s="71">
        <v>0</v>
      </c>
      <c r="NW17" s="71">
        <v>0</v>
      </c>
      <c r="NX17" s="71">
        <v>1</v>
      </c>
      <c r="NY17" s="71">
        <v>0</v>
      </c>
      <c r="NZ17" s="71">
        <v>0</v>
      </c>
      <c r="OA17" s="71">
        <v>0</v>
      </c>
      <c r="OB17" s="71">
        <v>0</v>
      </c>
      <c r="OC17" s="71">
        <v>1</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1</v>
      </c>
      <c r="PU17" s="71">
        <v>0</v>
      </c>
      <c r="PV17" s="71">
        <v>0</v>
      </c>
      <c r="PW17" s="71">
        <v>0</v>
      </c>
      <c r="PX17" s="71">
        <v>0</v>
      </c>
      <c r="PY17" s="71">
        <v>0</v>
      </c>
      <c r="PZ17" s="71">
        <v>1</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6</v>
      </c>
      <c r="QY17" s="71">
        <v>0</v>
      </c>
      <c r="QZ17" s="71">
        <v>0</v>
      </c>
      <c r="RA17" s="71">
        <v>0</v>
      </c>
      <c r="RB17" s="71">
        <v>0</v>
      </c>
      <c r="RC17" s="71">
        <v>0</v>
      </c>
      <c r="RD17" s="71">
        <v>0</v>
      </c>
      <c r="RE17" s="71">
        <v>0</v>
      </c>
      <c r="RF17" s="71">
        <v>1</v>
      </c>
      <c r="RG17" s="71">
        <v>0</v>
      </c>
      <c r="RH17" s="71">
        <v>1</v>
      </c>
      <c r="RI17" s="71">
        <v>0</v>
      </c>
      <c r="RJ17" s="71">
        <v>0</v>
      </c>
      <c r="RK17" s="71">
        <v>0</v>
      </c>
      <c r="RL17" s="71">
        <v>0</v>
      </c>
      <c r="RM17" s="71">
        <v>0</v>
      </c>
      <c r="RN17" s="71">
        <v>0</v>
      </c>
      <c r="RO17" s="71">
        <v>0</v>
      </c>
      <c r="RP17" s="71">
        <v>0</v>
      </c>
      <c r="RQ17" s="71">
        <v>0</v>
      </c>
      <c r="RR17" s="71">
        <v>0</v>
      </c>
      <c r="RS17" s="71">
        <v>6</v>
      </c>
      <c r="RT17" s="71">
        <v>0</v>
      </c>
      <c r="RU17" s="71">
        <v>0</v>
      </c>
      <c r="RV17" s="71">
        <v>0</v>
      </c>
      <c r="RW17" s="71">
        <v>0</v>
      </c>
      <c r="RX17" s="71">
        <v>0</v>
      </c>
      <c r="RY17" s="71">
        <v>0</v>
      </c>
      <c r="RZ17" s="71">
        <v>0</v>
      </c>
      <c r="SA17" s="71">
        <v>1</v>
      </c>
      <c r="SB17" s="71">
        <v>0</v>
      </c>
      <c r="SC17" s="71">
        <v>1</v>
      </c>
      <c r="SD17" s="71">
        <v>0</v>
      </c>
      <c r="SE17" s="71">
        <v>0</v>
      </c>
      <c r="SF17" s="71">
        <v>0</v>
      </c>
      <c r="SG17" s="71">
        <v>0</v>
      </c>
      <c r="SH17" s="71">
        <v>0</v>
      </c>
    </row>
    <row r="18" spans="1:502">
      <c r="A18" s="16" t="s">
        <v>2184</v>
      </c>
      <c r="B18" s="70">
        <v>10</v>
      </c>
      <c r="C18" s="70">
        <v>10</v>
      </c>
      <c r="D18" s="70">
        <v>1</v>
      </c>
      <c r="E18" s="70">
        <v>2013</v>
      </c>
      <c r="F18" s="70" t="s">
        <v>180</v>
      </c>
      <c r="G18" s="1073" t="s">
        <v>2174</v>
      </c>
      <c r="H18" s="70" t="s">
        <v>2175</v>
      </c>
      <c r="I18" s="1066"/>
      <c r="J18" s="73">
        <v>0</v>
      </c>
      <c r="K18" s="73">
        <v>0</v>
      </c>
      <c r="L18" s="73">
        <v>0</v>
      </c>
      <c r="M18" s="73">
        <v>0</v>
      </c>
      <c r="N18" s="73">
        <v>0</v>
      </c>
      <c r="O18" s="73">
        <v>0</v>
      </c>
      <c r="P18" s="73">
        <v>0</v>
      </c>
      <c r="Q18" s="73">
        <v>0</v>
      </c>
      <c r="R18" s="73">
        <v>0</v>
      </c>
      <c r="S18" s="73">
        <v>0</v>
      </c>
      <c r="T18" s="73">
        <v>0</v>
      </c>
      <c r="U18" s="73">
        <v>0</v>
      </c>
      <c r="V18" s="73">
        <v>0</v>
      </c>
      <c r="W18" s="73">
        <v>6.9470000000000001</v>
      </c>
      <c r="X18" s="73">
        <v>0</v>
      </c>
      <c r="Y18" s="73">
        <v>0</v>
      </c>
      <c r="Z18" s="73">
        <v>0</v>
      </c>
      <c r="AA18" s="73">
        <v>2.9249999999999998</v>
      </c>
      <c r="AB18" s="73">
        <v>0</v>
      </c>
      <c r="AC18" s="73">
        <v>0</v>
      </c>
      <c r="AD18" s="73">
        <v>18.823</v>
      </c>
      <c r="AE18" s="73">
        <v>14.11</v>
      </c>
      <c r="AF18" s="73">
        <v>0</v>
      </c>
      <c r="AG18" s="73">
        <v>0</v>
      </c>
      <c r="AH18" s="73">
        <v>0</v>
      </c>
      <c r="AI18" s="73">
        <v>0</v>
      </c>
      <c r="AJ18" s="73">
        <v>26.754999999999999</v>
      </c>
      <c r="AK18" s="73">
        <v>0</v>
      </c>
      <c r="AL18" s="73">
        <v>0</v>
      </c>
      <c r="AM18" s="73">
        <v>0</v>
      </c>
      <c r="AN18" s="73">
        <v>0</v>
      </c>
      <c r="AO18" s="73">
        <v>5.86</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4.6449999999999996</v>
      </c>
      <c r="CG18" s="73">
        <v>0</v>
      </c>
      <c r="CH18" s="73">
        <v>0</v>
      </c>
      <c r="CI18" s="73">
        <v>0</v>
      </c>
      <c r="CJ18" s="73">
        <v>0</v>
      </c>
      <c r="CK18" s="73">
        <v>0</v>
      </c>
      <c r="CL18" s="73">
        <v>5.8410000000000002</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6.9470000000000001</v>
      </c>
      <c r="DY18" s="73">
        <v>0</v>
      </c>
      <c r="DZ18" s="73">
        <v>0</v>
      </c>
      <c r="EA18" s="73">
        <v>0</v>
      </c>
      <c r="EB18" s="73">
        <v>2.9249999999999998</v>
      </c>
      <c r="EC18" s="73">
        <v>0</v>
      </c>
      <c r="ED18" s="73">
        <v>0</v>
      </c>
      <c r="EE18" s="73">
        <v>18.823</v>
      </c>
      <c r="EF18" s="73">
        <v>14.11</v>
      </c>
      <c r="EG18" s="73">
        <v>0</v>
      </c>
      <c r="EH18" s="73">
        <v>0</v>
      </c>
      <c r="EI18" s="73">
        <v>0</v>
      </c>
      <c r="EJ18" s="73">
        <v>0</v>
      </c>
      <c r="EK18" s="73">
        <v>26.754999999999999</v>
      </c>
      <c r="EL18" s="73">
        <v>0</v>
      </c>
      <c r="EM18" s="73">
        <v>0</v>
      </c>
      <c r="EN18" s="73">
        <v>0</v>
      </c>
      <c r="EO18" s="73">
        <v>0</v>
      </c>
      <c r="EP18" s="73">
        <v>5.86</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4.6449999999999996</v>
      </c>
      <c r="GH18" s="73">
        <v>0</v>
      </c>
      <c r="GI18" s="73">
        <v>0</v>
      </c>
      <c r="GJ18" s="73">
        <v>0</v>
      </c>
      <c r="GK18" s="73">
        <v>0</v>
      </c>
      <c r="GL18" s="73">
        <v>0</v>
      </c>
      <c r="GM18" s="73">
        <v>5.8410000000000002</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75.42</v>
      </c>
      <c r="HL18" s="73">
        <v>0</v>
      </c>
      <c r="HM18" s="73">
        <v>0</v>
      </c>
      <c r="HN18" s="73">
        <v>0</v>
      </c>
      <c r="HO18" s="73">
        <v>0</v>
      </c>
      <c r="HP18" s="73">
        <v>0</v>
      </c>
      <c r="HQ18" s="73">
        <v>0</v>
      </c>
      <c r="HR18" s="73">
        <v>0</v>
      </c>
      <c r="HS18" s="73">
        <v>4.6449999999999996</v>
      </c>
      <c r="HT18" s="73">
        <v>0</v>
      </c>
      <c r="HU18" s="73">
        <v>5.8410000000000002</v>
      </c>
      <c r="HV18" s="73">
        <v>0</v>
      </c>
      <c r="HW18" s="73">
        <v>0</v>
      </c>
      <c r="HX18" s="73">
        <v>0</v>
      </c>
      <c r="HY18" s="73">
        <v>0</v>
      </c>
      <c r="HZ18" s="73">
        <v>0</v>
      </c>
      <c r="IA18" s="73">
        <v>0</v>
      </c>
      <c r="IB18" s="73">
        <v>0</v>
      </c>
      <c r="IC18" s="73">
        <v>0</v>
      </c>
      <c r="ID18" s="73">
        <v>0</v>
      </c>
      <c r="IE18" s="73">
        <v>0</v>
      </c>
      <c r="IF18" s="73">
        <v>75.42</v>
      </c>
      <c r="IG18" s="73">
        <v>0</v>
      </c>
      <c r="IH18" s="73">
        <v>0</v>
      </c>
      <c r="II18" s="73">
        <v>0</v>
      </c>
      <c r="IJ18" s="73">
        <v>0</v>
      </c>
      <c r="IK18" s="73">
        <v>0</v>
      </c>
      <c r="IL18" s="73">
        <v>0</v>
      </c>
      <c r="IM18" s="73">
        <v>0</v>
      </c>
      <c r="IN18" s="73">
        <v>4.6449999999999996</v>
      </c>
      <c r="IO18" s="73">
        <v>0</v>
      </c>
      <c r="IP18" s="73">
        <v>5.8410000000000002</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1</v>
      </c>
      <c r="JK18" s="71">
        <v>0</v>
      </c>
      <c r="JL18" s="71">
        <v>0</v>
      </c>
      <c r="JM18" s="71">
        <v>0</v>
      </c>
      <c r="JN18" s="71">
        <v>1</v>
      </c>
      <c r="JO18" s="71">
        <v>0</v>
      </c>
      <c r="JP18" s="71">
        <v>0</v>
      </c>
      <c r="JQ18" s="71">
        <v>1</v>
      </c>
      <c r="JR18" s="71">
        <v>1</v>
      </c>
      <c r="JS18" s="71">
        <v>0</v>
      </c>
      <c r="JT18" s="71">
        <v>0</v>
      </c>
      <c r="JU18" s="71">
        <v>0</v>
      </c>
      <c r="JV18" s="71">
        <v>0</v>
      </c>
      <c r="JW18" s="71">
        <v>1</v>
      </c>
      <c r="JX18" s="71">
        <v>0</v>
      </c>
      <c r="JY18" s="71">
        <v>0</v>
      </c>
      <c r="JZ18" s="71">
        <v>0</v>
      </c>
      <c r="KA18" s="71">
        <v>0</v>
      </c>
      <c r="KB18" s="71">
        <v>1</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1</v>
      </c>
      <c r="LT18" s="71">
        <v>0</v>
      </c>
      <c r="LU18" s="71">
        <v>0</v>
      </c>
      <c r="LV18" s="71">
        <v>0</v>
      </c>
      <c r="LW18" s="71">
        <v>0</v>
      </c>
      <c r="LX18" s="71">
        <v>0</v>
      </c>
      <c r="LY18" s="71">
        <v>1</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1</v>
      </c>
      <c r="NL18" s="71">
        <v>0</v>
      </c>
      <c r="NM18" s="71">
        <v>0</v>
      </c>
      <c r="NN18" s="71">
        <v>0</v>
      </c>
      <c r="NO18" s="71">
        <v>1</v>
      </c>
      <c r="NP18" s="71">
        <v>0</v>
      </c>
      <c r="NQ18" s="71">
        <v>0</v>
      </c>
      <c r="NR18" s="71">
        <v>1</v>
      </c>
      <c r="NS18" s="71">
        <v>1</v>
      </c>
      <c r="NT18" s="71">
        <v>0</v>
      </c>
      <c r="NU18" s="71">
        <v>0</v>
      </c>
      <c r="NV18" s="71">
        <v>0</v>
      </c>
      <c r="NW18" s="71">
        <v>0</v>
      </c>
      <c r="NX18" s="71">
        <v>1</v>
      </c>
      <c r="NY18" s="71">
        <v>0</v>
      </c>
      <c r="NZ18" s="71">
        <v>0</v>
      </c>
      <c r="OA18" s="71">
        <v>0</v>
      </c>
      <c r="OB18" s="71">
        <v>0</v>
      </c>
      <c r="OC18" s="71">
        <v>1</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1</v>
      </c>
      <c r="PU18" s="71">
        <v>0</v>
      </c>
      <c r="PV18" s="71">
        <v>0</v>
      </c>
      <c r="PW18" s="71">
        <v>0</v>
      </c>
      <c r="PX18" s="71">
        <v>0</v>
      </c>
      <c r="PY18" s="71">
        <v>0</v>
      </c>
      <c r="PZ18" s="71">
        <v>1</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6</v>
      </c>
      <c r="QY18" s="71">
        <v>0</v>
      </c>
      <c r="QZ18" s="71">
        <v>0</v>
      </c>
      <c r="RA18" s="71">
        <v>0</v>
      </c>
      <c r="RB18" s="71">
        <v>0</v>
      </c>
      <c r="RC18" s="71">
        <v>0</v>
      </c>
      <c r="RD18" s="71">
        <v>0</v>
      </c>
      <c r="RE18" s="71">
        <v>0</v>
      </c>
      <c r="RF18" s="71">
        <v>1</v>
      </c>
      <c r="RG18" s="71">
        <v>0</v>
      </c>
      <c r="RH18" s="71">
        <v>1</v>
      </c>
      <c r="RI18" s="71">
        <v>0</v>
      </c>
      <c r="RJ18" s="71">
        <v>0</v>
      </c>
      <c r="RK18" s="71">
        <v>0</v>
      </c>
      <c r="RL18" s="71">
        <v>0</v>
      </c>
      <c r="RM18" s="71">
        <v>0</v>
      </c>
      <c r="RN18" s="71">
        <v>0</v>
      </c>
      <c r="RO18" s="71">
        <v>0</v>
      </c>
      <c r="RP18" s="71">
        <v>0</v>
      </c>
      <c r="RQ18" s="71">
        <v>0</v>
      </c>
      <c r="RR18" s="71">
        <v>0</v>
      </c>
      <c r="RS18" s="71">
        <v>6</v>
      </c>
      <c r="RT18" s="71">
        <v>0</v>
      </c>
      <c r="RU18" s="71">
        <v>0</v>
      </c>
      <c r="RV18" s="71">
        <v>0</v>
      </c>
      <c r="RW18" s="71">
        <v>0</v>
      </c>
      <c r="RX18" s="71">
        <v>0</v>
      </c>
      <c r="RY18" s="71">
        <v>0</v>
      </c>
      <c r="RZ18" s="71">
        <v>0</v>
      </c>
      <c r="SA18" s="71">
        <v>1</v>
      </c>
      <c r="SB18" s="71">
        <v>0</v>
      </c>
      <c r="SC18" s="71">
        <v>1</v>
      </c>
      <c r="SD18" s="71">
        <v>0</v>
      </c>
      <c r="SE18" s="71">
        <v>0</v>
      </c>
      <c r="SF18" s="71">
        <v>0</v>
      </c>
      <c r="SG18" s="71">
        <v>0</v>
      </c>
      <c r="SH18" s="71">
        <v>0</v>
      </c>
    </row>
    <row r="19" spans="1:502">
      <c r="A19" s="16" t="s">
        <v>2185</v>
      </c>
      <c r="B19" s="70">
        <v>11</v>
      </c>
      <c r="C19" s="70">
        <v>11</v>
      </c>
      <c r="D19" s="70">
        <v>1</v>
      </c>
      <c r="E19" s="70">
        <v>2014</v>
      </c>
      <c r="F19" s="70" t="s">
        <v>181</v>
      </c>
      <c r="G19" s="1073" t="s">
        <v>2174</v>
      </c>
      <c r="H19" s="70" t="s">
        <v>2175</v>
      </c>
      <c r="I19" s="1066"/>
      <c r="J19" s="73">
        <v>0</v>
      </c>
      <c r="K19" s="73">
        <v>0</v>
      </c>
      <c r="L19" s="73">
        <v>0</v>
      </c>
      <c r="M19" s="73">
        <v>0</v>
      </c>
      <c r="N19" s="73">
        <v>0</v>
      </c>
      <c r="O19" s="73">
        <v>0</v>
      </c>
      <c r="P19" s="73">
        <v>0</v>
      </c>
      <c r="Q19" s="73">
        <v>0</v>
      </c>
      <c r="R19" s="73">
        <v>0</v>
      </c>
      <c r="S19" s="73">
        <v>0</v>
      </c>
      <c r="T19" s="73">
        <v>0</v>
      </c>
      <c r="U19" s="73">
        <v>0</v>
      </c>
      <c r="V19" s="73">
        <v>0</v>
      </c>
      <c r="W19" s="73">
        <v>6.8940000000000001</v>
      </c>
      <c r="X19" s="73">
        <v>0</v>
      </c>
      <c r="Y19" s="73">
        <v>0</v>
      </c>
      <c r="Z19" s="73">
        <v>0</v>
      </c>
      <c r="AA19" s="73">
        <v>2.8069999999999999</v>
      </c>
      <c r="AB19" s="73">
        <v>0</v>
      </c>
      <c r="AC19" s="73">
        <v>0</v>
      </c>
      <c r="AD19" s="73">
        <v>22.268000000000001</v>
      </c>
      <c r="AE19" s="73">
        <v>14.422000000000001</v>
      </c>
      <c r="AF19" s="73">
        <v>0</v>
      </c>
      <c r="AG19" s="73">
        <v>0</v>
      </c>
      <c r="AH19" s="73">
        <v>0</v>
      </c>
      <c r="AI19" s="73">
        <v>0</v>
      </c>
      <c r="AJ19" s="73">
        <v>25.748000000000001</v>
      </c>
      <c r="AK19" s="73">
        <v>0</v>
      </c>
      <c r="AL19" s="73">
        <v>0</v>
      </c>
      <c r="AM19" s="73">
        <v>0</v>
      </c>
      <c r="AN19" s="73">
        <v>0</v>
      </c>
      <c r="AO19" s="73">
        <v>5.774</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4.7389999999999999</v>
      </c>
      <c r="CG19" s="73">
        <v>0</v>
      </c>
      <c r="CH19" s="73">
        <v>0</v>
      </c>
      <c r="CI19" s="73">
        <v>0</v>
      </c>
      <c r="CJ19" s="73">
        <v>0</v>
      </c>
      <c r="CK19" s="73">
        <v>0</v>
      </c>
      <c r="CL19" s="73">
        <v>5.665</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6.8940000000000001</v>
      </c>
      <c r="DY19" s="73">
        <v>0</v>
      </c>
      <c r="DZ19" s="73">
        <v>0</v>
      </c>
      <c r="EA19" s="73">
        <v>0</v>
      </c>
      <c r="EB19" s="73">
        <v>2.8069999999999999</v>
      </c>
      <c r="EC19" s="73">
        <v>0</v>
      </c>
      <c r="ED19" s="73">
        <v>0</v>
      </c>
      <c r="EE19" s="73">
        <v>22.268000000000001</v>
      </c>
      <c r="EF19" s="73">
        <v>14.422000000000001</v>
      </c>
      <c r="EG19" s="73">
        <v>0</v>
      </c>
      <c r="EH19" s="73">
        <v>0</v>
      </c>
      <c r="EI19" s="73">
        <v>0</v>
      </c>
      <c r="EJ19" s="73">
        <v>0</v>
      </c>
      <c r="EK19" s="73">
        <v>25.748000000000001</v>
      </c>
      <c r="EL19" s="73">
        <v>0</v>
      </c>
      <c r="EM19" s="73">
        <v>0</v>
      </c>
      <c r="EN19" s="73">
        <v>0</v>
      </c>
      <c r="EO19" s="73">
        <v>0</v>
      </c>
      <c r="EP19" s="73">
        <v>5.774</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4.7389999999999999</v>
      </c>
      <c r="GH19" s="73">
        <v>0</v>
      </c>
      <c r="GI19" s="73">
        <v>0</v>
      </c>
      <c r="GJ19" s="73">
        <v>0</v>
      </c>
      <c r="GK19" s="73">
        <v>0</v>
      </c>
      <c r="GL19" s="73">
        <v>0</v>
      </c>
      <c r="GM19" s="73">
        <v>5.665</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77.912999999999997</v>
      </c>
      <c r="HL19" s="73">
        <v>0</v>
      </c>
      <c r="HM19" s="73">
        <v>0</v>
      </c>
      <c r="HN19" s="73">
        <v>0</v>
      </c>
      <c r="HO19" s="73">
        <v>0</v>
      </c>
      <c r="HP19" s="73">
        <v>0</v>
      </c>
      <c r="HQ19" s="73">
        <v>0</v>
      </c>
      <c r="HR19" s="73">
        <v>0</v>
      </c>
      <c r="HS19" s="73">
        <v>4.7389999999999999</v>
      </c>
      <c r="HT19" s="73">
        <v>0</v>
      </c>
      <c r="HU19" s="73">
        <v>5.665</v>
      </c>
      <c r="HV19" s="73">
        <v>0</v>
      </c>
      <c r="HW19" s="73">
        <v>0</v>
      </c>
      <c r="HX19" s="73">
        <v>0</v>
      </c>
      <c r="HY19" s="73">
        <v>0</v>
      </c>
      <c r="HZ19" s="73">
        <v>0</v>
      </c>
      <c r="IA19" s="73">
        <v>0</v>
      </c>
      <c r="IB19" s="73">
        <v>0</v>
      </c>
      <c r="IC19" s="73">
        <v>0</v>
      </c>
      <c r="ID19" s="73">
        <v>0</v>
      </c>
      <c r="IE19" s="73">
        <v>0</v>
      </c>
      <c r="IF19" s="73">
        <v>77.912999999999997</v>
      </c>
      <c r="IG19" s="73">
        <v>0</v>
      </c>
      <c r="IH19" s="73">
        <v>0</v>
      </c>
      <c r="II19" s="73">
        <v>0</v>
      </c>
      <c r="IJ19" s="73">
        <v>0</v>
      </c>
      <c r="IK19" s="73">
        <v>0</v>
      </c>
      <c r="IL19" s="73">
        <v>0</v>
      </c>
      <c r="IM19" s="73">
        <v>0</v>
      </c>
      <c r="IN19" s="73">
        <v>4.7389999999999999</v>
      </c>
      <c r="IO19" s="73">
        <v>0</v>
      </c>
      <c r="IP19" s="73">
        <v>5.665</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1</v>
      </c>
      <c r="JK19" s="71">
        <v>0</v>
      </c>
      <c r="JL19" s="71">
        <v>0</v>
      </c>
      <c r="JM19" s="71">
        <v>0</v>
      </c>
      <c r="JN19" s="71">
        <v>1</v>
      </c>
      <c r="JO19" s="71">
        <v>0</v>
      </c>
      <c r="JP19" s="71">
        <v>0</v>
      </c>
      <c r="JQ19" s="71">
        <v>1</v>
      </c>
      <c r="JR19" s="71">
        <v>1</v>
      </c>
      <c r="JS19" s="71">
        <v>0</v>
      </c>
      <c r="JT19" s="71">
        <v>0</v>
      </c>
      <c r="JU19" s="71">
        <v>0</v>
      </c>
      <c r="JV19" s="71">
        <v>0</v>
      </c>
      <c r="JW19" s="71">
        <v>1</v>
      </c>
      <c r="JX19" s="71">
        <v>0</v>
      </c>
      <c r="JY19" s="71">
        <v>0</v>
      </c>
      <c r="JZ19" s="71">
        <v>0</v>
      </c>
      <c r="KA19" s="71">
        <v>0</v>
      </c>
      <c r="KB19" s="71">
        <v>1</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1</v>
      </c>
      <c r="LT19" s="71">
        <v>0</v>
      </c>
      <c r="LU19" s="71">
        <v>0</v>
      </c>
      <c r="LV19" s="71">
        <v>0</v>
      </c>
      <c r="LW19" s="71">
        <v>0</v>
      </c>
      <c r="LX19" s="71">
        <v>0</v>
      </c>
      <c r="LY19" s="71">
        <v>1</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1</v>
      </c>
      <c r="NL19" s="71">
        <v>0</v>
      </c>
      <c r="NM19" s="71">
        <v>0</v>
      </c>
      <c r="NN19" s="71">
        <v>0</v>
      </c>
      <c r="NO19" s="71">
        <v>1</v>
      </c>
      <c r="NP19" s="71">
        <v>0</v>
      </c>
      <c r="NQ19" s="71">
        <v>0</v>
      </c>
      <c r="NR19" s="71">
        <v>1</v>
      </c>
      <c r="NS19" s="71">
        <v>1</v>
      </c>
      <c r="NT19" s="71">
        <v>0</v>
      </c>
      <c r="NU19" s="71">
        <v>0</v>
      </c>
      <c r="NV19" s="71">
        <v>0</v>
      </c>
      <c r="NW19" s="71">
        <v>0</v>
      </c>
      <c r="NX19" s="71">
        <v>1</v>
      </c>
      <c r="NY19" s="71">
        <v>0</v>
      </c>
      <c r="NZ19" s="71">
        <v>0</v>
      </c>
      <c r="OA19" s="71">
        <v>0</v>
      </c>
      <c r="OB19" s="71">
        <v>0</v>
      </c>
      <c r="OC19" s="71">
        <v>1</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1</v>
      </c>
      <c r="PU19" s="71">
        <v>0</v>
      </c>
      <c r="PV19" s="71">
        <v>0</v>
      </c>
      <c r="PW19" s="71">
        <v>0</v>
      </c>
      <c r="PX19" s="71">
        <v>0</v>
      </c>
      <c r="PY19" s="71">
        <v>0</v>
      </c>
      <c r="PZ19" s="71">
        <v>1</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6</v>
      </c>
      <c r="QY19" s="71">
        <v>0</v>
      </c>
      <c r="QZ19" s="71">
        <v>0</v>
      </c>
      <c r="RA19" s="71">
        <v>0</v>
      </c>
      <c r="RB19" s="71">
        <v>0</v>
      </c>
      <c r="RC19" s="71">
        <v>0</v>
      </c>
      <c r="RD19" s="71">
        <v>0</v>
      </c>
      <c r="RE19" s="71">
        <v>0</v>
      </c>
      <c r="RF19" s="71">
        <v>1</v>
      </c>
      <c r="RG19" s="71">
        <v>0</v>
      </c>
      <c r="RH19" s="71">
        <v>1</v>
      </c>
      <c r="RI19" s="71">
        <v>0</v>
      </c>
      <c r="RJ19" s="71">
        <v>0</v>
      </c>
      <c r="RK19" s="71">
        <v>0</v>
      </c>
      <c r="RL19" s="71">
        <v>0</v>
      </c>
      <c r="RM19" s="71">
        <v>0</v>
      </c>
      <c r="RN19" s="71">
        <v>0</v>
      </c>
      <c r="RO19" s="71">
        <v>0</v>
      </c>
      <c r="RP19" s="71">
        <v>0</v>
      </c>
      <c r="RQ19" s="71">
        <v>0</v>
      </c>
      <c r="RR19" s="71">
        <v>0</v>
      </c>
      <c r="RS19" s="71">
        <v>6</v>
      </c>
      <c r="RT19" s="71">
        <v>0</v>
      </c>
      <c r="RU19" s="71">
        <v>0</v>
      </c>
      <c r="RV19" s="71">
        <v>0</v>
      </c>
      <c r="RW19" s="71">
        <v>0</v>
      </c>
      <c r="RX19" s="71">
        <v>0</v>
      </c>
      <c r="RY19" s="71">
        <v>0</v>
      </c>
      <c r="RZ19" s="71">
        <v>0</v>
      </c>
      <c r="SA19" s="71">
        <v>1</v>
      </c>
      <c r="SB19" s="71">
        <v>0</v>
      </c>
      <c r="SC19" s="71">
        <v>1</v>
      </c>
      <c r="SD19" s="71">
        <v>0</v>
      </c>
      <c r="SE19" s="71">
        <v>0</v>
      </c>
      <c r="SF19" s="71">
        <v>0</v>
      </c>
      <c r="SG19" s="71">
        <v>0</v>
      </c>
      <c r="SH19" s="71">
        <v>0</v>
      </c>
    </row>
    <row r="20" spans="1:502">
      <c r="A20" s="16" t="s">
        <v>2186</v>
      </c>
      <c r="B20" s="70">
        <v>12</v>
      </c>
      <c r="C20" s="70">
        <v>12</v>
      </c>
      <c r="D20" s="70">
        <v>1</v>
      </c>
      <c r="E20" s="70">
        <v>2015</v>
      </c>
      <c r="F20" s="70" t="s">
        <v>182</v>
      </c>
      <c r="G20" s="1073" t="s">
        <v>2174</v>
      </c>
      <c r="H20" s="70" t="s">
        <v>2175</v>
      </c>
      <c r="I20" s="1066"/>
      <c r="J20" s="73">
        <v>0</v>
      </c>
      <c r="K20" s="73">
        <v>0</v>
      </c>
      <c r="L20" s="73">
        <v>0</v>
      </c>
      <c r="M20" s="73">
        <v>0</v>
      </c>
      <c r="N20" s="73">
        <v>0</v>
      </c>
      <c r="O20" s="73">
        <v>0</v>
      </c>
      <c r="P20" s="73">
        <v>0</v>
      </c>
      <c r="Q20" s="73">
        <v>0</v>
      </c>
      <c r="R20" s="73">
        <v>0</v>
      </c>
      <c r="S20" s="73">
        <v>0</v>
      </c>
      <c r="T20" s="73">
        <v>0</v>
      </c>
      <c r="U20" s="73">
        <v>0</v>
      </c>
      <c r="V20" s="73">
        <v>0</v>
      </c>
      <c r="W20" s="73">
        <v>6.7149999999999999</v>
      </c>
      <c r="X20" s="73">
        <v>0</v>
      </c>
      <c r="Y20" s="73">
        <v>0</v>
      </c>
      <c r="Z20" s="73">
        <v>0</v>
      </c>
      <c r="AA20" s="73">
        <v>3.0089999999999999</v>
      </c>
      <c r="AB20" s="73">
        <v>0</v>
      </c>
      <c r="AC20" s="73">
        <v>0</v>
      </c>
      <c r="AD20" s="73">
        <v>20.509</v>
      </c>
      <c r="AE20" s="73">
        <v>12.845000000000001</v>
      </c>
      <c r="AF20" s="73">
        <v>0</v>
      </c>
      <c r="AG20" s="73">
        <v>0</v>
      </c>
      <c r="AH20" s="73">
        <v>0</v>
      </c>
      <c r="AI20" s="73">
        <v>0</v>
      </c>
      <c r="AJ20" s="73">
        <v>25.495999999999999</v>
      </c>
      <c r="AK20" s="73">
        <v>0</v>
      </c>
      <c r="AL20" s="73">
        <v>0</v>
      </c>
      <c r="AM20" s="73">
        <v>0</v>
      </c>
      <c r="AN20" s="73">
        <v>0</v>
      </c>
      <c r="AO20" s="73">
        <v>5.6280000000000001</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4.391</v>
      </c>
      <c r="CG20" s="73">
        <v>0</v>
      </c>
      <c r="CH20" s="73">
        <v>0</v>
      </c>
      <c r="CI20" s="73">
        <v>0</v>
      </c>
      <c r="CJ20" s="73">
        <v>0</v>
      </c>
      <c r="CK20" s="73">
        <v>0</v>
      </c>
      <c r="CL20" s="73">
        <v>5.3259999999999996</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6.7149999999999999</v>
      </c>
      <c r="DY20" s="73">
        <v>0</v>
      </c>
      <c r="DZ20" s="73">
        <v>0</v>
      </c>
      <c r="EA20" s="73">
        <v>0</v>
      </c>
      <c r="EB20" s="73">
        <v>3.0089999999999999</v>
      </c>
      <c r="EC20" s="73">
        <v>0</v>
      </c>
      <c r="ED20" s="73">
        <v>0</v>
      </c>
      <c r="EE20" s="73">
        <v>20.509</v>
      </c>
      <c r="EF20" s="73">
        <v>12.845000000000001</v>
      </c>
      <c r="EG20" s="73">
        <v>0</v>
      </c>
      <c r="EH20" s="73">
        <v>0</v>
      </c>
      <c r="EI20" s="73">
        <v>0</v>
      </c>
      <c r="EJ20" s="73">
        <v>0</v>
      </c>
      <c r="EK20" s="73">
        <v>25.495999999999999</v>
      </c>
      <c r="EL20" s="73">
        <v>0</v>
      </c>
      <c r="EM20" s="73">
        <v>0</v>
      </c>
      <c r="EN20" s="73">
        <v>0</v>
      </c>
      <c r="EO20" s="73">
        <v>0</v>
      </c>
      <c r="EP20" s="73">
        <v>5.6280000000000001</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4.391</v>
      </c>
      <c r="GH20" s="73">
        <v>0</v>
      </c>
      <c r="GI20" s="73">
        <v>0</v>
      </c>
      <c r="GJ20" s="73">
        <v>0</v>
      </c>
      <c r="GK20" s="73">
        <v>0</v>
      </c>
      <c r="GL20" s="73">
        <v>0</v>
      </c>
      <c r="GM20" s="73">
        <v>5.3259999999999996</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74.201999999999998</v>
      </c>
      <c r="HL20" s="73">
        <v>0</v>
      </c>
      <c r="HM20" s="73">
        <v>0</v>
      </c>
      <c r="HN20" s="73">
        <v>0</v>
      </c>
      <c r="HO20" s="73">
        <v>0</v>
      </c>
      <c r="HP20" s="73">
        <v>0</v>
      </c>
      <c r="HQ20" s="73">
        <v>0</v>
      </c>
      <c r="HR20" s="73">
        <v>0</v>
      </c>
      <c r="HS20" s="73">
        <v>4.391</v>
      </c>
      <c r="HT20" s="73">
        <v>0</v>
      </c>
      <c r="HU20" s="73">
        <v>5.3259999999999996</v>
      </c>
      <c r="HV20" s="73">
        <v>0</v>
      </c>
      <c r="HW20" s="73">
        <v>0</v>
      </c>
      <c r="HX20" s="73">
        <v>0</v>
      </c>
      <c r="HY20" s="73">
        <v>0</v>
      </c>
      <c r="HZ20" s="73">
        <v>0</v>
      </c>
      <c r="IA20" s="73">
        <v>0</v>
      </c>
      <c r="IB20" s="73">
        <v>0</v>
      </c>
      <c r="IC20" s="73">
        <v>0</v>
      </c>
      <c r="ID20" s="73">
        <v>0</v>
      </c>
      <c r="IE20" s="73">
        <v>0</v>
      </c>
      <c r="IF20" s="73">
        <v>74.201999999999998</v>
      </c>
      <c r="IG20" s="73">
        <v>0</v>
      </c>
      <c r="IH20" s="73">
        <v>0</v>
      </c>
      <c r="II20" s="73">
        <v>0</v>
      </c>
      <c r="IJ20" s="73">
        <v>0</v>
      </c>
      <c r="IK20" s="73">
        <v>0</v>
      </c>
      <c r="IL20" s="73">
        <v>0</v>
      </c>
      <c r="IM20" s="73">
        <v>0</v>
      </c>
      <c r="IN20" s="73">
        <v>4.391</v>
      </c>
      <c r="IO20" s="73">
        <v>0</v>
      </c>
      <c r="IP20" s="73">
        <v>5.3259999999999996</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1</v>
      </c>
      <c r="JK20" s="71">
        <v>0</v>
      </c>
      <c r="JL20" s="71">
        <v>0</v>
      </c>
      <c r="JM20" s="71">
        <v>0</v>
      </c>
      <c r="JN20" s="71">
        <v>1</v>
      </c>
      <c r="JO20" s="71">
        <v>0</v>
      </c>
      <c r="JP20" s="71">
        <v>0</v>
      </c>
      <c r="JQ20" s="71">
        <v>1</v>
      </c>
      <c r="JR20" s="71">
        <v>1</v>
      </c>
      <c r="JS20" s="71">
        <v>0</v>
      </c>
      <c r="JT20" s="71">
        <v>0</v>
      </c>
      <c r="JU20" s="71">
        <v>0</v>
      </c>
      <c r="JV20" s="71">
        <v>0</v>
      </c>
      <c r="JW20" s="71">
        <v>1</v>
      </c>
      <c r="JX20" s="71">
        <v>0</v>
      </c>
      <c r="JY20" s="71">
        <v>0</v>
      </c>
      <c r="JZ20" s="71">
        <v>0</v>
      </c>
      <c r="KA20" s="71">
        <v>0</v>
      </c>
      <c r="KB20" s="71">
        <v>1</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1</v>
      </c>
      <c r="LT20" s="71">
        <v>0</v>
      </c>
      <c r="LU20" s="71">
        <v>0</v>
      </c>
      <c r="LV20" s="71">
        <v>0</v>
      </c>
      <c r="LW20" s="71">
        <v>0</v>
      </c>
      <c r="LX20" s="71">
        <v>0</v>
      </c>
      <c r="LY20" s="71">
        <v>1</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1</v>
      </c>
      <c r="NL20" s="71">
        <v>0</v>
      </c>
      <c r="NM20" s="71">
        <v>0</v>
      </c>
      <c r="NN20" s="71">
        <v>0</v>
      </c>
      <c r="NO20" s="71">
        <v>1</v>
      </c>
      <c r="NP20" s="71">
        <v>0</v>
      </c>
      <c r="NQ20" s="71">
        <v>0</v>
      </c>
      <c r="NR20" s="71">
        <v>1</v>
      </c>
      <c r="NS20" s="71">
        <v>1</v>
      </c>
      <c r="NT20" s="71">
        <v>0</v>
      </c>
      <c r="NU20" s="71">
        <v>0</v>
      </c>
      <c r="NV20" s="71">
        <v>0</v>
      </c>
      <c r="NW20" s="71">
        <v>0</v>
      </c>
      <c r="NX20" s="71">
        <v>1</v>
      </c>
      <c r="NY20" s="71">
        <v>0</v>
      </c>
      <c r="NZ20" s="71">
        <v>0</v>
      </c>
      <c r="OA20" s="71">
        <v>0</v>
      </c>
      <c r="OB20" s="71">
        <v>0</v>
      </c>
      <c r="OC20" s="71">
        <v>1</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1</v>
      </c>
      <c r="PU20" s="71">
        <v>0</v>
      </c>
      <c r="PV20" s="71">
        <v>0</v>
      </c>
      <c r="PW20" s="71">
        <v>0</v>
      </c>
      <c r="PX20" s="71">
        <v>0</v>
      </c>
      <c r="PY20" s="71">
        <v>0</v>
      </c>
      <c r="PZ20" s="71">
        <v>1</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6</v>
      </c>
      <c r="QY20" s="71">
        <v>0</v>
      </c>
      <c r="QZ20" s="71">
        <v>0</v>
      </c>
      <c r="RA20" s="71">
        <v>0</v>
      </c>
      <c r="RB20" s="71">
        <v>0</v>
      </c>
      <c r="RC20" s="71">
        <v>0</v>
      </c>
      <c r="RD20" s="71">
        <v>0</v>
      </c>
      <c r="RE20" s="71">
        <v>0</v>
      </c>
      <c r="RF20" s="71">
        <v>1</v>
      </c>
      <c r="RG20" s="71">
        <v>0</v>
      </c>
      <c r="RH20" s="71">
        <v>1</v>
      </c>
      <c r="RI20" s="71">
        <v>0</v>
      </c>
      <c r="RJ20" s="71">
        <v>0</v>
      </c>
      <c r="RK20" s="71">
        <v>0</v>
      </c>
      <c r="RL20" s="71">
        <v>0</v>
      </c>
      <c r="RM20" s="71">
        <v>0</v>
      </c>
      <c r="RN20" s="71">
        <v>0</v>
      </c>
      <c r="RO20" s="71">
        <v>0</v>
      </c>
      <c r="RP20" s="71">
        <v>0</v>
      </c>
      <c r="RQ20" s="71">
        <v>0</v>
      </c>
      <c r="RR20" s="71">
        <v>0</v>
      </c>
      <c r="RS20" s="71">
        <v>6</v>
      </c>
      <c r="RT20" s="71">
        <v>0</v>
      </c>
      <c r="RU20" s="71">
        <v>0</v>
      </c>
      <c r="RV20" s="71">
        <v>0</v>
      </c>
      <c r="RW20" s="71">
        <v>0</v>
      </c>
      <c r="RX20" s="71">
        <v>0</v>
      </c>
      <c r="RY20" s="71">
        <v>0</v>
      </c>
      <c r="RZ20" s="71">
        <v>0</v>
      </c>
      <c r="SA20" s="71">
        <v>1</v>
      </c>
      <c r="SB20" s="71">
        <v>0</v>
      </c>
      <c r="SC20" s="71">
        <v>1</v>
      </c>
      <c r="SD20" s="71">
        <v>0</v>
      </c>
      <c r="SE20" s="71">
        <v>0</v>
      </c>
      <c r="SF20" s="71">
        <v>0</v>
      </c>
      <c r="SG20" s="71">
        <v>0</v>
      </c>
      <c r="SH20" s="71">
        <v>0</v>
      </c>
    </row>
    <row r="21" spans="1:502">
      <c r="A21" s="16" t="s">
        <v>2187</v>
      </c>
      <c r="B21" s="70">
        <v>13</v>
      </c>
      <c r="C21" s="70">
        <v>13</v>
      </c>
      <c r="D21" s="70">
        <v>1</v>
      </c>
      <c r="E21" s="70">
        <v>2016</v>
      </c>
      <c r="F21" s="70" t="s">
        <v>155</v>
      </c>
      <c r="G21" s="1073" t="s">
        <v>2174</v>
      </c>
      <c r="H21" s="70" t="s">
        <v>2175</v>
      </c>
      <c r="I21" s="1066"/>
      <c r="J21" s="73">
        <v>0</v>
      </c>
      <c r="K21" s="73">
        <v>0</v>
      </c>
      <c r="L21" s="73">
        <v>0</v>
      </c>
      <c r="M21" s="73">
        <v>0</v>
      </c>
      <c r="N21" s="73">
        <v>0</v>
      </c>
      <c r="O21" s="73">
        <v>0</v>
      </c>
      <c r="P21" s="73">
        <v>0</v>
      </c>
      <c r="Q21" s="73">
        <v>0</v>
      </c>
      <c r="R21" s="73">
        <v>0</v>
      </c>
      <c r="S21" s="73">
        <v>0</v>
      </c>
      <c r="T21" s="73">
        <v>0</v>
      </c>
      <c r="U21" s="73">
        <v>0</v>
      </c>
      <c r="V21" s="73">
        <v>0</v>
      </c>
      <c r="W21" s="73">
        <v>6.7670000000000003</v>
      </c>
      <c r="X21" s="73">
        <v>0</v>
      </c>
      <c r="Y21" s="73">
        <v>0</v>
      </c>
      <c r="Z21" s="73">
        <v>0</v>
      </c>
      <c r="AA21" s="73">
        <v>2.968</v>
      </c>
      <c r="AB21" s="73">
        <v>0</v>
      </c>
      <c r="AC21" s="73">
        <v>0</v>
      </c>
      <c r="AD21" s="73">
        <v>24.648</v>
      </c>
      <c r="AE21" s="73">
        <v>13.083</v>
      </c>
      <c r="AF21" s="73">
        <v>0</v>
      </c>
      <c r="AG21" s="73">
        <v>0</v>
      </c>
      <c r="AH21" s="73">
        <v>0</v>
      </c>
      <c r="AI21" s="73">
        <v>0</v>
      </c>
      <c r="AJ21" s="73">
        <v>26.475999999999999</v>
      </c>
      <c r="AK21" s="73">
        <v>0</v>
      </c>
      <c r="AL21" s="73">
        <v>0</v>
      </c>
      <c r="AM21" s="73">
        <v>0</v>
      </c>
      <c r="AN21" s="73">
        <v>0</v>
      </c>
      <c r="AO21" s="73">
        <v>5.8959999999999999</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4.3120000000000003</v>
      </c>
      <c r="CG21" s="73">
        <v>0</v>
      </c>
      <c r="CH21" s="73">
        <v>0</v>
      </c>
      <c r="CI21" s="73">
        <v>0</v>
      </c>
      <c r="CJ21" s="73">
        <v>0</v>
      </c>
      <c r="CK21" s="73">
        <v>0</v>
      </c>
      <c r="CL21" s="73">
        <v>5.3860000000000001</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6.7670000000000003</v>
      </c>
      <c r="DY21" s="73">
        <v>0</v>
      </c>
      <c r="DZ21" s="73">
        <v>0</v>
      </c>
      <c r="EA21" s="73">
        <v>0</v>
      </c>
      <c r="EB21" s="73">
        <v>2.968</v>
      </c>
      <c r="EC21" s="73">
        <v>0</v>
      </c>
      <c r="ED21" s="73">
        <v>0</v>
      </c>
      <c r="EE21" s="73">
        <v>24.648</v>
      </c>
      <c r="EF21" s="73">
        <v>13.083</v>
      </c>
      <c r="EG21" s="73">
        <v>0</v>
      </c>
      <c r="EH21" s="73">
        <v>0</v>
      </c>
      <c r="EI21" s="73">
        <v>0</v>
      </c>
      <c r="EJ21" s="73">
        <v>0</v>
      </c>
      <c r="EK21" s="73">
        <v>26.475999999999999</v>
      </c>
      <c r="EL21" s="73">
        <v>0</v>
      </c>
      <c r="EM21" s="73">
        <v>0</v>
      </c>
      <c r="EN21" s="73">
        <v>0</v>
      </c>
      <c r="EO21" s="73">
        <v>0</v>
      </c>
      <c r="EP21" s="73">
        <v>5.8959999999999999</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4.3120000000000003</v>
      </c>
      <c r="GH21" s="73">
        <v>0</v>
      </c>
      <c r="GI21" s="73">
        <v>0</v>
      </c>
      <c r="GJ21" s="73">
        <v>0</v>
      </c>
      <c r="GK21" s="73">
        <v>0</v>
      </c>
      <c r="GL21" s="73">
        <v>0</v>
      </c>
      <c r="GM21" s="73">
        <v>5.3860000000000001</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79.837999999999994</v>
      </c>
      <c r="HL21" s="73">
        <v>0</v>
      </c>
      <c r="HM21" s="73">
        <v>0</v>
      </c>
      <c r="HN21" s="73">
        <v>0</v>
      </c>
      <c r="HO21" s="73">
        <v>0</v>
      </c>
      <c r="HP21" s="73">
        <v>0</v>
      </c>
      <c r="HQ21" s="73">
        <v>0</v>
      </c>
      <c r="HR21" s="73">
        <v>0</v>
      </c>
      <c r="HS21" s="73">
        <v>4.3120000000000003</v>
      </c>
      <c r="HT21" s="73">
        <v>0</v>
      </c>
      <c r="HU21" s="73">
        <v>5.3860000000000001</v>
      </c>
      <c r="HV21" s="73">
        <v>0</v>
      </c>
      <c r="HW21" s="73">
        <v>0</v>
      </c>
      <c r="HX21" s="73">
        <v>0</v>
      </c>
      <c r="HY21" s="73">
        <v>0</v>
      </c>
      <c r="HZ21" s="73">
        <v>0</v>
      </c>
      <c r="IA21" s="73">
        <v>0</v>
      </c>
      <c r="IB21" s="73">
        <v>0</v>
      </c>
      <c r="IC21" s="73">
        <v>0</v>
      </c>
      <c r="ID21" s="73">
        <v>0</v>
      </c>
      <c r="IE21" s="73">
        <v>0</v>
      </c>
      <c r="IF21" s="73">
        <v>79.837999999999994</v>
      </c>
      <c r="IG21" s="73">
        <v>0</v>
      </c>
      <c r="IH21" s="73">
        <v>0</v>
      </c>
      <c r="II21" s="73">
        <v>0</v>
      </c>
      <c r="IJ21" s="73">
        <v>0</v>
      </c>
      <c r="IK21" s="73">
        <v>0</v>
      </c>
      <c r="IL21" s="73">
        <v>0</v>
      </c>
      <c r="IM21" s="73">
        <v>0</v>
      </c>
      <c r="IN21" s="73">
        <v>4.3120000000000003</v>
      </c>
      <c r="IO21" s="73">
        <v>0</v>
      </c>
      <c r="IP21" s="73">
        <v>5.3860000000000001</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1</v>
      </c>
      <c r="JK21" s="71">
        <v>0</v>
      </c>
      <c r="JL21" s="71">
        <v>0</v>
      </c>
      <c r="JM21" s="71">
        <v>0</v>
      </c>
      <c r="JN21" s="71">
        <v>1</v>
      </c>
      <c r="JO21" s="71">
        <v>0</v>
      </c>
      <c r="JP21" s="71">
        <v>0</v>
      </c>
      <c r="JQ21" s="71">
        <v>1</v>
      </c>
      <c r="JR21" s="71">
        <v>1</v>
      </c>
      <c r="JS21" s="71">
        <v>0</v>
      </c>
      <c r="JT21" s="71">
        <v>0</v>
      </c>
      <c r="JU21" s="71">
        <v>0</v>
      </c>
      <c r="JV21" s="71">
        <v>0</v>
      </c>
      <c r="JW21" s="71">
        <v>1</v>
      </c>
      <c r="JX21" s="71">
        <v>0</v>
      </c>
      <c r="JY21" s="71">
        <v>0</v>
      </c>
      <c r="JZ21" s="71">
        <v>0</v>
      </c>
      <c r="KA21" s="71">
        <v>0</v>
      </c>
      <c r="KB21" s="71">
        <v>1</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1</v>
      </c>
      <c r="LT21" s="71">
        <v>0</v>
      </c>
      <c r="LU21" s="71">
        <v>0</v>
      </c>
      <c r="LV21" s="71">
        <v>0</v>
      </c>
      <c r="LW21" s="71">
        <v>0</v>
      </c>
      <c r="LX21" s="71">
        <v>0</v>
      </c>
      <c r="LY21" s="71">
        <v>1</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1</v>
      </c>
      <c r="NL21" s="71">
        <v>0</v>
      </c>
      <c r="NM21" s="71">
        <v>0</v>
      </c>
      <c r="NN21" s="71">
        <v>0</v>
      </c>
      <c r="NO21" s="71">
        <v>1</v>
      </c>
      <c r="NP21" s="71">
        <v>0</v>
      </c>
      <c r="NQ21" s="71">
        <v>0</v>
      </c>
      <c r="NR21" s="71">
        <v>1</v>
      </c>
      <c r="NS21" s="71">
        <v>1</v>
      </c>
      <c r="NT21" s="71">
        <v>0</v>
      </c>
      <c r="NU21" s="71">
        <v>0</v>
      </c>
      <c r="NV21" s="71">
        <v>0</v>
      </c>
      <c r="NW21" s="71">
        <v>0</v>
      </c>
      <c r="NX21" s="71">
        <v>1</v>
      </c>
      <c r="NY21" s="71">
        <v>0</v>
      </c>
      <c r="NZ21" s="71">
        <v>0</v>
      </c>
      <c r="OA21" s="71">
        <v>0</v>
      </c>
      <c r="OB21" s="71">
        <v>0</v>
      </c>
      <c r="OC21" s="71">
        <v>1</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1</v>
      </c>
      <c r="PU21" s="71">
        <v>0</v>
      </c>
      <c r="PV21" s="71">
        <v>0</v>
      </c>
      <c r="PW21" s="71">
        <v>0</v>
      </c>
      <c r="PX21" s="71">
        <v>0</v>
      </c>
      <c r="PY21" s="71">
        <v>0</v>
      </c>
      <c r="PZ21" s="71">
        <v>1</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6</v>
      </c>
      <c r="QY21" s="71">
        <v>0</v>
      </c>
      <c r="QZ21" s="71">
        <v>0</v>
      </c>
      <c r="RA21" s="71">
        <v>0</v>
      </c>
      <c r="RB21" s="71">
        <v>0</v>
      </c>
      <c r="RC21" s="71">
        <v>0</v>
      </c>
      <c r="RD21" s="71">
        <v>0</v>
      </c>
      <c r="RE21" s="71">
        <v>0</v>
      </c>
      <c r="RF21" s="71">
        <v>1</v>
      </c>
      <c r="RG21" s="71">
        <v>0</v>
      </c>
      <c r="RH21" s="71">
        <v>1</v>
      </c>
      <c r="RI21" s="71">
        <v>0</v>
      </c>
      <c r="RJ21" s="71">
        <v>0</v>
      </c>
      <c r="RK21" s="71">
        <v>0</v>
      </c>
      <c r="RL21" s="71">
        <v>0</v>
      </c>
      <c r="RM21" s="71">
        <v>0</v>
      </c>
      <c r="RN21" s="71">
        <v>0</v>
      </c>
      <c r="RO21" s="71">
        <v>0</v>
      </c>
      <c r="RP21" s="71">
        <v>0</v>
      </c>
      <c r="RQ21" s="71">
        <v>0</v>
      </c>
      <c r="RR21" s="71">
        <v>0</v>
      </c>
      <c r="RS21" s="71">
        <v>6</v>
      </c>
      <c r="RT21" s="71">
        <v>0</v>
      </c>
      <c r="RU21" s="71">
        <v>0</v>
      </c>
      <c r="RV21" s="71">
        <v>0</v>
      </c>
      <c r="RW21" s="71">
        <v>0</v>
      </c>
      <c r="RX21" s="71">
        <v>0</v>
      </c>
      <c r="RY21" s="71">
        <v>0</v>
      </c>
      <c r="RZ21" s="71">
        <v>0</v>
      </c>
      <c r="SA21" s="71">
        <v>1</v>
      </c>
      <c r="SB21" s="71">
        <v>0</v>
      </c>
      <c r="SC21" s="71">
        <v>1</v>
      </c>
      <c r="SD21" s="71">
        <v>0</v>
      </c>
      <c r="SE21" s="71">
        <v>0</v>
      </c>
      <c r="SF21" s="71">
        <v>0</v>
      </c>
      <c r="SG21" s="71">
        <v>0</v>
      </c>
      <c r="SH21" s="71">
        <v>0</v>
      </c>
    </row>
    <row r="22" spans="1:502">
      <c r="A22" s="16" t="s">
        <v>2188</v>
      </c>
      <c r="B22" s="70">
        <v>14</v>
      </c>
      <c r="C22" s="70">
        <v>14</v>
      </c>
      <c r="D22" s="70">
        <v>1</v>
      </c>
      <c r="E22" s="70">
        <v>2017</v>
      </c>
      <c r="F22" s="70" t="s">
        <v>156</v>
      </c>
      <c r="G22" s="1073" t="s">
        <v>2174</v>
      </c>
      <c r="H22" s="70" t="s">
        <v>2175</v>
      </c>
      <c r="I22" s="1066"/>
      <c r="J22" s="73">
        <v>0</v>
      </c>
      <c r="K22" s="73">
        <v>0</v>
      </c>
      <c r="L22" s="73">
        <v>0</v>
      </c>
      <c r="M22" s="73">
        <v>0</v>
      </c>
      <c r="N22" s="73">
        <v>0</v>
      </c>
      <c r="O22" s="73">
        <v>0</v>
      </c>
      <c r="P22" s="73">
        <v>0</v>
      </c>
      <c r="Q22" s="73">
        <v>0</v>
      </c>
      <c r="R22" s="73">
        <v>0</v>
      </c>
      <c r="S22" s="73">
        <v>0</v>
      </c>
      <c r="T22" s="73">
        <v>0</v>
      </c>
      <c r="U22" s="73">
        <v>0</v>
      </c>
      <c r="V22" s="73">
        <v>0</v>
      </c>
      <c r="W22" s="73">
        <v>6.7009999999999996</v>
      </c>
      <c r="X22" s="73">
        <v>0</v>
      </c>
      <c r="Y22" s="73">
        <v>0</v>
      </c>
      <c r="Z22" s="73">
        <v>0</v>
      </c>
      <c r="AA22" s="73">
        <v>2.738</v>
      </c>
      <c r="AB22" s="73">
        <v>0</v>
      </c>
      <c r="AC22" s="73">
        <v>0</v>
      </c>
      <c r="AD22" s="73">
        <v>34.036000000000001</v>
      </c>
      <c r="AE22" s="73">
        <v>14.673</v>
      </c>
      <c r="AF22" s="73">
        <v>0</v>
      </c>
      <c r="AG22" s="73">
        <v>0</v>
      </c>
      <c r="AH22" s="73">
        <v>0</v>
      </c>
      <c r="AI22" s="73">
        <v>0</v>
      </c>
      <c r="AJ22" s="73">
        <v>28.352</v>
      </c>
      <c r="AK22" s="73">
        <v>2.9590000000000001</v>
      </c>
      <c r="AL22" s="73">
        <v>0</v>
      </c>
      <c r="AM22" s="73">
        <v>0</v>
      </c>
      <c r="AN22" s="73">
        <v>0</v>
      </c>
      <c r="AO22" s="73">
        <v>5.1289999999999996</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4.2629999999999999</v>
      </c>
      <c r="CG22" s="73">
        <v>0</v>
      </c>
      <c r="CH22" s="73">
        <v>0</v>
      </c>
      <c r="CI22" s="73">
        <v>0</v>
      </c>
      <c r="CJ22" s="73">
        <v>0</v>
      </c>
      <c r="CK22" s="73">
        <v>0</v>
      </c>
      <c r="CL22" s="73">
        <v>5.4939999999999998</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6.7009999999999996</v>
      </c>
      <c r="DY22" s="73">
        <v>0</v>
      </c>
      <c r="DZ22" s="73">
        <v>0</v>
      </c>
      <c r="EA22" s="73">
        <v>0</v>
      </c>
      <c r="EB22" s="73">
        <v>2.738</v>
      </c>
      <c r="EC22" s="73">
        <v>0</v>
      </c>
      <c r="ED22" s="73">
        <v>0</v>
      </c>
      <c r="EE22" s="73">
        <v>34.036000000000001</v>
      </c>
      <c r="EF22" s="73">
        <v>14.673</v>
      </c>
      <c r="EG22" s="73">
        <v>0</v>
      </c>
      <c r="EH22" s="73">
        <v>0</v>
      </c>
      <c r="EI22" s="73">
        <v>0</v>
      </c>
      <c r="EJ22" s="73">
        <v>0</v>
      </c>
      <c r="EK22" s="73">
        <v>28.352</v>
      </c>
      <c r="EL22" s="73">
        <v>2.9590000000000001</v>
      </c>
      <c r="EM22" s="73">
        <v>0</v>
      </c>
      <c r="EN22" s="73">
        <v>0</v>
      </c>
      <c r="EO22" s="73">
        <v>0</v>
      </c>
      <c r="EP22" s="73">
        <v>5.1289999999999996</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4.2629999999999999</v>
      </c>
      <c r="GH22" s="73">
        <v>0</v>
      </c>
      <c r="GI22" s="73">
        <v>0</v>
      </c>
      <c r="GJ22" s="73">
        <v>0</v>
      </c>
      <c r="GK22" s="73">
        <v>0</v>
      </c>
      <c r="GL22" s="73">
        <v>0</v>
      </c>
      <c r="GM22" s="73">
        <v>5.4939999999999998</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94.587999999999994</v>
      </c>
      <c r="HL22" s="73">
        <v>0</v>
      </c>
      <c r="HM22" s="73">
        <v>0</v>
      </c>
      <c r="HN22" s="73">
        <v>0</v>
      </c>
      <c r="HO22" s="73">
        <v>0</v>
      </c>
      <c r="HP22" s="73">
        <v>0</v>
      </c>
      <c r="HQ22" s="73">
        <v>0</v>
      </c>
      <c r="HR22" s="73">
        <v>0</v>
      </c>
      <c r="HS22" s="73">
        <v>4.2629999999999999</v>
      </c>
      <c r="HT22" s="73">
        <v>0</v>
      </c>
      <c r="HU22" s="73">
        <v>5.4939999999999998</v>
      </c>
      <c r="HV22" s="73">
        <v>0</v>
      </c>
      <c r="HW22" s="73">
        <v>0</v>
      </c>
      <c r="HX22" s="73">
        <v>0</v>
      </c>
      <c r="HY22" s="73">
        <v>0</v>
      </c>
      <c r="HZ22" s="73">
        <v>0</v>
      </c>
      <c r="IA22" s="73">
        <v>0</v>
      </c>
      <c r="IB22" s="73">
        <v>0</v>
      </c>
      <c r="IC22" s="73">
        <v>0</v>
      </c>
      <c r="ID22" s="73">
        <v>0</v>
      </c>
      <c r="IE22" s="73">
        <v>0</v>
      </c>
      <c r="IF22" s="73">
        <v>94.587999999999994</v>
      </c>
      <c r="IG22" s="73">
        <v>0</v>
      </c>
      <c r="IH22" s="73">
        <v>0</v>
      </c>
      <c r="II22" s="73">
        <v>0</v>
      </c>
      <c r="IJ22" s="73">
        <v>0</v>
      </c>
      <c r="IK22" s="73">
        <v>0</v>
      </c>
      <c r="IL22" s="73">
        <v>0</v>
      </c>
      <c r="IM22" s="73">
        <v>0</v>
      </c>
      <c r="IN22" s="73">
        <v>4.2629999999999999</v>
      </c>
      <c r="IO22" s="73">
        <v>0</v>
      </c>
      <c r="IP22" s="73">
        <v>5.4939999999999998</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1</v>
      </c>
      <c r="JK22" s="71">
        <v>0</v>
      </c>
      <c r="JL22" s="71">
        <v>0</v>
      </c>
      <c r="JM22" s="71">
        <v>0</v>
      </c>
      <c r="JN22" s="71">
        <v>1</v>
      </c>
      <c r="JO22" s="71">
        <v>0</v>
      </c>
      <c r="JP22" s="71">
        <v>0</v>
      </c>
      <c r="JQ22" s="71">
        <v>1</v>
      </c>
      <c r="JR22" s="71">
        <v>1</v>
      </c>
      <c r="JS22" s="71">
        <v>0</v>
      </c>
      <c r="JT22" s="71">
        <v>0</v>
      </c>
      <c r="JU22" s="71">
        <v>0</v>
      </c>
      <c r="JV22" s="71">
        <v>0</v>
      </c>
      <c r="JW22" s="71">
        <v>1</v>
      </c>
      <c r="JX22" s="71">
        <v>1</v>
      </c>
      <c r="JY22" s="71">
        <v>0</v>
      </c>
      <c r="JZ22" s="71">
        <v>0</v>
      </c>
      <c r="KA22" s="71">
        <v>0</v>
      </c>
      <c r="KB22" s="71">
        <v>1</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1</v>
      </c>
      <c r="LT22" s="71">
        <v>0</v>
      </c>
      <c r="LU22" s="71">
        <v>0</v>
      </c>
      <c r="LV22" s="71">
        <v>0</v>
      </c>
      <c r="LW22" s="71">
        <v>0</v>
      </c>
      <c r="LX22" s="71">
        <v>0</v>
      </c>
      <c r="LY22" s="71">
        <v>1</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1</v>
      </c>
      <c r="NL22" s="71">
        <v>0</v>
      </c>
      <c r="NM22" s="71">
        <v>0</v>
      </c>
      <c r="NN22" s="71">
        <v>0</v>
      </c>
      <c r="NO22" s="71">
        <v>1</v>
      </c>
      <c r="NP22" s="71">
        <v>0</v>
      </c>
      <c r="NQ22" s="71">
        <v>0</v>
      </c>
      <c r="NR22" s="71">
        <v>1</v>
      </c>
      <c r="NS22" s="71">
        <v>1</v>
      </c>
      <c r="NT22" s="71">
        <v>0</v>
      </c>
      <c r="NU22" s="71">
        <v>0</v>
      </c>
      <c r="NV22" s="71">
        <v>0</v>
      </c>
      <c r="NW22" s="71">
        <v>0</v>
      </c>
      <c r="NX22" s="71">
        <v>1</v>
      </c>
      <c r="NY22" s="71">
        <v>1</v>
      </c>
      <c r="NZ22" s="71">
        <v>0</v>
      </c>
      <c r="OA22" s="71">
        <v>0</v>
      </c>
      <c r="OB22" s="71">
        <v>0</v>
      </c>
      <c r="OC22" s="71">
        <v>1</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1</v>
      </c>
      <c r="PU22" s="71">
        <v>0</v>
      </c>
      <c r="PV22" s="71">
        <v>0</v>
      </c>
      <c r="PW22" s="71">
        <v>0</v>
      </c>
      <c r="PX22" s="71">
        <v>0</v>
      </c>
      <c r="PY22" s="71">
        <v>0</v>
      </c>
      <c r="PZ22" s="71">
        <v>1</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7</v>
      </c>
      <c r="QY22" s="71">
        <v>0</v>
      </c>
      <c r="QZ22" s="71">
        <v>0</v>
      </c>
      <c r="RA22" s="71">
        <v>0</v>
      </c>
      <c r="RB22" s="71">
        <v>0</v>
      </c>
      <c r="RC22" s="71">
        <v>0</v>
      </c>
      <c r="RD22" s="71">
        <v>0</v>
      </c>
      <c r="RE22" s="71">
        <v>0</v>
      </c>
      <c r="RF22" s="71">
        <v>1</v>
      </c>
      <c r="RG22" s="71">
        <v>0</v>
      </c>
      <c r="RH22" s="71">
        <v>1</v>
      </c>
      <c r="RI22" s="71">
        <v>0</v>
      </c>
      <c r="RJ22" s="71">
        <v>0</v>
      </c>
      <c r="RK22" s="71">
        <v>0</v>
      </c>
      <c r="RL22" s="71">
        <v>0</v>
      </c>
      <c r="RM22" s="71">
        <v>0</v>
      </c>
      <c r="RN22" s="71">
        <v>0</v>
      </c>
      <c r="RO22" s="71">
        <v>0</v>
      </c>
      <c r="RP22" s="71">
        <v>0</v>
      </c>
      <c r="RQ22" s="71">
        <v>0</v>
      </c>
      <c r="RR22" s="71">
        <v>0</v>
      </c>
      <c r="RS22" s="71">
        <v>7</v>
      </c>
      <c r="RT22" s="71">
        <v>0</v>
      </c>
      <c r="RU22" s="71">
        <v>0</v>
      </c>
      <c r="RV22" s="71">
        <v>0</v>
      </c>
      <c r="RW22" s="71">
        <v>0</v>
      </c>
      <c r="RX22" s="71">
        <v>0</v>
      </c>
      <c r="RY22" s="71">
        <v>0</v>
      </c>
      <c r="RZ22" s="71">
        <v>0</v>
      </c>
      <c r="SA22" s="71">
        <v>1</v>
      </c>
      <c r="SB22" s="71">
        <v>0</v>
      </c>
      <c r="SC22" s="71">
        <v>1</v>
      </c>
      <c r="SD22" s="71">
        <v>0</v>
      </c>
      <c r="SE22" s="71">
        <v>0</v>
      </c>
      <c r="SF22" s="71">
        <v>0</v>
      </c>
      <c r="SG22" s="71">
        <v>0</v>
      </c>
      <c r="SH22" s="71">
        <v>0</v>
      </c>
    </row>
    <row r="23" spans="1:502">
      <c r="A23" s="16" t="s">
        <v>2189</v>
      </c>
      <c r="B23" s="70">
        <v>15</v>
      </c>
      <c r="C23" s="70">
        <v>15</v>
      </c>
      <c r="D23" s="70">
        <v>1</v>
      </c>
      <c r="E23" s="70">
        <v>2018</v>
      </c>
      <c r="F23" s="70" t="s">
        <v>183</v>
      </c>
      <c r="G23" s="1073" t="s">
        <v>2174</v>
      </c>
      <c r="H23" s="70" t="s">
        <v>2175</v>
      </c>
      <c r="I23" s="1066"/>
      <c r="J23" s="73">
        <v>0</v>
      </c>
      <c r="K23" s="73">
        <v>0</v>
      </c>
      <c r="L23" s="73">
        <v>0</v>
      </c>
      <c r="M23" s="73">
        <v>0</v>
      </c>
      <c r="N23" s="73">
        <v>0</v>
      </c>
      <c r="O23" s="73">
        <v>0</v>
      </c>
      <c r="P23" s="73">
        <v>0</v>
      </c>
      <c r="Q23" s="73">
        <v>0</v>
      </c>
      <c r="R23" s="73">
        <v>0</v>
      </c>
      <c r="S23" s="73">
        <v>0</v>
      </c>
      <c r="T23" s="73">
        <v>0</v>
      </c>
      <c r="U23" s="73">
        <v>0</v>
      </c>
      <c r="V23" s="73">
        <v>0</v>
      </c>
      <c r="W23" s="73">
        <v>6.3940000000000001</v>
      </c>
      <c r="X23" s="73">
        <v>0</v>
      </c>
      <c r="Y23" s="73">
        <v>0</v>
      </c>
      <c r="Z23" s="73">
        <v>0</v>
      </c>
      <c r="AA23" s="73">
        <v>3.1019999999999999</v>
      </c>
      <c r="AB23" s="73">
        <v>0</v>
      </c>
      <c r="AC23" s="73">
        <v>0</v>
      </c>
      <c r="AD23" s="73">
        <v>34.055999999999997</v>
      </c>
      <c r="AE23" s="73">
        <v>14.676</v>
      </c>
      <c r="AF23" s="73">
        <v>0</v>
      </c>
      <c r="AG23" s="73">
        <v>0</v>
      </c>
      <c r="AH23" s="73">
        <v>0</v>
      </c>
      <c r="AI23" s="73">
        <v>0</v>
      </c>
      <c r="AJ23" s="73">
        <v>36.320999999999998</v>
      </c>
      <c r="AK23" s="73">
        <v>3.3980000000000001</v>
      </c>
      <c r="AL23" s="73">
        <v>0</v>
      </c>
      <c r="AM23" s="73">
        <v>0</v>
      </c>
      <c r="AN23" s="73">
        <v>0</v>
      </c>
      <c r="AO23" s="73">
        <v>4.9349999999999996</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4.1360000000000001</v>
      </c>
      <c r="CG23" s="73">
        <v>0</v>
      </c>
      <c r="CH23" s="73">
        <v>0</v>
      </c>
      <c r="CI23" s="73">
        <v>0</v>
      </c>
      <c r="CJ23" s="73">
        <v>0</v>
      </c>
      <c r="CK23" s="73">
        <v>0</v>
      </c>
      <c r="CL23" s="73">
        <v>5.25</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6.3940000000000001</v>
      </c>
      <c r="DY23" s="73">
        <v>0</v>
      </c>
      <c r="DZ23" s="73">
        <v>0</v>
      </c>
      <c r="EA23" s="73">
        <v>0</v>
      </c>
      <c r="EB23" s="73">
        <v>3.1019999999999999</v>
      </c>
      <c r="EC23" s="73">
        <v>0</v>
      </c>
      <c r="ED23" s="73">
        <v>0</v>
      </c>
      <c r="EE23" s="73">
        <v>34.055999999999997</v>
      </c>
      <c r="EF23" s="73">
        <v>14.676</v>
      </c>
      <c r="EG23" s="73">
        <v>0</v>
      </c>
      <c r="EH23" s="73">
        <v>0</v>
      </c>
      <c r="EI23" s="73">
        <v>0</v>
      </c>
      <c r="EJ23" s="73">
        <v>0</v>
      </c>
      <c r="EK23" s="73">
        <v>36.320999999999998</v>
      </c>
      <c r="EL23" s="73">
        <v>3.3980000000000001</v>
      </c>
      <c r="EM23" s="73">
        <v>0</v>
      </c>
      <c r="EN23" s="73">
        <v>0</v>
      </c>
      <c r="EO23" s="73">
        <v>0</v>
      </c>
      <c r="EP23" s="73">
        <v>4.9349999999999996</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4.1360000000000001</v>
      </c>
      <c r="GH23" s="73">
        <v>0</v>
      </c>
      <c r="GI23" s="73">
        <v>0</v>
      </c>
      <c r="GJ23" s="73">
        <v>0</v>
      </c>
      <c r="GK23" s="73">
        <v>0</v>
      </c>
      <c r="GL23" s="73">
        <v>0</v>
      </c>
      <c r="GM23" s="73">
        <v>5.25</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102.88200000000001</v>
      </c>
      <c r="HL23" s="73">
        <v>0</v>
      </c>
      <c r="HM23" s="73">
        <v>0</v>
      </c>
      <c r="HN23" s="73">
        <v>0</v>
      </c>
      <c r="HO23" s="73">
        <v>0</v>
      </c>
      <c r="HP23" s="73">
        <v>0</v>
      </c>
      <c r="HQ23" s="73">
        <v>0</v>
      </c>
      <c r="HR23" s="73">
        <v>0</v>
      </c>
      <c r="HS23" s="73">
        <v>4.1360000000000001</v>
      </c>
      <c r="HT23" s="73">
        <v>0</v>
      </c>
      <c r="HU23" s="73">
        <v>5.25</v>
      </c>
      <c r="HV23" s="73">
        <v>0</v>
      </c>
      <c r="HW23" s="73">
        <v>0</v>
      </c>
      <c r="HX23" s="73">
        <v>0</v>
      </c>
      <c r="HY23" s="73">
        <v>0</v>
      </c>
      <c r="HZ23" s="73">
        <v>0</v>
      </c>
      <c r="IA23" s="73">
        <v>0</v>
      </c>
      <c r="IB23" s="73">
        <v>0</v>
      </c>
      <c r="IC23" s="73">
        <v>0</v>
      </c>
      <c r="ID23" s="73">
        <v>0</v>
      </c>
      <c r="IE23" s="73">
        <v>0</v>
      </c>
      <c r="IF23" s="73">
        <v>102.88200000000001</v>
      </c>
      <c r="IG23" s="73">
        <v>0</v>
      </c>
      <c r="IH23" s="73">
        <v>0</v>
      </c>
      <c r="II23" s="73">
        <v>0</v>
      </c>
      <c r="IJ23" s="73">
        <v>0</v>
      </c>
      <c r="IK23" s="73">
        <v>0</v>
      </c>
      <c r="IL23" s="73">
        <v>0</v>
      </c>
      <c r="IM23" s="73">
        <v>0</v>
      </c>
      <c r="IN23" s="73">
        <v>4.1360000000000001</v>
      </c>
      <c r="IO23" s="73">
        <v>0</v>
      </c>
      <c r="IP23" s="73">
        <v>5.25</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1</v>
      </c>
      <c r="JK23" s="71">
        <v>0</v>
      </c>
      <c r="JL23" s="71">
        <v>0</v>
      </c>
      <c r="JM23" s="71">
        <v>0</v>
      </c>
      <c r="JN23" s="71">
        <v>1</v>
      </c>
      <c r="JO23" s="71">
        <v>0</v>
      </c>
      <c r="JP23" s="71">
        <v>0</v>
      </c>
      <c r="JQ23" s="71">
        <v>1</v>
      </c>
      <c r="JR23" s="71">
        <v>1</v>
      </c>
      <c r="JS23" s="71">
        <v>0</v>
      </c>
      <c r="JT23" s="71">
        <v>0</v>
      </c>
      <c r="JU23" s="71">
        <v>0</v>
      </c>
      <c r="JV23" s="71">
        <v>0</v>
      </c>
      <c r="JW23" s="71">
        <v>1</v>
      </c>
      <c r="JX23" s="71">
        <v>1</v>
      </c>
      <c r="JY23" s="71">
        <v>0</v>
      </c>
      <c r="JZ23" s="71">
        <v>0</v>
      </c>
      <c r="KA23" s="71">
        <v>0</v>
      </c>
      <c r="KB23" s="71">
        <v>1</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1</v>
      </c>
      <c r="LT23" s="71">
        <v>0</v>
      </c>
      <c r="LU23" s="71">
        <v>0</v>
      </c>
      <c r="LV23" s="71">
        <v>0</v>
      </c>
      <c r="LW23" s="71">
        <v>0</v>
      </c>
      <c r="LX23" s="71">
        <v>0</v>
      </c>
      <c r="LY23" s="71">
        <v>1</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1</v>
      </c>
      <c r="NL23" s="71">
        <v>0</v>
      </c>
      <c r="NM23" s="71">
        <v>0</v>
      </c>
      <c r="NN23" s="71">
        <v>0</v>
      </c>
      <c r="NO23" s="71">
        <v>1</v>
      </c>
      <c r="NP23" s="71">
        <v>0</v>
      </c>
      <c r="NQ23" s="71">
        <v>0</v>
      </c>
      <c r="NR23" s="71">
        <v>1</v>
      </c>
      <c r="NS23" s="71">
        <v>1</v>
      </c>
      <c r="NT23" s="71">
        <v>0</v>
      </c>
      <c r="NU23" s="71">
        <v>0</v>
      </c>
      <c r="NV23" s="71">
        <v>0</v>
      </c>
      <c r="NW23" s="71">
        <v>0</v>
      </c>
      <c r="NX23" s="71">
        <v>1</v>
      </c>
      <c r="NY23" s="71">
        <v>1</v>
      </c>
      <c r="NZ23" s="71">
        <v>0</v>
      </c>
      <c r="OA23" s="71">
        <v>0</v>
      </c>
      <c r="OB23" s="71">
        <v>0</v>
      </c>
      <c r="OC23" s="71">
        <v>1</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1</v>
      </c>
      <c r="PU23" s="71">
        <v>0</v>
      </c>
      <c r="PV23" s="71">
        <v>0</v>
      </c>
      <c r="PW23" s="71">
        <v>0</v>
      </c>
      <c r="PX23" s="71">
        <v>0</v>
      </c>
      <c r="PY23" s="71">
        <v>0</v>
      </c>
      <c r="PZ23" s="71">
        <v>1</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7</v>
      </c>
      <c r="QY23" s="71">
        <v>0</v>
      </c>
      <c r="QZ23" s="71">
        <v>0</v>
      </c>
      <c r="RA23" s="71">
        <v>0</v>
      </c>
      <c r="RB23" s="71">
        <v>0</v>
      </c>
      <c r="RC23" s="71">
        <v>0</v>
      </c>
      <c r="RD23" s="71">
        <v>0</v>
      </c>
      <c r="RE23" s="71">
        <v>0</v>
      </c>
      <c r="RF23" s="71">
        <v>1</v>
      </c>
      <c r="RG23" s="71">
        <v>0</v>
      </c>
      <c r="RH23" s="71">
        <v>1</v>
      </c>
      <c r="RI23" s="71">
        <v>0</v>
      </c>
      <c r="RJ23" s="71">
        <v>0</v>
      </c>
      <c r="RK23" s="71">
        <v>0</v>
      </c>
      <c r="RL23" s="71">
        <v>0</v>
      </c>
      <c r="RM23" s="71">
        <v>0</v>
      </c>
      <c r="RN23" s="71">
        <v>0</v>
      </c>
      <c r="RO23" s="71">
        <v>0</v>
      </c>
      <c r="RP23" s="71">
        <v>0</v>
      </c>
      <c r="RQ23" s="71">
        <v>0</v>
      </c>
      <c r="RR23" s="71">
        <v>0</v>
      </c>
      <c r="RS23" s="71">
        <v>7</v>
      </c>
      <c r="RT23" s="71">
        <v>0</v>
      </c>
      <c r="RU23" s="71">
        <v>0</v>
      </c>
      <c r="RV23" s="71">
        <v>0</v>
      </c>
      <c r="RW23" s="71">
        <v>0</v>
      </c>
      <c r="RX23" s="71">
        <v>0</v>
      </c>
      <c r="RY23" s="71">
        <v>0</v>
      </c>
      <c r="RZ23" s="71">
        <v>0</v>
      </c>
      <c r="SA23" s="71">
        <v>1</v>
      </c>
      <c r="SB23" s="71">
        <v>0</v>
      </c>
      <c r="SC23" s="71">
        <v>1</v>
      </c>
      <c r="SD23" s="71">
        <v>0</v>
      </c>
      <c r="SE23" s="71">
        <v>0</v>
      </c>
      <c r="SF23" s="71">
        <v>0</v>
      </c>
      <c r="SG23" s="71">
        <v>0</v>
      </c>
      <c r="SH23" s="71">
        <v>0</v>
      </c>
    </row>
    <row r="24" spans="1:502">
      <c r="A24" s="16" t="s">
        <v>2190</v>
      </c>
      <c r="B24" s="70">
        <v>16</v>
      </c>
      <c r="C24" s="70">
        <v>16</v>
      </c>
      <c r="D24" s="70">
        <v>1</v>
      </c>
      <c r="E24" s="70">
        <v>2019</v>
      </c>
      <c r="F24" s="70" t="s">
        <v>158</v>
      </c>
      <c r="G24" s="1073" t="s">
        <v>2174</v>
      </c>
      <c r="H24" s="70" t="s">
        <v>2175</v>
      </c>
      <c r="I24" s="1066"/>
      <c r="J24" s="73">
        <v>0</v>
      </c>
      <c r="K24" s="73">
        <v>0</v>
      </c>
      <c r="L24" s="73">
        <v>0</v>
      </c>
      <c r="M24" s="73">
        <v>0</v>
      </c>
      <c r="N24" s="73">
        <v>0</v>
      </c>
      <c r="O24" s="73">
        <v>0</v>
      </c>
      <c r="P24" s="73">
        <v>0</v>
      </c>
      <c r="Q24" s="73">
        <v>0</v>
      </c>
      <c r="R24" s="73">
        <v>0</v>
      </c>
      <c r="S24" s="73">
        <v>0</v>
      </c>
      <c r="T24" s="73">
        <v>0</v>
      </c>
      <c r="U24" s="73">
        <v>0</v>
      </c>
      <c r="V24" s="73">
        <v>0</v>
      </c>
      <c r="W24" s="73">
        <v>6.101</v>
      </c>
      <c r="X24" s="73">
        <v>0</v>
      </c>
      <c r="Y24" s="73">
        <v>0</v>
      </c>
      <c r="Z24" s="73">
        <v>0</v>
      </c>
      <c r="AA24" s="73">
        <v>2.61</v>
      </c>
      <c r="AB24" s="73">
        <v>0</v>
      </c>
      <c r="AC24" s="73">
        <v>0</v>
      </c>
      <c r="AD24" s="73">
        <v>28.957000000000001</v>
      </c>
      <c r="AE24" s="73">
        <v>11.816000000000001</v>
      </c>
      <c r="AF24" s="73">
        <v>0</v>
      </c>
      <c r="AG24" s="73">
        <v>0</v>
      </c>
      <c r="AH24" s="73">
        <v>0</v>
      </c>
      <c r="AI24" s="73">
        <v>0</v>
      </c>
      <c r="AJ24" s="73">
        <v>36.598999999999997</v>
      </c>
      <c r="AK24" s="73">
        <v>3.5059999999999998</v>
      </c>
      <c r="AL24" s="73">
        <v>0</v>
      </c>
      <c r="AM24" s="73">
        <v>0</v>
      </c>
      <c r="AN24" s="73">
        <v>0</v>
      </c>
      <c r="AO24" s="73">
        <v>4.7110000000000003</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3.9620000000000002</v>
      </c>
      <c r="CG24" s="73">
        <v>0</v>
      </c>
      <c r="CH24" s="73">
        <v>0</v>
      </c>
      <c r="CI24" s="73">
        <v>0</v>
      </c>
      <c r="CJ24" s="73">
        <v>0</v>
      </c>
      <c r="CK24" s="73">
        <v>0</v>
      </c>
      <c r="CL24" s="73">
        <v>5.01</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6.101</v>
      </c>
      <c r="DY24" s="73">
        <v>0</v>
      </c>
      <c r="DZ24" s="73">
        <v>0</v>
      </c>
      <c r="EA24" s="73">
        <v>0</v>
      </c>
      <c r="EB24" s="73">
        <v>2.61</v>
      </c>
      <c r="EC24" s="73">
        <v>0</v>
      </c>
      <c r="ED24" s="73">
        <v>0</v>
      </c>
      <c r="EE24" s="73">
        <v>28.957000000000001</v>
      </c>
      <c r="EF24" s="73">
        <v>11.816000000000001</v>
      </c>
      <c r="EG24" s="73">
        <v>0</v>
      </c>
      <c r="EH24" s="73">
        <v>0</v>
      </c>
      <c r="EI24" s="73">
        <v>0</v>
      </c>
      <c r="EJ24" s="73">
        <v>0</v>
      </c>
      <c r="EK24" s="73">
        <v>36.598999999999997</v>
      </c>
      <c r="EL24" s="73">
        <v>3.5059999999999998</v>
      </c>
      <c r="EM24" s="73">
        <v>0</v>
      </c>
      <c r="EN24" s="73">
        <v>0</v>
      </c>
      <c r="EO24" s="73">
        <v>0</v>
      </c>
      <c r="EP24" s="73">
        <v>4.7110000000000003</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3.9620000000000002</v>
      </c>
      <c r="GH24" s="73">
        <v>0</v>
      </c>
      <c r="GI24" s="73">
        <v>0</v>
      </c>
      <c r="GJ24" s="73">
        <v>0</v>
      </c>
      <c r="GK24" s="73">
        <v>0</v>
      </c>
      <c r="GL24" s="73">
        <v>0</v>
      </c>
      <c r="GM24" s="73">
        <v>5.01</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94.3</v>
      </c>
      <c r="HL24" s="73">
        <v>0</v>
      </c>
      <c r="HM24" s="73">
        <v>0</v>
      </c>
      <c r="HN24" s="73">
        <v>0</v>
      </c>
      <c r="HO24" s="73">
        <v>0</v>
      </c>
      <c r="HP24" s="73">
        <v>0</v>
      </c>
      <c r="HQ24" s="73">
        <v>0</v>
      </c>
      <c r="HR24" s="73">
        <v>0</v>
      </c>
      <c r="HS24" s="73">
        <v>3.9620000000000002</v>
      </c>
      <c r="HT24" s="73">
        <v>0</v>
      </c>
      <c r="HU24" s="73">
        <v>5.01</v>
      </c>
      <c r="HV24" s="73">
        <v>0</v>
      </c>
      <c r="HW24" s="73">
        <v>0</v>
      </c>
      <c r="HX24" s="73">
        <v>0</v>
      </c>
      <c r="HY24" s="73">
        <v>0</v>
      </c>
      <c r="HZ24" s="73">
        <v>0</v>
      </c>
      <c r="IA24" s="73">
        <v>0</v>
      </c>
      <c r="IB24" s="73">
        <v>0</v>
      </c>
      <c r="IC24" s="73">
        <v>0</v>
      </c>
      <c r="ID24" s="73">
        <v>0</v>
      </c>
      <c r="IE24" s="73">
        <v>0</v>
      </c>
      <c r="IF24" s="73">
        <v>94.3</v>
      </c>
      <c r="IG24" s="73">
        <v>0</v>
      </c>
      <c r="IH24" s="73">
        <v>0</v>
      </c>
      <c r="II24" s="73">
        <v>0</v>
      </c>
      <c r="IJ24" s="73">
        <v>0</v>
      </c>
      <c r="IK24" s="73">
        <v>0</v>
      </c>
      <c r="IL24" s="73">
        <v>0</v>
      </c>
      <c r="IM24" s="73">
        <v>0</v>
      </c>
      <c r="IN24" s="73">
        <v>3.9620000000000002</v>
      </c>
      <c r="IO24" s="73">
        <v>0</v>
      </c>
      <c r="IP24" s="73">
        <v>5.01</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1</v>
      </c>
      <c r="JK24" s="71">
        <v>0</v>
      </c>
      <c r="JL24" s="71">
        <v>0</v>
      </c>
      <c r="JM24" s="71">
        <v>0</v>
      </c>
      <c r="JN24" s="71">
        <v>1</v>
      </c>
      <c r="JO24" s="71">
        <v>0</v>
      </c>
      <c r="JP24" s="71">
        <v>0</v>
      </c>
      <c r="JQ24" s="71">
        <v>1</v>
      </c>
      <c r="JR24" s="71">
        <v>1</v>
      </c>
      <c r="JS24" s="71">
        <v>0</v>
      </c>
      <c r="JT24" s="71">
        <v>0</v>
      </c>
      <c r="JU24" s="71">
        <v>0</v>
      </c>
      <c r="JV24" s="71">
        <v>0</v>
      </c>
      <c r="JW24" s="71">
        <v>1</v>
      </c>
      <c r="JX24" s="71">
        <v>1</v>
      </c>
      <c r="JY24" s="71">
        <v>0</v>
      </c>
      <c r="JZ24" s="71">
        <v>0</v>
      </c>
      <c r="KA24" s="71">
        <v>0</v>
      </c>
      <c r="KB24" s="71">
        <v>1</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1</v>
      </c>
      <c r="LT24" s="71">
        <v>0</v>
      </c>
      <c r="LU24" s="71">
        <v>0</v>
      </c>
      <c r="LV24" s="71">
        <v>0</v>
      </c>
      <c r="LW24" s="71">
        <v>0</v>
      </c>
      <c r="LX24" s="71">
        <v>0</v>
      </c>
      <c r="LY24" s="71">
        <v>1</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1</v>
      </c>
      <c r="NL24" s="71">
        <v>0</v>
      </c>
      <c r="NM24" s="71">
        <v>0</v>
      </c>
      <c r="NN24" s="71">
        <v>0</v>
      </c>
      <c r="NO24" s="71">
        <v>1</v>
      </c>
      <c r="NP24" s="71">
        <v>0</v>
      </c>
      <c r="NQ24" s="71">
        <v>0</v>
      </c>
      <c r="NR24" s="71">
        <v>1</v>
      </c>
      <c r="NS24" s="71">
        <v>1</v>
      </c>
      <c r="NT24" s="71">
        <v>0</v>
      </c>
      <c r="NU24" s="71">
        <v>0</v>
      </c>
      <c r="NV24" s="71">
        <v>0</v>
      </c>
      <c r="NW24" s="71">
        <v>0</v>
      </c>
      <c r="NX24" s="71">
        <v>1</v>
      </c>
      <c r="NY24" s="71">
        <v>1</v>
      </c>
      <c r="NZ24" s="71">
        <v>0</v>
      </c>
      <c r="OA24" s="71">
        <v>0</v>
      </c>
      <c r="OB24" s="71">
        <v>0</v>
      </c>
      <c r="OC24" s="71">
        <v>1</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1</v>
      </c>
      <c r="PU24" s="71">
        <v>0</v>
      </c>
      <c r="PV24" s="71">
        <v>0</v>
      </c>
      <c r="PW24" s="71">
        <v>0</v>
      </c>
      <c r="PX24" s="71">
        <v>0</v>
      </c>
      <c r="PY24" s="71">
        <v>0</v>
      </c>
      <c r="PZ24" s="71">
        <v>1</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7</v>
      </c>
      <c r="QY24" s="71">
        <v>0</v>
      </c>
      <c r="QZ24" s="71">
        <v>0</v>
      </c>
      <c r="RA24" s="71">
        <v>0</v>
      </c>
      <c r="RB24" s="71">
        <v>0</v>
      </c>
      <c r="RC24" s="71">
        <v>0</v>
      </c>
      <c r="RD24" s="71">
        <v>0</v>
      </c>
      <c r="RE24" s="71">
        <v>0</v>
      </c>
      <c r="RF24" s="71">
        <v>1</v>
      </c>
      <c r="RG24" s="71">
        <v>0</v>
      </c>
      <c r="RH24" s="71">
        <v>1</v>
      </c>
      <c r="RI24" s="71">
        <v>0</v>
      </c>
      <c r="RJ24" s="71">
        <v>0</v>
      </c>
      <c r="RK24" s="71">
        <v>0</v>
      </c>
      <c r="RL24" s="71">
        <v>0</v>
      </c>
      <c r="RM24" s="71">
        <v>0</v>
      </c>
      <c r="RN24" s="71">
        <v>0</v>
      </c>
      <c r="RO24" s="71">
        <v>0</v>
      </c>
      <c r="RP24" s="71">
        <v>0</v>
      </c>
      <c r="RQ24" s="71">
        <v>0</v>
      </c>
      <c r="RR24" s="71">
        <v>0</v>
      </c>
      <c r="RS24" s="71">
        <v>7</v>
      </c>
      <c r="RT24" s="71">
        <v>0</v>
      </c>
      <c r="RU24" s="71">
        <v>0</v>
      </c>
      <c r="RV24" s="71">
        <v>0</v>
      </c>
      <c r="RW24" s="71">
        <v>0</v>
      </c>
      <c r="RX24" s="71">
        <v>0</v>
      </c>
      <c r="RY24" s="71">
        <v>0</v>
      </c>
      <c r="RZ24" s="71">
        <v>0</v>
      </c>
      <c r="SA24" s="71">
        <v>1</v>
      </c>
      <c r="SB24" s="71">
        <v>0</v>
      </c>
      <c r="SC24" s="71">
        <v>1</v>
      </c>
      <c r="SD24" s="71">
        <v>0</v>
      </c>
      <c r="SE24" s="71">
        <v>0</v>
      </c>
      <c r="SF24" s="71">
        <v>0</v>
      </c>
      <c r="SG24" s="71">
        <v>0</v>
      </c>
      <c r="SH24" s="71">
        <v>0</v>
      </c>
    </row>
    <row r="25" spans="1:502">
      <c r="A25" s="16" t="s">
        <v>2191</v>
      </c>
      <c r="B25" s="70">
        <v>17</v>
      </c>
      <c r="C25" s="70">
        <v>17</v>
      </c>
      <c r="D25" s="70">
        <v>1</v>
      </c>
      <c r="E25" s="70">
        <v>2020</v>
      </c>
      <c r="F25" s="70" t="s">
        <v>159</v>
      </c>
      <c r="G25" s="1073" t="s">
        <v>2174</v>
      </c>
      <c r="H25" s="70" t="s">
        <v>2175</v>
      </c>
      <c r="I25" s="1066"/>
      <c r="J25" s="73">
        <v>0</v>
      </c>
      <c r="K25" s="73">
        <v>0</v>
      </c>
      <c r="L25" s="73">
        <v>0</v>
      </c>
      <c r="M25" s="73">
        <v>0</v>
      </c>
      <c r="N25" s="73">
        <v>0</v>
      </c>
      <c r="O25" s="73">
        <v>0</v>
      </c>
      <c r="P25" s="73">
        <v>0</v>
      </c>
      <c r="Q25" s="73">
        <v>0</v>
      </c>
      <c r="R25" s="73">
        <v>0</v>
      </c>
      <c r="S25" s="73">
        <v>0</v>
      </c>
      <c r="T25" s="73">
        <v>0</v>
      </c>
      <c r="U25" s="73">
        <v>0</v>
      </c>
      <c r="V25" s="73">
        <v>0</v>
      </c>
      <c r="W25" s="73">
        <v>6.008</v>
      </c>
      <c r="X25" s="73">
        <v>0</v>
      </c>
      <c r="Y25" s="73">
        <v>0</v>
      </c>
      <c r="Z25" s="73">
        <v>0</v>
      </c>
      <c r="AA25" s="73">
        <v>2.5910000000000002</v>
      </c>
      <c r="AB25" s="73">
        <v>0</v>
      </c>
      <c r="AC25" s="73">
        <v>0</v>
      </c>
      <c r="AD25" s="73">
        <v>18.326000000000001</v>
      </c>
      <c r="AE25" s="73">
        <v>10.044</v>
      </c>
      <c r="AF25" s="73">
        <v>0</v>
      </c>
      <c r="AG25" s="73">
        <v>0</v>
      </c>
      <c r="AH25" s="73">
        <v>0</v>
      </c>
      <c r="AI25" s="73">
        <v>0</v>
      </c>
      <c r="AJ25" s="73">
        <v>39.521000000000001</v>
      </c>
      <c r="AK25" s="73">
        <v>3.1059999999999999</v>
      </c>
      <c r="AL25" s="73">
        <v>0</v>
      </c>
      <c r="AM25" s="73">
        <v>0</v>
      </c>
      <c r="AN25" s="73">
        <v>0</v>
      </c>
      <c r="AO25" s="73">
        <v>4.2770000000000001</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2.85</v>
      </c>
      <c r="CG25" s="73">
        <v>0</v>
      </c>
      <c r="CH25" s="73">
        <v>0</v>
      </c>
      <c r="CI25" s="73">
        <v>0</v>
      </c>
      <c r="CJ25" s="73">
        <v>0</v>
      </c>
      <c r="CK25" s="73">
        <v>0</v>
      </c>
      <c r="CL25" s="73">
        <v>4.8630000000000004</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6.008</v>
      </c>
      <c r="DY25" s="73">
        <v>0</v>
      </c>
      <c r="DZ25" s="73">
        <v>0</v>
      </c>
      <c r="EA25" s="73">
        <v>0</v>
      </c>
      <c r="EB25" s="73">
        <v>2.5910000000000002</v>
      </c>
      <c r="EC25" s="73">
        <v>0</v>
      </c>
      <c r="ED25" s="73">
        <v>0</v>
      </c>
      <c r="EE25" s="73">
        <v>18.326000000000001</v>
      </c>
      <c r="EF25" s="73">
        <v>10.044</v>
      </c>
      <c r="EG25" s="73">
        <v>0</v>
      </c>
      <c r="EH25" s="73">
        <v>0</v>
      </c>
      <c r="EI25" s="73">
        <v>0</v>
      </c>
      <c r="EJ25" s="73">
        <v>0</v>
      </c>
      <c r="EK25" s="73">
        <v>39.521000000000001</v>
      </c>
      <c r="EL25" s="73">
        <v>3.1059999999999999</v>
      </c>
      <c r="EM25" s="73">
        <v>0</v>
      </c>
      <c r="EN25" s="73">
        <v>0</v>
      </c>
      <c r="EO25" s="73">
        <v>0</v>
      </c>
      <c r="EP25" s="73">
        <v>4.2770000000000001</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2.85</v>
      </c>
      <c r="GH25" s="73">
        <v>0</v>
      </c>
      <c r="GI25" s="73">
        <v>0</v>
      </c>
      <c r="GJ25" s="73">
        <v>0</v>
      </c>
      <c r="GK25" s="73">
        <v>0</v>
      </c>
      <c r="GL25" s="73">
        <v>0</v>
      </c>
      <c r="GM25" s="73">
        <v>4.8630000000000004</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83.873000000000005</v>
      </c>
      <c r="HL25" s="73">
        <v>0</v>
      </c>
      <c r="HM25" s="73">
        <v>0</v>
      </c>
      <c r="HN25" s="73">
        <v>0</v>
      </c>
      <c r="HO25" s="73">
        <v>0</v>
      </c>
      <c r="HP25" s="73">
        <v>0</v>
      </c>
      <c r="HQ25" s="73">
        <v>0</v>
      </c>
      <c r="HR25" s="73">
        <v>0</v>
      </c>
      <c r="HS25" s="73">
        <v>2.85</v>
      </c>
      <c r="HT25" s="73">
        <v>0</v>
      </c>
      <c r="HU25" s="73">
        <v>4.8630000000000004</v>
      </c>
      <c r="HV25" s="73">
        <v>0</v>
      </c>
      <c r="HW25" s="73">
        <v>0</v>
      </c>
      <c r="HX25" s="73">
        <v>0</v>
      </c>
      <c r="HY25" s="73">
        <v>0</v>
      </c>
      <c r="HZ25" s="73">
        <v>0</v>
      </c>
      <c r="IA25" s="73">
        <v>0</v>
      </c>
      <c r="IB25" s="73">
        <v>0</v>
      </c>
      <c r="IC25" s="73">
        <v>0</v>
      </c>
      <c r="ID25" s="73">
        <v>0</v>
      </c>
      <c r="IE25" s="73">
        <v>0</v>
      </c>
      <c r="IF25" s="73">
        <v>83.873000000000005</v>
      </c>
      <c r="IG25" s="73">
        <v>0</v>
      </c>
      <c r="IH25" s="73">
        <v>0</v>
      </c>
      <c r="II25" s="73">
        <v>0</v>
      </c>
      <c r="IJ25" s="73">
        <v>0</v>
      </c>
      <c r="IK25" s="73">
        <v>0</v>
      </c>
      <c r="IL25" s="73">
        <v>0</v>
      </c>
      <c r="IM25" s="73">
        <v>0</v>
      </c>
      <c r="IN25" s="73">
        <v>2.85</v>
      </c>
      <c r="IO25" s="73">
        <v>0</v>
      </c>
      <c r="IP25" s="73">
        <v>4.8630000000000004</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1</v>
      </c>
      <c r="JK25" s="71">
        <v>0</v>
      </c>
      <c r="JL25" s="71">
        <v>0</v>
      </c>
      <c r="JM25" s="71">
        <v>0</v>
      </c>
      <c r="JN25" s="71">
        <v>1</v>
      </c>
      <c r="JO25" s="71">
        <v>0</v>
      </c>
      <c r="JP25" s="71">
        <v>0</v>
      </c>
      <c r="JQ25" s="71">
        <v>1</v>
      </c>
      <c r="JR25" s="71">
        <v>1</v>
      </c>
      <c r="JS25" s="71">
        <v>0</v>
      </c>
      <c r="JT25" s="71">
        <v>0</v>
      </c>
      <c r="JU25" s="71">
        <v>0</v>
      </c>
      <c r="JV25" s="71">
        <v>0</v>
      </c>
      <c r="JW25" s="71">
        <v>1</v>
      </c>
      <c r="JX25" s="71">
        <v>1</v>
      </c>
      <c r="JY25" s="71">
        <v>0</v>
      </c>
      <c r="JZ25" s="71">
        <v>0</v>
      </c>
      <c r="KA25" s="71">
        <v>0</v>
      </c>
      <c r="KB25" s="71">
        <v>1</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1</v>
      </c>
      <c r="LT25" s="71">
        <v>0</v>
      </c>
      <c r="LU25" s="71">
        <v>0</v>
      </c>
      <c r="LV25" s="71">
        <v>0</v>
      </c>
      <c r="LW25" s="71">
        <v>0</v>
      </c>
      <c r="LX25" s="71">
        <v>0</v>
      </c>
      <c r="LY25" s="71">
        <v>1</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1</v>
      </c>
      <c r="NL25" s="71">
        <v>0</v>
      </c>
      <c r="NM25" s="71">
        <v>0</v>
      </c>
      <c r="NN25" s="71">
        <v>0</v>
      </c>
      <c r="NO25" s="71">
        <v>1</v>
      </c>
      <c r="NP25" s="71">
        <v>0</v>
      </c>
      <c r="NQ25" s="71">
        <v>0</v>
      </c>
      <c r="NR25" s="71">
        <v>1</v>
      </c>
      <c r="NS25" s="71">
        <v>1</v>
      </c>
      <c r="NT25" s="71">
        <v>0</v>
      </c>
      <c r="NU25" s="71">
        <v>0</v>
      </c>
      <c r="NV25" s="71">
        <v>0</v>
      </c>
      <c r="NW25" s="71">
        <v>0</v>
      </c>
      <c r="NX25" s="71">
        <v>1</v>
      </c>
      <c r="NY25" s="71">
        <v>1</v>
      </c>
      <c r="NZ25" s="71">
        <v>0</v>
      </c>
      <c r="OA25" s="71">
        <v>0</v>
      </c>
      <c r="OB25" s="71">
        <v>0</v>
      </c>
      <c r="OC25" s="71">
        <v>1</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1</v>
      </c>
      <c r="PU25" s="71">
        <v>0</v>
      </c>
      <c r="PV25" s="71">
        <v>0</v>
      </c>
      <c r="PW25" s="71">
        <v>0</v>
      </c>
      <c r="PX25" s="71">
        <v>0</v>
      </c>
      <c r="PY25" s="71">
        <v>0</v>
      </c>
      <c r="PZ25" s="71">
        <v>1</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7</v>
      </c>
      <c r="QY25" s="71">
        <v>0</v>
      </c>
      <c r="QZ25" s="71">
        <v>0</v>
      </c>
      <c r="RA25" s="71">
        <v>0</v>
      </c>
      <c r="RB25" s="71">
        <v>0</v>
      </c>
      <c r="RC25" s="71">
        <v>0</v>
      </c>
      <c r="RD25" s="71">
        <v>0</v>
      </c>
      <c r="RE25" s="71">
        <v>0</v>
      </c>
      <c r="RF25" s="71">
        <v>1</v>
      </c>
      <c r="RG25" s="71">
        <v>0</v>
      </c>
      <c r="RH25" s="71">
        <v>1</v>
      </c>
      <c r="RI25" s="71">
        <v>0</v>
      </c>
      <c r="RJ25" s="71">
        <v>0</v>
      </c>
      <c r="RK25" s="71">
        <v>0</v>
      </c>
      <c r="RL25" s="71">
        <v>0</v>
      </c>
      <c r="RM25" s="71">
        <v>0</v>
      </c>
      <c r="RN25" s="71">
        <v>0</v>
      </c>
      <c r="RO25" s="71">
        <v>0</v>
      </c>
      <c r="RP25" s="71">
        <v>0</v>
      </c>
      <c r="RQ25" s="71">
        <v>0</v>
      </c>
      <c r="RR25" s="71">
        <v>0</v>
      </c>
      <c r="RS25" s="71">
        <v>7</v>
      </c>
      <c r="RT25" s="71">
        <v>0</v>
      </c>
      <c r="RU25" s="71">
        <v>0</v>
      </c>
      <c r="RV25" s="71">
        <v>0</v>
      </c>
      <c r="RW25" s="71">
        <v>0</v>
      </c>
      <c r="RX25" s="71">
        <v>0</v>
      </c>
      <c r="RY25" s="71">
        <v>0</v>
      </c>
      <c r="RZ25" s="71">
        <v>0</v>
      </c>
      <c r="SA25" s="71">
        <v>1</v>
      </c>
      <c r="SB25" s="71">
        <v>0</v>
      </c>
      <c r="SC25" s="71">
        <v>1</v>
      </c>
      <c r="SD25" s="71">
        <v>0</v>
      </c>
      <c r="SE25" s="71">
        <v>0</v>
      </c>
      <c r="SF25" s="71">
        <v>0</v>
      </c>
      <c r="SG25" s="71">
        <v>0</v>
      </c>
      <c r="SH25" s="71">
        <v>0</v>
      </c>
    </row>
    <row r="26" spans="1:502">
      <c r="A26" s="16" t="s">
        <v>2192</v>
      </c>
      <c r="B26" s="70">
        <v>18</v>
      </c>
      <c r="C26" s="70">
        <v>18</v>
      </c>
      <c r="D26" s="70">
        <v>1</v>
      </c>
      <c r="E26" s="70">
        <v>2021</v>
      </c>
      <c r="F26" s="70" t="s">
        <v>160</v>
      </c>
      <c r="G26" s="1073" t="s">
        <v>2174</v>
      </c>
      <c r="H26" s="70" t="s">
        <v>2175</v>
      </c>
      <c r="I26" s="1066"/>
      <c r="J26" s="73">
        <v>0</v>
      </c>
      <c r="K26" s="73">
        <v>0</v>
      </c>
      <c r="L26" s="73">
        <v>0</v>
      </c>
      <c r="M26" s="73">
        <v>0</v>
      </c>
      <c r="N26" s="73">
        <v>0</v>
      </c>
      <c r="O26" s="73">
        <v>0</v>
      </c>
      <c r="P26" s="73">
        <v>0</v>
      </c>
      <c r="Q26" s="73">
        <v>0</v>
      </c>
      <c r="R26" s="73">
        <v>0</v>
      </c>
      <c r="S26" s="73">
        <v>0</v>
      </c>
      <c r="T26" s="73">
        <v>0</v>
      </c>
      <c r="U26" s="73">
        <v>0</v>
      </c>
      <c r="V26" s="73">
        <v>0</v>
      </c>
      <c r="W26" s="73">
        <v>6.0529999999999999</v>
      </c>
      <c r="X26" s="73">
        <v>0</v>
      </c>
      <c r="Y26" s="73">
        <v>0</v>
      </c>
      <c r="Z26" s="73">
        <v>0</v>
      </c>
      <c r="AA26" s="73">
        <v>2.4940000000000002</v>
      </c>
      <c r="AB26" s="73">
        <v>0</v>
      </c>
      <c r="AC26" s="73">
        <v>0</v>
      </c>
      <c r="AD26" s="73">
        <v>0</v>
      </c>
      <c r="AE26" s="73">
        <v>10.843999999999999</v>
      </c>
      <c r="AF26" s="73">
        <v>0</v>
      </c>
      <c r="AG26" s="73">
        <v>0</v>
      </c>
      <c r="AH26" s="73">
        <v>0</v>
      </c>
      <c r="AI26" s="73">
        <v>0</v>
      </c>
      <c r="AJ26" s="73">
        <v>37.304000000000002</v>
      </c>
      <c r="AK26" s="73">
        <v>3.0190000000000001</v>
      </c>
      <c r="AL26" s="73">
        <v>0</v>
      </c>
      <c r="AM26" s="73">
        <v>0</v>
      </c>
      <c r="AN26" s="73">
        <v>0</v>
      </c>
      <c r="AO26" s="73">
        <v>4.0670000000000002</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3.4750000000000001</v>
      </c>
      <c r="CG26" s="73">
        <v>0</v>
      </c>
      <c r="CH26" s="73">
        <v>0</v>
      </c>
      <c r="CI26" s="73">
        <v>0</v>
      </c>
      <c r="CJ26" s="73">
        <v>0</v>
      </c>
      <c r="CK26" s="73">
        <v>0</v>
      </c>
      <c r="CL26" s="73">
        <v>4.7640000000000002</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6.0529999999999999</v>
      </c>
      <c r="DY26" s="73">
        <v>0</v>
      </c>
      <c r="DZ26" s="73">
        <v>0</v>
      </c>
      <c r="EA26" s="73">
        <v>0</v>
      </c>
      <c r="EB26" s="73">
        <v>2.4940000000000002</v>
      </c>
      <c r="EC26" s="73">
        <v>0</v>
      </c>
      <c r="ED26" s="73">
        <v>0</v>
      </c>
      <c r="EE26" s="73">
        <v>0</v>
      </c>
      <c r="EF26" s="73">
        <v>10.843999999999999</v>
      </c>
      <c r="EG26" s="73">
        <v>0</v>
      </c>
      <c r="EH26" s="73">
        <v>0</v>
      </c>
      <c r="EI26" s="73">
        <v>0</v>
      </c>
      <c r="EJ26" s="73">
        <v>0</v>
      </c>
      <c r="EK26" s="73">
        <v>37.304000000000002</v>
      </c>
      <c r="EL26" s="73">
        <v>3.0190000000000001</v>
      </c>
      <c r="EM26" s="73">
        <v>0</v>
      </c>
      <c r="EN26" s="73">
        <v>0</v>
      </c>
      <c r="EO26" s="73">
        <v>0</v>
      </c>
      <c r="EP26" s="73">
        <v>4.0670000000000002</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3.4750000000000001</v>
      </c>
      <c r="GH26" s="73">
        <v>0</v>
      </c>
      <c r="GI26" s="73">
        <v>0</v>
      </c>
      <c r="GJ26" s="73">
        <v>0</v>
      </c>
      <c r="GK26" s="73">
        <v>0</v>
      </c>
      <c r="GL26" s="73">
        <v>0</v>
      </c>
      <c r="GM26" s="73">
        <v>4.7640000000000002</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63.780999999999999</v>
      </c>
      <c r="HL26" s="73">
        <v>0</v>
      </c>
      <c r="HM26" s="73">
        <v>0</v>
      </c>
      <c r="HN26" s="73">
        <v>0</v>
      </c>
      <c r="HO26" s="73">
        <v>0</v>
      </c>
      <c r="HP26" s="73">
        <v>0</v>
      </c>
      <c r="HQ26" s="73">
        <v>0</v>
      </c>
      <c r="HR26" s="73">
        <v>0</v>
      </c>
      <c r="HS26" s="73">
        <v>3.4750000000000001</v>
      </c>
      <c r="HT26" s="73">
        <v>0</v>
      </c>
      <c r="HU26" s="73">
        <v>4.7640000000000002</v>
      </c>
      <c r="HV26" s="73">
        <v>0</v>
      </c>
      <c r="HW26" s="73">
        <v>0</v>
      </c>
      <c r="HX26" s="73">
        <v>0</v>
      </c>
      <c r="HY26" s="73">
        <v>0</v>
      </c>
      <c r="HZ26" s="73">
        <v>0</v>
      </c>
      <c r="IA26" s="73">
        <v>0</v>
      </c>
      <c r="IB26" s="73">
        <v>0</v>
      </c>
      <c r="IC26" s="73">
        <v>0</v>
      </c>
      <c r="ID26" s="73">
        <v>0</v>
      </c>
      <c r="IE26" s="73">
        <v>0</v>
      </c>
      <c r="IF26" s="73">
        <v>63.780999999999999</v>
      </c>
      <c r="IG26" s="73">
        <v>0</v>
      </c>
      <c r="IH26" s="73">
        <v>0</v>
      </c>
      <c r="II26" s="73">
        <v>0</v>
      </c>
      <c r="IJ26" s="73">
        <v>0</v>
      </c>
      <c r="IK26" s="73">
        <v>0</v>
      </c>
      <c r="IL26" s="73">
        <v>0</v>
      </c>
      <c r="IM26" s="73">
        <v>0</v>
      </c>
      <c r="IN26" s="73">
        <v>3.4750000000000001</v>
      </c>
      <c r="IO26" s="73">
        <v>0</v>
      </c>
      <c r="IP26" s="73">
        <v>4.7640000000000002</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1</v>
      </c>
      <c r="JK26" s="71">
        <v>0</v>
      </c>
      <c r="JL26" s="71">
        <v>0</v>
      </c>
      <c r="JM26" s="71">
        <v>0</v>
      </c>
      <c r="JN26" s="71">
        <v>1</v>
      </c>
      <c r="JO26" s="71">
        <v>0</v>
      </c>
      <c r="JP26" s="71">
        <v>0</v>
      </c>
      <c r="JQ26" s="71">
        <v>0</v>
      </c>
      <c r="JR26" s="71">
        <v>1</v>
      </c>
      <c r="JS26" s="71">
        <v>0</v>
      </c>
      <c r="JT26" s="71">
        <v>0</v>
      </c>
      <c r="JU26" s="71">
        <v>0</v>
      </c>
      <c r="JV26" s="71">
        <v>0</v>
      </c>
      <c r="JW26" s="71">
        <v>1</v>
      </c>
      <c r="JX26" s="71">
        <v>1</v>
      </c>
      <c r="JY26" s="71">
        <v>0</v>
      </c>
      <c r="JZ26" s="71">
        <v>0</v>
      </c>
      <c r="KA26" s="71">
        <v>0</v>
      </c>
      <c r="KB26" s="71">
        <v>1</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1</v>
      </c>
      <c r="LT26" s="71">
        <v>0</v>
      </c>
      <c r="LU26" s="71">
        <v>0</v>
      </c>
      <c r="LV26" s="71">
        <v>0</v>
      </c>
      <c r="LW26" s="71">
        <v>0</v>
      </c>
      <c r="LX26" s="71">
        <v>0</v>
      </c>
      <c r="LY26" s="71">
        <v>1</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1</v>
      </c>
      <c r="NL26" s="71">
        <v>0</v>
      </c>
      <c r="NM26" s="71">
        <v>0</v>
      </c>
      <c r="NN26" s="71">
        <v>0</v>
      </c>
      <c r="NO26" s="71">
        <v>1</v>
      </c>
      <c r="NP26" s="71">
        <v>0</v>
      </c>
      <c r="NQ26" s="71">
        <v>0</v>
      </c>
      <c r="NR26" s="71">
        <v>0</v>
      </c>
      <c r="NS26" s="71">
        <v>1</v>
      </c>
      <c r="NT26" s="71">
        <v>0</v>
      </c>
      <c r="NU26" s="71">
        <v>0</v>
      </c>
      <c r="NV26" s="71">
        <v>0</v>
      </c>
      <c r="NW26" s="71">
        <v>0</v>
      </c>
      <c r="NX26" s="71">
        <v>1</v>
      </c>
      <c r="NY26" s="71">
        <v>1</v>
      </c>
      <c r="NZ26" s="71">
        <v>0</v>
      </c>
      <c r="OA26" s="71">
        <v>0</v>
      </c>
      <c r="OB26" s="71">
        <v>0</v>
      </c>
      <c r="OC26" s="71">
        <v>1</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1</v>
      </c>
      <c r="PU26" s="71">
        <v>0</v>
      </c>
      <c r="PV26" s="71">
        <v>0</v>
      </c>
      <c r="PW26" s="71">
        <v>0</v>
      </c>
      <c r="PX26" s="71">
        <v>0</v>
      </c>
      <c r="PY26" s="71">
        <v>0</v>
      </c>
      <c r="PZ26" s="71">
        <v>1</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6</v>
      </c>
      <c r="QY26" s="71">
        <v>0</v>
      </c>
      <c r="QZ26" s="71">
        <v>0</v>
      </c>
      <c r="RA26" s="71">
        <v>0</v>
      </c>
      <c r="RB26" s="71">
        <v>0</v>
      </c>
      <c r="RC26" s="71">
        <v>0</v>
      </c>
      <c r="RD26" s="71">
        <v>0</v>
      </c>
      <c r="RE26" s="71">
        <v>0</v>
      </c>
      <c r="RF26" s="71">
        <v>1</v>
      </c>
      <c r="RG26" s="71">
        <v>0</v>
      </c>
      <c r="RH26" s="71">
        <v>1</v>
      </c>
      <c r="RI26" s="71">
        <v>0</v>
      </c>
      <c r="RJ26" s="71">
        <v>0</v>
      </c>
      <c r="RK26" s="71">
        <v>0</v>
      </c>
      <c r="RL26" s="71">
        <v>0</v>
      </c>
      <c r="RM26" s="71">
        <v>0</v>
      </c>
      <c r="RN26" s="71">
        <v>0</v>
      </c>
      <c r="RO26" s="71">
        <v>0</v>
      </c>
      <c r="RP26" s="71">
        <v>0</v>
      </c>
      <c r="RQ26" s="71">
        <v>0</v>
      </c>
      <c r="RR26" s="71">
        <v>0</v>
      </c>
      <c r="RS26" s="71">
        <v>6</v>
      </c>
      <c r="RT26" s="71">
        <v>0</v>
      </c>
      <c r="RU26" s="71">
        <v>0</v>
      </c>
      <c r="RV26" s="71">
        <v>0</v>
      </c>
      <c r="RW26" s="71">
        <v>0</v>
      </c>
      <c r="RX26" s="71">
        <v>0</v>
      </c>
      <c r="RY26" s="71">
        <v>0</v>
      </c>
      <c r="RZ26" s="71">
        <v>0</v>
      </c>
      <c r="SA26" s="71">
        <v>1</v>
      </c>
      <c r="SB26" s="71">
        <v>0</v>
      </c>
      <c r="SC26" s="71">
        <v>1</v>
      </c>
      <c r="SD26" s="71">
        <v>0</v>
      </c>
      <c r="SE26" s="71">
        <v>0</v>
      </c>
      <c r="SF26" s="71">
        <v>0</v>
      </c>
      <c r="SG26" s="71">
        <v>0</v>
      </c>
      <c r="SH26" s="71">
        <v>0</v>
      </c>
    </row>
    <row r="27" spans="1:502">
      <c r="A27" s="16" t="s">
        <v>2193</v>
      </c>
      <c r="B27" s="70">
        <v>19</v>
      </c>
      <c r="C27" s="70">
        <v>19</v>
      </c>
      <c r="D27" s="70">
        <v>1</v>
      </c>
      <c r="E27" s="70">
        <v>2022</v>
      </c>
      <c r="F27" s="70" t="s">
        <v>161</v>
      </c>
      <c r="G27" s="1073" t="s">
        <v>2174</v>
      </c>
      <c r="H27" s="70" t="s">
        <v>2175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2194</v>
      </c>
      <c r="B28" s="70">
        <v>20</v>
      </c>
      <c r="C28" s="70">
        <v>20</v>
      </c>
      <c r="D28" s="70">
        <v>1</v>
      </c>
      <c r="E28" s="70">
        <v>2023</v>
      </c>
      <c r="F28" s="70" t="s">
        <v>1539</v>
      </c>
      <c r="G28" s="1073" t="s">
        <v>2174</v>
      </c>
      <c r="H28" s="70" t="s">
        <v>2175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2195</v>
      </c>
      <c r="B29" s="70">
        <v>21</v>
      </c>
      <c r="C29" s="70">
        <v>21</v>
      </c>
      <c r="D29" s="70">
        <v>1</v>
      </c>
      <c r="E29" s="70">
        <v>2024</v>
      </c>
      <c r="F29" s="70" t="s">
        <v>1554</v>
      </c>
      <c r="G29" s="1073" t="s">
        <v>2174</v>
      </c>
      <c r="H29" s="70" t="s">
        <v>2175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2618</v>
      </c>
      <c r="B30" s="70">
        <v>22</v>
      </c>
      <c r="C30" s="70">
        <v>22</v>
      </c>
      <c r="D30" s="70">
        <v>1</v>
      </c>
      <c r="E30" s="70">
        <v>2025</v>
      </c>
      <c r="F30" s="70" t="s">
        <v>1556</v>
      </c>
      <c r="G30" s="1073" t="s">
        <v>2174</v>
      </c>
      <c r="H30" s="70" t="s">
        <v>2175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2619</v>
      </c>
      <c r="B31" s="70">
        <v>23</v>
      </c>
      <c r="C31" s="70">
        <v>23</v>
      </c>
      <c r="D31" s="70">
        <v>1</v>
      </c>
      <c r="E31" s="70">
        <v>2026</v>
      </c>
      <c r="F31" s="70" t="s">
        <v>1557</v>
      </c>
      <c r="G31" s="1073" t="s">
        <v>2174</v>
      </c>
      <c r="H31" s="70" t="s">
        <v>2175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2620</v>
      </c>
      <c r="B32" s="70">
        <v>24</v>
      </c>
      <c r="C32" s="70">
        <v>24</v>
      </c>
      <c r="D32" s="70">
        <v>1</v>
      </c>
      <c r="E32" s="70">
        <v>2027</v>
      </c>
      <c r="F32" s="70" t="s">
        <v>1558</v>
      </c>
      <c r="G32" s="1073" t="s">
        <v>2174</v>
      </c>
      <c r="H32" s="70" t="s">
        <v>2175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2621</v>
      </c>
      <c r="B33" s="70">
        <v>25</v>
      </c>
      <c r="C33" s="70">
        <v>25</v>
      </c>
      <c r="D33" s="70">
        <v>1</v>
      </c>
      <c r="E33" s="70">
        <v>2028</v>
      </c>
      <c r="F33" s="70" t="s">
        <v>1559</v>
      </c>
      <c r="G33" s="1073" t="s">
        <v>2174</v>
      </c>
      <c r="H33" s="70" t="s">
        <v>2175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2622</v>
      </c>
      <c r="B34" s="70">
        <v>26</v>
      </c>
      <c r="C34" s="70">
        <v>26</v>
      </c>
      <c r="D34" s="70">
        <v>1</v>
      </c>
      <c r="E34" s="70">
        <v>2029</v>
      </c>
      <c r="F34" s="70" t="s">
        <v>1560</v>
      </c>
      <c r="G34" s="1073" t="s">
        <v>2174</v>
      </c>
      <c r="H34" s="70" t="s">
        <v>2175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2623</v>
      </c>
      <c r="B35" s="70">
        <v>27</v>
      </c>
      <c r="C35" s="70">
        <v>27</v>
      </c>
      <c r="D35" s="70">
        <v>1</v>
      </c>
      <c r="E35" s="70">
        <v>2030</v>
      </c>
      <c r="F35" s="70" t="s">
        <v>1561</v>
      </c>
      <c r="G35" s="1073" t="s">
        <v>2174</v>
      </c>
      <c r="H35" s="70" t="s">
        <v>2175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1768</v>
      </c>
      <c r="B10" s="70">
        <v>2</v>
      </c>
      <c r="C10" s="70">
        <v>18</v>
      </c>
      <c r="D10" s="70">
        <v>2</v>
      </c>
      <c r="E10" s="70">
        <v>2024</v>
      </c>
      <c r="F10" s="70" t="s">
        <v>1554</v>
      </c>
      <c r="G10" s="1073" t="s">
        <v>1765</v>
      </c>
      <c r="H10" s="70" t="s">
        <v>1766</v>
      </c>
      <c r="I10" s="1066"/>
      <c r="J10" s="73">
        <v>40385</v>
      </c>
      <c r="K10" s="71">
        <v>59521960</v>
      </c>
      <c r="L10" s="71">
        <v>81984</v>
      </c>
      <c r="M10" s="71">
        <v>120231971</v>
      </c>
      <c r="N10" s="71">
        <v>37000</v>
      </c>
      <c r="O10" s="71">
        <v>69771171</v>
      </c>
      <c r="P10" s="71">
        <v>686</v>
      </c>
      <c r="Q10" s="71">
        <v>3974212</v>
      </c>
      <c r="R10" s="71">
        <v>0</v>
      </c>
      <c r="S10" s="71">
        <v>0</v>
      </c>
      <c r="T10" s="71">
        <v>0</v>
      </c>
      <c r="U10" s="71">
        <v>0</v>
      </c>
      <c r="V10" s="71">
        <v>0</v>
      </c>
      <c r="W10" s="71">
        <v>0</v>
      </c>
      <c r="X10" s="71">
        <v>0</v>
      </c>
      <c r="Y10" s="71">
        <v>0</v>
      </c>
      <c r="Z10" s="71">
        <v>253499313.99999997</v>
      </c>
      <c r="AA10" s="71">
        <v>22549631</v>
      </c>
      <c r="AB10" s="71">
        <v>284411946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1780</v>
      </c>
      <c r="B11" s="70">
        <v>3</v>
      </c>
      <c r="C11" s="70">
        <v>18</v>
      </c>
      <c r="D11" s="70">
        <v>3</v>
      </c>
      <c r="E11" s="70">
        <v>2024</v>
      </c>
      <c r="F11" s="70" t="s">
        <v>1554</v>
      </c>
      <c r="G11" s="1073" t="s">
        <v>1777</v>
      </c>
      <c r="H11" s="70" t="s">
        <v>1778</v>
      </c>
      <c r="I11" s="1066"/>
      <c r="J11" s="73">
        <v>35158</v>
      </c>
      <c r="K11" s="71">
        <v>48445783.999999993</v>
      </c>
      <c r="L11" s="71">
        <v>33031</v>
      </c>
      <c r="M11" s="71">
        <v>45382867</v>
      </c>
      <c r="N11" s="71">
        <v>9700</v>
      </c>
      <c r="O11" s="71">
        <v>17158234</v>
      </c>
      <c r="P11" s="71">
        <v>15680</v>
      </c>
      <c r="Q11" s="71">
        <v>91993834</v>
      </c>
      <c r="R11" s="71">
        <v>0</v>
      </c>
      <c r="S11" s="71">
        <v>0</v>
      </c>
      <c r="T11" s="71">
        <v>0</v>
      </c>
      <c r="U11" s="71">
        <v>0</v>
      </c>
      <c r="V11" s="71">
        <v>0</v>
      </c>
      <c r="W11" s="71">
        <v>0</v>
      </c>
      <c r="X11" s="71">
        <v>0</v>
      </c>
      <c r="Y11" s="71">
        <v>0</v>
      </c>
      <c r="Z11" s="71">
        <v>202980719</v>
      </c>
      <c r="AA11" s="71">
        <v>19667694</v>
      </c>
      <c r="AB11" s="71">
        <v>286406072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1760</v>
      </c>
      <c r="B12" s="70">
        <v>4</v>
      </c>
      <c r="C12" s="70">
        <v>18</v>
      </c>
      <c r="D12" s="70">
        <v>4</v>
      </c>
      <c r="E12" s="70">
        <v>2024</v>
      </c>
      <c r="F12" s="70" t="s">
        <v>1554</v>
      </c>
      <c r="G12" s="1073" t="s">
        <v>1757</v>
      </c>
      <c r="H12" s="70" t="s">
        <v>1758</v>
      </c>
      <c r="I12" s="1066"/>
      <c r="J12" s="73">
        <v>28305</v>
      </c>
      <c r="K12" s="71">
        <v>40386697</v>
      </c>
      <c r="L12" s="71">
        <v>172351</v>
      </c>
      <c r="M12" s="71">
        <v>245392782</v>
      </c>
      <c r="N12" s="71">
        <v>9400</v>
      </c>
      <c r="O12" s="71">
        <v>18984185</v>
      </c>
      <c r="P12" s="71">
        <v>7828</v>
      </c>
      <c r="Q12" s="71">
        <v>46967499</v>
      </c>
      <c r="R12" s="71">
        <v>0</v>
      </c>
      <c r="S12" s="71">
        <v>0</v>
      </c>
      <c r="T12" s="71">
        <v>0</v>
      </c>
      <c r="U12" s="71">
        <v>0</v>
      </c>
      <c r="V12" s="71">
        <v>0</v>
      </c>
      <c r="W12" s="71">
        <v>0</v>
      </c>
      <c r="X12" s="71">
        <v>0</v>
      </c>
      <c r="Y12" s="71">
        <v>0</v>
      </c>
      <c r="Z12" s="71">
        <v>351731163.00000006</v>
      </c>
      <c r="AA12" s="71">
        <v>31757856</v>
      </c>
      <c r="AB12" s="71">
        <v>358765250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1800</v>
      </c>
      <c r="B13" s="70">
        <v>5</v>
      </c>
      <c r="C13" s="70">
        <v>18</v>
      </c>
      <c r="D13" s="70">
        <v>5</v>
      </c>
      <c r="E13" s="70">
        <v>2024</v>
      </c>
      <c r="F13" s="70" t="s">
        <v>1554</v>
      </c>
      <c r="G13" s="1073" t="s">
        <v>1797</v>
      </c>
      <c r="H13" s="70" t="s">
        <v>1798</v>
      </c>
      <c r="I13" s="1066"/>
      <c r="J13" s="73">
        <v>52776</v>
      </c>
      <c r="K13" s="71">
        <v>73674472</v>
      </c>
      <c r="L13" s="71">
        <v>106116</v>
      </c>
      <c r="M13" s="71">
        <v>147690872</v>
      </c>
      <c r="N13" s="71">
        <v>61400</v>
      </c>
      <c r="O13" s="71">
        <v>140515412</v>
      </c>
      <c r="P13" s="71">
        <v>1644</v>
      </c>
      <c r="Q13" s="71">
        <v>8547263.0000000019</v>
      </c>
      <c r="R13" s="71">
        <v>0</v>
      </c>
      <c r="S13" s="71">
        <v>0</v>
      </c>
      <c r="T13" s="71">
        <v>0</v>
      </c>
      <c r="U13" s="71">
        <v>0</v>
      </c>
      <c r="V13" s="71">
        <v>0</v>
      </c>
      <c r="W13" s="71">
        <v>0</v>
      </c>
      <c r="X13" s="71">
        <v>0</v>
      </c>
      <c r="Y13" s="71">
        <v>0</v>
      </c>
      <c r="Z13" s="71">
        <v>370428019</v>
      </c>
      <c r="AA13" s="71">
        <v>129404455.99999999</v>
      </c>
      <c r="AB13" s="71">
        <v>600439534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1907</v>
      </c>
      <c r="B14" s="70">
        <v>6</v>
      </c>
      <c r="C14" s="70">
        <v>18</v>
      </c>
      <c r="D14" s="70">
        <v>6</v>
      </c>
      <c r="E14" s="70">
        <v>2024</v>
      </c>
      <c r="F14" s="70" t="s">
        <v>1554</v>
      </c>
      <c r="G14" s="1073" t="s">
        <v>1904</v>
      </c>
      <c r="H14" s="70" t="s">
        <v>1905</v>
      </c>
      <c r="I14" s="1066"/>
      <c r="J14" s="73">
        <v>574024</v>
      </c>
      <c r="K14" s="71">
        <v>829433585</v>
      </c>
      <c r="L14" s="71">
        <v>1960505</v>
      </c>
      <c r="M14" s="71">
        <v>2822328645</v>
      </c>
      <c r="N14" s="71">
        <v>10600</v>
      </c>
      <c r="O14" s="71">
        <v>21540919.000000004</v>
      </c>
      <c r="P14" s="71">
        <v>22828</v>
      </c>
      <c r="Q14" s="71">
        <v>124656638</v>
      </c>
      <c r="R14" s="71">
        <v>1573</v>
      </c>
      <c r="S14" s="71">
        <v>10997982</v>
      </c>
      <c r="T14" s="71">
        <v>0</v>
      </c>
      <c r="U14" s="71">
        <v>0</v>
      </c>
      <c r="V14" s="71">
        <v>0</v>
      </c>
      <c r="W14" s="71">
        <v>0</v>
      </c>
      <c r="X14" s="71">
        <v>0</v>
      </c>
      <c r="Y14" s="71">
        <v>0</v>
      </c>
      <c r="Z14" s="71">
        <v>3808957768.9055004</v>
      </c>
      <c r="AA14" s="71">
        <v>1415904411</v>
      </c>
      <c r="AB14" s="71">
        <v>6914841525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1772</v>
      </c>
      <c r="B15" s="70">
        <v>7</v>
      </c>
      <c r="C15" s="70">
        <v>18</v>
      </c>
      <c r="D15" s="70">
        <v>7</v>
      </c>
      <c r="E15" s="70">
        <v>2024</v>
      </c>
      <c r="F15" s="70" t="s">
        <v>1554</v>
      </c>
      <c r="G15" s="1073" t="s">
        <v>1769</v>
      </c>
      <c r="H15" s="70" t="s">
        <v>1770</v>
      </c>
      <c r="I15" s="1066"/>
      <c r="J15" s="73">
        <v>49927</v>
      </c>
      <c r="K15" s="71">
        <v>69485530</v>
      </c>
      <c r="L15" s="71">
        <v>95759</v>
      </c>
      <c r="M15" s="71">
        <v>132870291.00000001</v>
      </c>
      <c r="N15" s="71">
        <v>93500</v>
      </c>
      <c r="O15" s="71">
        <v>228981006</v>
      </c>
      <c r="P15" s="71">
        <v>408</v>
      </c>
      <c r="Q15" s="71">
        <v>2119735</v>
      </c>
      <c r="R15" s="71">
        <v>0</v>
      </c>
      <c r="S15" s="71">
        <v>0</v>
      </c>
      <c r="T15" s="71">
        <v>0</v>
      </c>
      <c r="U15" s="71">
        <v>0</v>
      </c>
      <c r="V15" s="71">
        <v>0</v>
      </c>
      <c r="W15" s="71">
        <v>0</v>
      </c>
      <c r="X15" s="71">
        <v>0</v>
      </c>
      <c r="Y15" s="71">
        <v>0</v>
      </c>
      <c r="Z15" s="71">
        <v>433456562</v>
      </c>
      <c r="AA15" s="71">
        <v>18851565</v>
      </c>
      <c r="AB15" s="71">
        <v>282086678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1880</v>
      </c>
      <c r="B16" s="70">
        <v>8</v>
      </c>
      <c r="C16" s="70">
        <v>18</v>
      </c>
      <c r="D16" s="70">
        <v>8</v>
      </c>
      <c r="E16" s="70">
        <v>2024</v>
      </c>
      <c r="F16" s="70" t="s">
        <v>1554</v>
      </c>
      <c r="G16" s="1073" t="s">
        <v>1877</v>
      </c>
      <c r="H16" s="70" t="s">
        <v>1878</v>
      </c>
      <c r="I16" s="1066"/>
      <c r="J16" s="73">
        <v>80861</v>
      </c>
      <c r="K16" s="71">
        <v>118453236.99999999</v>
      </c>
      <c r="L16" s="71">
        <v>355431</v>
      </c>
      <c r="M16" s="71">
        <v>518808493</v>
      </c>
      <c r="N16" s="71">
        <v>14300</v>
      </c>
      <c r="O16" s="71">
        <v>23803088</v>
      </c>
      <c r="P16" s="71">
        <v>1542</v>
      </c>
      <c r="Q16" s="71">
        <v>8206308.0000000019</v>
      </c>
      <c r="R16" s="71">
        <v>0</v>
      </c>
      <c r="S16" s="71">
        <v>0</v>
      </c>
      <c r="T16" s="71">
        <v>0</v>
      </c>
      <c r="U16" s="71">
        <v>0</v>
      </c>
      <c r="V16" s="71">
        <v>0</v>
      </c>
      <c r="W16" s="71">
        <v>0</v>
      </c>
      <c r="X16" s="71">
        <v>0</v>
      </c>
      <c r="Y16" s="71">
        <v>0</v>
      </c>
      <c r="Z16" s="71">
        <v>669271125.99999988</v>
      </c>
      <c r="AA16" s="71">
        <v>203228977.00000003</v>
      </c>
      <c r="AB16" s="71">
        <v>1014718283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1911</v>
      </c>
      <c r="B17" s="70">
        <v>9</v>
      </c>
      <c r="C17" s="70">
        <v>18</v>
      </c>
      <c r="D17" s="70">
        <v>9</v>
      </c>
      <c r="E17" s="70">
        <v>2024</v>
      </c>
      <c r="F17" s="70" t="s">
        <v>1554</v>
      </c>
      <c r="G17" s="1073" t="s">
        <v>1908</v>
      </c>
      <c r="H17" s="70" t="s">
        <v>1909</v>
      </c>
      <c r="I17" s="1066"/>
      <c r="J17" s="73">
        <v>574437</v>
      </c>
      <c r="K17" s="71">
        <v>819823770</v>
      </c>
      <c r="L17" s="71">
        <v>648041</v>
      </c>
      <c r="M17" s="71">
        <v>921348984.00000012</v>
      </c>
      <c r="N17" s="71">
        <v>18400</v>
      </c>
      <c r="O17" s="71">
        <v>38010503</v>
      </c>
      <c r="P17" s="71">
        <v>8559</v>
      </c>
      <c r="Q17" s="71">
        <v>43654911</v>
      </c>
      <c r="R17" s="71">
        <v>0</v>
      </c>
      <c r="S17" s="71">
        <v>0</v>
      </c>
      <c r="T17" s="71">
        <v>0</v>
      </c>
      <c r="U17" s="71">
        <v>0</v>
      </c>
      <c r="V17" s="71">
        <v>0</v>
      </c>
      <c r="W17" s="71">
        <v>0</v>
      </c>
      <c r="X17" s="71">
        <v>0</v>
      </c>
      <c r="Y17" s="71">
        <v>0</v>
      </c>
      <c r="Z17" s="71">
        <v>1822838168.0000002</v>
      </c>
      <c r="AA17" s="71">
        <v>1578173936</v>
      </c>
      <c r="AB17" s="71">
        <v>7553949802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1865</v>
      </c>
      <c r="B18" s="70">
        <v>10</v>
      </c>
      <c r="C18" s="70">
        <v>18</v>
      </c>
      <c r="D18" s="70">
        <v>10</v>
      </c>
      <c r="E18" s="70">
        <v>2024</v>
      </c>
      <c r="F18" s="70" t="s">
        <v>1554</v>
      </c>
      <c r="G18" s="1073" t="s">
        <v>1862</v>
      </c>
      <c r="H18" s="70" t="s">
        <v>1863</v>
      </c>
      <c r="I18" s="1066"/>
      <c r="J18" s="73">
        <v>80679</v>
      </c>
      <c r="K18" s="71">
        <v>112802256</v>
      </c>
      <c r="L18" s="71">
        <v>449798</v>
      </c>
      <c r="M18" s="71">
        <v>627461592</v>
      </c>
      <c r="N18" s="71">
        <v>20700</v>
      </c>
      <c r="O18" s="71">
        <v>40959535</v>
      </c>
      <c r="P18" s="71">
        <v>6031</v>
      </c>
      <c r="Q18" s="71">
        <v>31304623</v>
      </c>
      <c r="R18" s="71">
        <v>0</v>
      </c>
      <c r="S18" s="71">
        <v>0</v>
      </c>
      <c r="T18" s="71">
        <v>0</v>
      </c>
      <c r="U18" s="71">
        <v>0</v>
      </c>
      <c r="V18" s="71">
        <v>127</v>
      </c>
      <c r="W18" s="71">
        <v>0</v>
      </c>
      <c r="X18" s="71">
        <v>0</v>
      </c>
      <c r="Y18" s="71">
        <v>778519</v>
      </c>
      <c r="Z18" s="71">
        <v>813306524.99999988</v>
      </c>
      <c r="AA18" s="71">
        <v>51475497</v>
      </c>
      <c r="AB18" s="71">
        <v>679790431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1656</v>
      </c>
      <c r="B19" s="70">
        <v>11</v>
      </c>
      <c r="C19" s="70">
        <v>18</v>
      </c>
      <c r="D19" s="70">
        <v>11</v>
      </c>
      <c r="E19" s="70">
        <v>2024</v>
      </c>
      <c r="F19" s="70" t="s">
        <v>1554</v>
      </c>
      <c r="G19" s="1073" t="s">
        <v>1653</v>
      </c>
      <c r="H19" s="70" t="s">
        <v>1654</v>
      </c>
      <c r="I19" s="1066"/>
      <c r="J19" s="73">
        <v>134173</v>
      </c>
      <c r="K19" s="71">
        <v>177182731</v>
      </c>
      <c r="L19" s="71">
        <v>621189</v>
      </c>
      <c r="M19" s="71">
        <v>819338599.99999988</v>
      </c>
      <c r="N19" s="71">
        <v>254300</v>
      </c>
      <c r="O19" s="71">
        <v>543593092</v>
      </c>
      <c r="P19" s="71">
        <v>5118</v>
      </c>
      <c r="Q19" s="71">
        <v>28739282</v>
      </c>
      <c r="R19" s="71">
        <v>0</v>
      </c>
      <c r="S19" s="71">
        <v>0</v>
      </c>
      <c r="T19" s="71">
        <v>2587</v>
      </c>
      <c r="U19" s="71">
        <v>1417</v>
      </c>
      <c r="V19" s="71">
        <v>663</v>
      </c>
      <c r="W19" s="71">
        <v>17701528.999999996</v>
      </c>
      <c r="X19" s="71">
        <v>8688799.0000000019</v>
      </c>
      <c r="Y19" s="71">
        <v>4065515.9999999995</v>
      </c>
      <c r="Z19" s="71">
        <v>1599309549</v>
      </c>
      <c r="AA19" s="71">
        <v>429256550</v>
      </c>
      <c r="AB19" s="71">
        <v>2119233725.9999998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1821</v>
      </c>
      <c r="B20" s="70">
        <v>12</v>
      </c>
      <c r="C20" s="70">
        <v>18</v>
      </c>
      <c r="D20" s="70">
        <v>12</v>
      </c>
      <c r="E20" s="70">
        <v>2024</v>
      </c>
      <c r="F20" s="70" t="s">
        <v>1554</v>
      </c>
      <c r="G20" s="1073" t="s">
        <v>1818</v>
      </c>
      <c r="H20" s="70" t="s">
        <v>1819</v>
      </c>
      <c r="I20" s="1066"/>
      <c r="J20" s="73">
        <v>14870</v>
      </c>
      <c r="K20" s="71">
        <v>21407040.000000004</v>
      </c>
      <c r="L20" s="71">
        <v>38665</v>
      </c>
      <c r="M20" s="71">
        <v>55399986</v>
      </c>
      <c r="N20" s="71">
        <v>4800</v>
      </c>
      <c r="O20" s="71">
        <v>8959173</v>
      </c>
      <c r="P20" s="71">
        <v>26</v>
      </c>
      <c r="Q20" s="71">
        <v>144383.99999999997</v>
      </c>
      <c r="R20" s="71">
        <v>0</v>
      </c>
      <c r="S20" s="71">
        <v>0</v>
      </c>
      <c r="T20" s="71">
        <v>0</v>
      </c>
      <c r="U20" s="71">
        <v>0</v>
      </c>
      <c r="V20" s="71">
        <v>0</v>
      </c>
      <c r="W20" s="71">
        <v>0</v>
      </c>
      <c r="X20" s="71">
        <v>0</v>
      </c>
      <c r="Y20" s="71">
        <v>0</v>
      </c>
      <c r="Z20" s="71">
        <v>85910583</v>
      </c>
      <c r="AA20" s="71">
        <v>10902333</v>
      </c>
      <c r="AB20" s="71">
        <v>149482725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1872</v>
      </c>
      <c r="B21" s="70">
        <v>13</v>
      </c>
      <c r="C21" s="70">
        <v>18</v>
      </c>
      <c r="D21" s="70">
        <v>13</v>
      </c>
      <c r="E21" s="70">
        <v>2024</v>
      </c>
      <c r="F21" s="70" t="s">
        <v>1554</v>
      </c>
      <c r="G21" s="1073" t="s">
        <v>1870</v>
      </c>
      <c r="H21" s="70" t="s">
        <v>1640</v>
      </c>
      <c r="I21" s="1066"/>
      <c r="J21" s="73">
        <v>69757</v>
      </c>
      <c r="K21" s="71">
        <v>94458007</v>
      </c>
      <c r="L21" s="71">
        <v>236955</v>
      </c>
      <c r="M21" s="71">
        <v>317242975</v>
      </c>
      <c r="N21" s="71">
        <v>500</v>
      </c>
      <c r="O21" s="71">
        <v>887835</v>
      </c>
      <c r="P21" s="71">
        <v>0</v>
      </c>
      <c r="Q21" s="71">
        <v>0</v>
      </c>
      <c r="R21" s="71">
        <v>0</v>
      </c>
      <c r="S21" s="71">
        <v>0</v>
      </c>
      <c r="T21" s="71">
        <v>0</v>
      </c>
      <c r="U21" s="71">
        <v>0</v>
      </c>
      <c r="V21" s="71">
        <v>0</v>
      </c>
      <c r="W21" s="71">
        <v>0</v>
      </c>
      <c r="X21" s="71">
        <v>0</v>
      </c>
      <c r="Y21" s="71">
        <v>0</v>
      </c>
      <c r="Z21" s="71">
        <v>412588817</v>
      </c>
      <c r="AA21" s="71">
        <v>149671783</v>
      </c>
      <c r="AB21" s="71">
        <v>811586956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2264</v>
      </c>
      <c r="B22" s="70">
        <v>14</v>
      </c>
      <c r="C22" s="70">
        <v>18</v>
      </c>
      <c r="D22" s="70">
        <v>14</v>
      </c>
      <c r="E22" s="70">
        <v>2024</v>
      </c>
      <c r="F22" s="70" t="s">
        <v>1554</v>
      </c>
      <c r="G22" s="1073" t="s">
        <v>2243</v>
      </c>
      <c r="H22" s="70" t="s">
        <v>2244</v>
      </c>
      <c r="I22" s="1066"/>
      <c r="J22" s="73">
        <v>437464</v>
      </c>
      <c r="K22" s="71">
        <v>643351734.00000012</v>
      </c>
      <c r="L22" s="71">
        <v>1318525</v>
      </c>
      <c r="M22" s="71">
        <v>1930757792</v>
      </c>
      <c r="N22" s="71">
        <v>22500</v>
      </c>
      <c r="O22" s="71">
        <v>41070375</v>
      </c>
      <c r="P22" s="71">
        <v>35741</v>
      </c>
      <c r="Q22" s="71">
        <v>218613879</v>
      </c>
      <c r="R22" s="71">
        <v>0</v>
      </c>
      <c r="S22" s="71">
        <v>0</v>
      </c>
      <c r="T22" s="71">
        <v>0</v>
      </c>
      <c r="U22" s="71">
        <v>0</v>
      </c>
      <c r="V22" s="71">
        <v>0</v>
      </c>
      <c r="W22" s="71">
        <v>0</v>
      </c>
      <c r="X22" s="71">
        <v>0</v>
      </c>
      <c r="Y22" s="71">
        <v>0</v>
      </c>
      <c r="Z22" s="71">
        <v>2833793780</v>
      </c>
      <c r="AA22" s="71">
        <v>1180393480</v>
      </c>
      <c r="AB22" s="71">
        <v>5710959506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2594</v>
      </c>
      <c r="B23" s="70">
        <v>15</v>
      </c>
      <c r="C23" s="70">
        <v>18</v>
      </c>
      <c r="D23" s="70">
        <v>15</v>
      </c>
      <c r="E23" s="70">
        <v>2024</v>
      </c>
      <c r="F23" s="70" t="s">
        <v>1554</v>
      </c>
      <c r="G23" s="1073" t="s">
        <v>2591</v>
      </c>
      <c r="H23" s="70" t="s">
        <v>2592</v>
      </c>
      <c r="I23" s="1066"/>
      <c r="J23" s="73">
        <v>856446</v>
      </c>
      <c r="K23" s="71">
        <v>1294732158</v>
      </c>
      <c r="L23" s="71">
        <v>1326744</v>
      </c>
      <c r="M23" s="71">
        <v>1994823266</v>
      </c>
      <c r="N23" s="71">
        <v>164900</v>
      </c>
      <c r="O23" s="71">
        <v>342959221</v>
      </c>
      <c r="P23" s="71">
        <v>22743</v>
      </c>
      <c r="Q23" s="71">
        <v>148348166</v>
      </c>
      <c r="R23" s="71">
        <v>1130</v>
      </c>
      <c r="S23" s="71">
        <v>5134535</v>
      </c>
      <c r="T23" s="71">
        <v>0</v>
      </c>
      <c r="U23" s="71">
        <v>0</v>
      </c>
      <c r="V23" s="71">
        <v>137</v>
      </c>
      <c r="W23" s="71">
        <v>0</v>
      </c>
      <c r="X23" s="71">
        <v>0</v>
      </c>
      <c r="Y23" s="71">
        <v>837140.99999999988</v>
      </c>
      <c r="Z23" s="71">
        <v>3786834487.2439399</v>
      </c>
      <c r="AA23" s="71">
        <v>1941122843.0000002</v>
      </c>
      <c r="AB23" s="71">
        <v>9692334689</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1845</v>
      </c>
      <c r="B24" s="70">
        <v>16</v>
      </c>
      <c r="C24" s="70">
        <v>18</v>
      </c>
      <c r="D24" s="70">
        <v>16</v>
      </c>
      <c r="E24" s="70">
        <v>2024</v>
      </c>
      <c r="F24" s="70" t="s">
        <v>1554</v>
      </c>
      <c r="G24" s="1073" t="s">
        <v>1842</v>
      </c>
      <c r="H24" s="70" t="s">
        <v>1843</v>
      </c>
      <c r="I24" s="1066"/>
      <c r="J24" s="73">
        <v>9270</v>
      </c>
      <c r="K24" s="71">
        <v>12612055</v>
      </c>
      <c r="L24" s="71">
        <v>28517</v>
      </c>
      <c r="M24" s="71">
        <v>38664406</v>
      </c>
      <c r="N24" s="71">
        <v>93600</v>
      </c>
      <c r="O24" s="71">
        <v>288520287</v>
      </c>
      <c r="P24" s="71">
        <v>0</v>
      </c>
      <c r="Q24" s="71">
        <v>0</v>
      </c>
      <c r="R24" s="71">
        <v>0</v>
      </c>
      <c r="S24" s="71">
        <v>0</v>
      </c>
      <c r="T24" s="71">
        <v>0</v>
      </c>
      <c r="U24" s="71">
        <v>0</v>
      </c>
      <c r="V24" s="71">
        <v>0</v>
      </c>
      <c r="W24" s="71">
        <v>0</v>
      </c>
      <c r="X24" s="71">
        <v>0</v>
      </c>
      <c r="Y24" s="71">
        <v>0</v>
      </c>
      <c r="Z24" s="71">
        <v>339796747.99999994</v>
      </c>
      <c r="AA24" s="71">
        <v>2767760</v>
      </c>
      <c r="AB24" s="71">
        <v>36111186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1841</v>
      </c>
      <c r="B25" s="70">
        <v>17</v>
      </c>
      <c r="C25" s="70">
        <v>18</v>
      </c>
      <c r="D25" s="70">
        <v>17</v>
      </c>
      <c r="E25" s="70">
        <v>2024</v>
      </c>
      <c r="F25" s="70" t="s">
        <v>1554</v>
      </c>
      <c r="G25" s="1073" t="s">
        <v>1838</v>
      </c>
      <c r="H25" s="70" t="s">
        <v>1839</v>
      </c>
      <c r="I25" s="1066"/>
      <c r="J25" s="73">
        <v>7258</v>
      </c>
      <c r="K25" s="71">
        <v>9933416.9999999981</v>
      </c>
      <c r="L25" s="71">
        <v>7117</v>
      </c>
      <c r="M25" s="71">
        <v>9717614</v>
      </c>
      <c r="N25" s="71">
        <v>3200</v>
      </c>
      <c r="O25" s="71">
        <v>5285068</v>
      </c>
      <c r="P25" s="71">
        <v>19215</v>
      </c>
      <c r="Q25" s="71">
        <v>112730657.99999999</v>
      </c>
      <c r="R25" s="71">
        <v>0</v>
      </c>
      <c r="S25" s="71">
        <v>0</v>
      </c>
      <c r="T25" s="71">
        <v>0</v>
      </c>
      <c r="U25" s="71">
        <v>0</v>
      </c>
      <c r="V25" s="71">
        <v>188</v>
      </c>
      <c r="W25" s="71">
        <v>0</v>
      </c>
      <c r="X25" s="71">
        <v>0</v>
      </c>
      <c r="Y25" s="71">
        <v>1150363</v>
      </c>
      <c r="Z25" s="71">
        <v>138817120</v>
      </c>
      <c r="AA25" s="71">
        <v>4097279</v>
      </c>
      <c r="AB25" s="71">
        <v>52874871.999999993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1724</v>
      </c>
      <c r="B26" s="70">
        <v>18</v>
      </c>
      <c r="C26" s="70">
        <v>18</v>
      </c>
      <c r="D26" s="70">
        <v>18</v>
      </c>
      <c r="E26" s="70">
        <v>2024</v>
      </c>
      <c r="F26" s="70" t="s">
        <v>1554</v>
      </c>
      <c r="G26" s="1073" t="s">
        <v>1721</v>
      </c>
      <c r="H26" s="70" t="s">
        <v>1722</v>
      </c>
      <c r="I26" s="1066"/>
      <c r="J26" s="73">
        <v>33515</v>
      </c>
      <c r="K26" s="71">
        <v>46236990</v>
      </c>
      <c r="L26" s="71">
        <v>23828</v>
      </c>
      <c r="M26" s="71">
        <v>32788157</v>
      </c>
      <c r="N26" s="71">
        <v>17700</v>
      </c>
      <c r="O26" s="71">
        <v>33092442.000000004</v>
      </c>
      <c r="P26" s="71">
        <v>19782</v>
      </c>
      <c r="Q26" s="71">
        <v>120134937.99999999</v>
      </c>
      <c r="R26" s="71">
        <v>0</v>
      </c>
      <c r="S26" s="71">
        <v>0</v>
      </c>
      <c r="T26" s="71">
        <v>0</v>
      </c>
      <c r="U26" s="71">
        <v>0</v>
      </c>
      <c r="V26" s="71">
        <v>0</v>
      </c>
      <c r="W26" s="71">
        <v>0</v>
      </c>
      <c r="X26" s="71">
        <v>0</v>
      </c>
      <c r="Y26" s="71">
        <v>0</v>
      </c>
      <c r="Z26" s="71">
        <v>232252526.99999997</v>
      </c>
      <c r="AA26" s="71">
        <v>16170836.999999998</v>
      </c>
      <c r="AB26" s="71">
        <v>227010130.99999997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1796</v>
      </c>
      <c r="B27" s="70">
        <v>19</v>
      </c>
      <c r="C27" s="70">
        <v>18</v>
      </c>
      <c r="D27" s="70">
        <v>19</v>
      </c>
      <c r="E27" s="70">
        <v>2024</v>
      </c>
      <c r="F27" s="70" t="s">
        <v>1554</v>
      </c>
      <c r="G27" s="1073" t="s">
        <v>1793</v>
      </c>
      <c r="H27" s="70" t="s">
        <v>1794</v>
      </c>
      <c r="I27" s="1066"/>
      <c r="J27" s="73">
        <v>10282</v>
      </c>
      <c r="K27" s="71">
        <v>14842884</v>
      </c>
      <c r="L27" s="71">
        <v>55869</v>
      </c>
      <c r="M27" s="71">
        <v>80296574</v>
      </c>
      <c r="N27" s="71">
        <v>100</v>
      </c>
      <c r="O27" s="71">
        <v>204946</v>
      </c>
      <c r="P27" s="71">
        <v>3824</v>
      </c>
      <c r="Q27" s="71">
        <v>19257497</v>
      </c>
      <c r="R27" s="71">
        <v>0</v>
      </c>
      <c r="S27" s="71">
        <v>0</v>
      </c>
      <c r="T27" s="71">
        <v>0</v>
      </c>
      <c r="U27" s="71">
        <v>0</v>
      </c>
      <c r="V27" s="71">
        <v>0</v>
      </c>
      <c r="W27" s="71">
        <v>0</v>
      </c>
      <c r="X27" s="71">
        <v>0</v>
      </c>
      <c r="Y27" s="71">
        <v>0</v>
      </c>
      <c r="Z27" s="71">
        <v>114601901</v>
      </c>
      <c r="AA27" s="71">
        <v>5032689</v>
      </c>
      <c r="AB27" s="71">
        <v>63592200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1684</v>
      </c>
      <c r="B28" s="70">
        <v>20</v>
      </c>
      <c r="C28" s="70">
        <v>18</v>
      </c>
      <c r="D28" s="70">
        <v>20</v>
      </c>
      <c r="E28" s="70">
        <v>2024</v>
      </c>
      <c r="F28" s="70" t="s">
        <v>1554</v>
      </c>
      <c r="G28" s="1073" t="s">
        <v>1681</v>
      </c>
      <c r="H28" s="70" t="s">
        <v>1682</v>
      </c>
      <c r="I28" s="1066"/>
      <c r="J28" s="73">
        <v>233439</v>
      </c>
      <c r="K28" s="71">
        <v>320378186.99999994</v>
      </c>
      <c r="L28" s="71">
        <v>804525</v>
      </c>
      <c r="M28" s="71">
        <v>1101484249</v>
      </c>
      <c r="N28" s="71">
        <v>58500</v>
      </c>
      <c r="O28" s="71">
        <v>121244734</v>
      </c>
      <c r="P28" s="71">
        <v>28581</v>
      </c>
      <c r="Q28" s="71">
        <v>167579319</v>
      </c>
      <c r="R28" s="71">
        <v>1889</v>
      </c>
      <c r="S28" s="71">
        <v>11886902</v>
      </c>
      <c r="T28" s="71">
        <v>0</v>
      </c>
      <c r="U28" s="71">
        <v>0</v>
      </c>
      <c r="V28" s="71">
        <v>0</v>
      </c>
      <c r="W28" s="71">
        <v>0</v>
      </c>
      <c r="X28" s="71">
        <v>0</v>
      </c>
      <c r="Y28" s="71">
        <v>0</v>
      </c>
      <c r="Z28" s="71">
        <v>1722573390.8408</v>
      </c>
      <c r="AA28" s="71">
        <v>468130841</v>
      </c>
      <c r="AB28" s="71">
        <v>2454493936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1704</v>
      </c>
      <c r="B29" s="70">
        <v>21</v>
      </c>
      <c r="C29" s="70">
        <v>18</v>
      </c>
      <c r="D29" s="70">
        <v>21</v>
      </c>
      <c r="E29" s="70">
        <v>2024</v>
      </c>
      <c r="F29" s="70" t="s">
        <v>1554</v>
      </c>
      <c r="G29" s="1073" t="s">
        <v>1701</v>
      </c>
      <c r="H29" s="70" t="s">
        <v>1702</v>
      </c>
      <c r="I29" s="1066"/>
      <c r="J29" s="73">
        <v>226942</v>
      </c>
      <c r="K29" s="71">
        <v>340124738.00000006</v>
      </c>
      <c r="L29" s="71">
        <v>44849</v>
      </c>
      <c r="M29" s="71">
        <v>66914289.000000007</v>
      </c>
      <c r="N29" s="71">
        <v>16400</v>
      </c>
      <c r="O29" s="71">
        <v>29061311</v>
      </c>
      <c r="P29" s="71">
        <v>416</v>
      </c>
      <c r="Q29" s="71">
        <v>2718526</v>
      </c>
      <c r="R29" s="71">
        <v>0</v>
      </c>
      <c r="S29" s="71">
        <v>0</v>
      </c>
      <c r="T29" s="71">
        <v>0</v>
      </c>
      <c r="U29" s="71">
        <v>0</v>
      </c>
      <c r="V29" s="71">
        <v>0</v>
      </c>
      <c r="W29" s="71">
        <v>0</v>
      </c>
      <c r="X29" s="71">
        <v>0</v>
      </c>
      <c r="Y29" s="71">
        <v>0</v>
      </c>
      <c r="Z29" s="71">
        <v>438818864</v>
      </c>
      <c r="AA29" s="71">
        <v>604682212</v>
      </c>
      <c r="AB29" s="71">
        <v>3481270668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1784</v>
      </c>
      <c r="B30" s="70">
        <v>22</v>
      </c>
      <c r="C30" s="70">
        <v>18</v>
      </c>
      <c r="D30" s="70">
        <v>22</v>
      </c>
      <c r="E30" s="70">
        <v>2024</v>
      </c>
      <c r="F30" s="70" t="s">
        <v>1554</v>
      </c>
      <c r="G30" s="1073" t="s">
        <v>1781</v>
      </c>
      <c r="H30" s="70" t="s">
        <v>1782</v>
      </c>
      <c r="I30" s="1066"/>
      <c r="J30" s="73">
        <v>34725</v>
      </c>
      <c r="K30" s="71">
        <v>47984353.999999993</v>
      </c>
      <c r="L30" s="71">
        <v>45967</v>
      </c>
      <c r="M30" s="71">
        <v>63381536</v>
      </c>
      <c r="N30" s="71">
        <v>9100</v>
      </c>
      <c r="O30" s="71">
        <v>15411501</v>
      </c>
      <c r="P30" s="71">
        <v>1210</v>
      </c>
      <c r="Q30" s="71">
        <v>6752078</v>
      </c>
      <c r="R30" s="71">
        <v>0</v>
      </c>
      <c r="S30" s="71">
        <v>0</v>
      </c>
      <c r="T30" s="71">
        <v>0</v>
      </c>
      <c r="U30" s="71">
        <v>0</v>
      </c>
      <c r="V30" s="71">
        <v>0</v>
      </c>
      <c r="W30" s="71">
        <v>0</v>
      </c>
      <c r="X30" s="71">
        <v>0</v>
      </c>
      <c r="Y30" s="71">
        <v>0</v>
      </c>
      <c r="Z30" s="71">
        <v>133529469.00000001</v>
      </c>
      <c r="AA30" s="71">
        <v>11640275</v>
      </c>
      <c r="AB30" s="71">
        <v>169810515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1716</v>
      </c>
      <c r="B31" s="70">
        <v>23</v>
      </c>
      <c r="C31" s="70">
        <v>18</v>
      </c>
      <c r="D31" s="70">
        <v>23</v>
      </c>
      <c r="E31" s="70">
        <v>2024</v>
      </c>
      <c r="F31" s="70" t="s">
        <v>1554</v>
      </c>
      <c r="G31" s="1073" t="s">
        <v>1713</v>
      </c>
      <c r="H31" s="70" t="s">
        <v>1714</v>
      </c>
      <c r="I31" s="1066"/>
      <c r="J31" s="73">
        <v>31195</v>
      </c>
      <c r="K31" s="71">
        <v>40561313</v>
      </c>
      <c r="L31" s="71">
        <v>62697</v>
      </c>
      <c r="M31" s="71">
        <v>81459403.999999985</v>
      </c>
      <c r="N31" s="71">
        <v>67700</v>
      </c>
      <c r="O31" s="71">
        <v>123375097</v>
      </c>
      <c r="P31" s="71">
        <v>13823</v>
      </c>
      <c r="Q31" s="71">
        <v>73946118</v>
      </c>
      <c r="R31" s="71">
        <v>0</v>
      </c>
      <c r="S31" s="71">
        <v>0</v>
      </c>
      <c r="T31" s="71">
        <v>62742</v>
      </c>
      <c r="U31" s="71">
        <v>4505</v>
      </c>
      <c r="V31" s="71">
        <v>1568</v>
      </c>
      <c r="W31" s="71">
        <v>438139768</v>
      </c>
      <c r="X31" s="71">
        <v>27621962</v>
      </c>
      <c r="Y31" s="71">
        <v>9614240</v>
      </c>
      <c r="Z31" s="71">
        <v>794717902.00000012</v>
      </c>
      <c r="AA31" s="71">
        <v>12314887</v>
      </c>
      <c r="AB31" s="71">
        <v>177687205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1861</v>
      </c>
      <c r="B32" s="70">
        <v>24</v>
      </c>
      <c r="C32" s="70">
        <v>18</v>
      </c>
      <c r="D32" s="70">
        <v>24</v>
      </c>
      <c r="E32" s="70">
        <v>2024</v>
      </c>
      <c r="F32" s="70" t="s">
        <v>1554</v>
      </c>
      <c r="G32" s="1073" t="s">
        <v>1858</v>
      </c>
      <c r="H32" s="70" t="s">
        <v>1859</v>
      </c>
      <c r="I32" s="1066"/>
      <c r="J32" s="73">
        <v>65183.000000000007</v>
      </c>
      <c r="K32" s="71">
        <v>94398479.000000015</v>
      </c>
      <c r="L32" s="71">
        <v>155357</v>
      </c>
      <c r="M32" s="71">
        <v>224392341</v>
      </c>
      <c r="N32" s="71">
        <v>0</v>
      </c>
      <c r="O32" s="71">
        <v>0</v>
      </c>
      <c r="P32" s="71">
        <v>1712</v>
      </c>
      <c r="Q32" s="71">
        <v>8842841</v>
      </c>
      <c r="R32" s="71">
        <v>0</v>
      </c>
      <c r="S32" s="71">
        <v>0</v>
      </c>
      <c r="T32" s="71">
        <v>0</v>
      </c>
      <c r="U32" s="71">
        <v>0</v>
      </c>
      <c r="V32" s="71">
        <v>0</v>
      </c>
      <c r="W32" s="71">
        <v>0</v>
      </c>
      <c r="X32" s="71">
        <v>0</v>
      </c>
      <c r="Y32" s="71">
        <v>0</v>
      </c>
      <c r="Z32" s="71">
        <v>327633661</v>
      </c>
      <c r="AA32" s="71">
        <v>166525783</v>
      </c>
      <c r="AB32" s="71">
        <v>911816372.99999988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1700</v>
      </c>
      <c r="B33" s="70">
        <v>25</v>
      </c>
      <c r="C33" s="70">
        <v>18</v>
      </c>
      <c r="D33" s="70">
        <v>25</v>
      </c>
      <c r="E33" s="70">
        <v>2024</v>
      </c>
      <c r="F33" s="70" t="s">
        <v>1554</v>
      </c>
      <c r="G33" s="1073" t="s">
        <v>1697</v>
      </c>
      <c r="H33" s="70" t="s">
        <v>1698</v>
      </c>
      <c r="I33" s="1066"/>
      <c r="J33" s="73">
        <v>31901</v>
      </c>
      <c r="K33" s="71">
        <v>46258258.000000007</v>
      </c>
      <c r="L33" s="71">
        <v>74943</v>
      </c>
      <c r="M33" s="71">
        <v>108187024.00000001</v>
      </c>
      <c r="N33" s="71">
        <v>10600</v>
      </c>
      <c r="O33" s="71">
        <v>22819098.999999996</v>
      </c>
      <c r="P33" s="71">
        <v>47</v>
      </c>
      <c r="Q33" s="71">
        <v>271153.00000000006</v>
      </c>
      <c r="R33" s="71">
        <v>0</v>
      </c>
      <c r="S33" s="71">
        <v>0</v>
      </c>
      <c r="T33" s="71">
        <v>0</v>
      </c>
      <c r="U33" s="71">
        <v>0</v>
      </c>
      <c r="V33" s="71">
        <v>0</v>
      </c>
      <c r="W33" s="71">
        <v>0</v>
      </c>
      <c r="X33" s="71">
        <v>0</v>
      </c>
      <c r="Y33" s="71">
        <v>0</v>
      </c>
      <c r="Z33" s="71">
        <v>177535534</v>
      </c>
      <c r="AA33" s="71">
        <v>15046697</v>
      </c>
      <c r="AB33" s="71">
        <v>196020781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1888</v>
      </c>
      <c r="B34" s="70">
        <v>26</v>
      </c>
      <c r="C34" s="70">
        <v>18</v>
      </c>
      <c r="D34" s="70">
        <v>26</v>
      </c>
      <c r="E34" s="70">
        <v>2024</v>
      </c>
      <c r="F34" s="70" t="s">
        <v>1554</v>
      </c>
      <c r="G34" s="1073" t="s">
        <v>1885</v>
      </c>
      <c r="H34" s="70" t="s">
        <v>1886</v>
      </c>
      <c r="I34" s="1066"/>
      <c r="J34" s="73">
        <v>271910</v>
      </c>
      <c r="K34" s="71">
        <v>396205269</v>
      </c>
      <c r="L34" s="71">
        <v>126698</v>
      </c>
      <c r="M34" s="71">
        <v>183661003</v>
      </c>
      <c r="N34" s="71">
        <v>44300</v>
      </c>
      <c r="O34" s="71">
        <v>77552881</v>
      </c>
      <c r="P34" s="71">
        <v>128</v>
      </c>
      <c r="Q34" s="71">
        <v>696143.00000000012</v>
      </c>
      <c r="R34" s="71">
        <v>0</v>
      </c>
      <c r="S34" s="71">
        <v>0</v>
      </c>
      <c r="T34" s="71">
        <v>0</v>
      </c>
      <c r="U34" s="71">
        <v>0</v>
      </c>
      <c r="V34" s="71">
        <v>283</v>
      </c>
      <c r="W34" s="71">
        <v>0</v>
      </c>
      <c r="X34" s="71">
        <v>0</v>
      </c>
      <c r="Y34" s="71">
        <v>1734375</v>
      </c>
      <c r="Z34" s="71">
        <v>659849671</v>
      </c>
      <c r="AA34" s="71">
        <v>872648900.00000012</v>
      </c>
      <c r="AB34" s="71">
        <v>3289378328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1736</v>
      </c>
      <c r="B35" s="70">
        <v>27</v>
      </c>
      <c r="C35" s="70">
        <v>18</v>
      </c>
      <c r="D35" s="70">
        <v>27</v>
      </c>
      <c r="E35" s="70">
        <v>2024</v>
      </c>
      <c r="F35" s="70" t="s">
        <v>1554</v>
      </c>
      <c r="G35" s="1073" t="s">
        <v>1733</v>
      </c>
      <c r="H35" s="70" t="s">
        <v>1734</v>
      </c>
      <c r="I35" s="1066"/>
      <c r="J35" s="73">
        <v>41445</v>
      </c>
      <c r="K35" s="71">
        <v>62267099</v>
      </c>
      <c r="L35" s="71">
        <v>716860</v>
      </c>
      <c r="M35" s="71">
        <v>1071131400</v>
      </c>
      <c r="N35" s="71">
        <v>0</v>
      </c>
      <c r="O35" s="71">
        <v>0</v>
      </c>
      <c r="P35" s="71">
        <v>11025</v>
      </c>
      <c r="Q35" s="71">
        <v>70111299</v>
      </c>
      <c r="R35" s="71">
        <v>0</v>
      </c>
      <c r="S35" s="71">
        <v>0</v>
      </c>
      <c r="T35" s="71">
        <v>0</v>
      </c>
      <c r="U35" s="71">
        <v>0</v>
      </c>
      <c r="V35" s="71">
        <v>31</v>
      </c>
      <c r="W35" s="71">
        <v>0</v>
      </c>
      <c r="X35" s="71">
        <v>0</v>
      </c>
      <c r="Y35" s="71">
        <v>192300</v>
      </c>
      <c r="Z35" s="71">
        <v>1203702097.9999998</v>
      </c>
      <c r="AA35" s="71">
        <v>14303321</v>
      </c>
      <c r="AB35" s="71">
        <v>263175205.00000003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1756</v>
      </c>
      <c r="B36" s="70">
        <v>28</v>
      </c>
      <c r="C36" s="70">
        <v>18</v>
      </c>
      <c r="D36" s="70">
        <v>28</v>
      </c>
      <c r="E36" s="70">
        <v>2024</v>
      </c>
      <c r="F36" s="70" t="s">
        <v>1554</v>
      </c>
      <c r="G36" s="1073" t="s">
        <v>1753</v>
      </c>
      <c r="H36" s="70" t="s">
        <v>1754</v>
      </c>
      <c r="I36" s="1066"/>
      <c r="J36" s="73">
        <v>33922</v>
      </c>
      <c r="K36" s="71">
        <v>44539381.999999993</v>
      </c>
      <c r="L36" s="71">
        <v>180657</v>
      </c>
      <c r="M36" s="71">
        <v>236910877</v>
      </c>
      <c r="N36" s="71">
        <v>300</v>
      </c>
      <c r="O36" s="71">
        <v>586006</v>
      </c>
      <c r="P36" s="71">
        <v>5605</v>
      </c>
      <c r="Q36" s="71">
        <v>33901019.999999993</v>
      </c>
      <c r="R36" s="71">
        <v>0</v>
      </c>
      <c r="S36" s="71">
        <v>0</v>
      </c>
      <c r="T36" s="71">
        <v>0</v>
      </c>
      <c r="U36" s="71">
        <v>386</v>
      </c>
      <c r="V36" s="71">
        <v>638</v>
      </c>
      <c r="W36" s="71">
        <v>0</v>
      </c>
      <c r="X36" s="71">
        <v>2365480</v>
      </c>
      <c r="Y36" s="71">
        <v>3910254</v>
      </c>
      <c r="Z36" s="71">
        <v>322213019</v>
      </c>
      <c r="AA36" s="71">
        <v>54540054.000000007</v>
      </c>
      <c r="AB36" s="71">
        <v>399330044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1857</v>
      </c>
      <c r="B37" s="70">
        <v>29</v>
      </c>
      <c r="C37" s="70">
        <v>18</v>
      </c>
      <c r="D37" s="70">
        <v>29</v>
      </c>
      <c r="E37" s="70">
        <v>2024</v>
      </c>
      <c r="F37" s="70" t="s">
        <v>1554</v>
      </c>
      <c r="G37" s="1073" t="s">
        <v>1854</v>
      </c>
      <c r="H37" s="70" t="s">
        <v>1855</v>
      </c>
      <c r="I37" s="1066"/>
      <c r="J37" s="73">
        <v>107336</v>
      </c>
      <c r="K37" s="71">
        <v>147940359</v>
      </c>
      <c r="L37" s="71">
        <v>222119</v>
      </c>
      <c r="M37" s="71">
        <v>305267252</v>
      </c>
      <c r="N37" s="71">
        <v>24400</v>
      </c>
      <c r="O37" s="71">
        <v>44204911</v>
      </c>
      <c r="P37" s="71">
        <v>36043</v>
      </c>
      <c r="Q37" s="71">
        <v>211461187</v>
      </c>
      <c r="R37" s="71">
        <v>0</v>
      </c>
      <c r="S37" s="71">
        <v>0</v>
      </c>
      <c r="T37" s="71">
        <v>0</v>
      </c>
      <c r="U37" s="71">
        <v>0</v>
      </c>
      <c r="V37" s="71">
        <v>717</v>
      </c>
      <c r="W37" s="71">
        <v>0</v>
      </c>
      <c r="X37" s="71">
        <v>0</v>
      </c>
      <c r="Y37" s="71">
        <v>4395172</v>
      </c>
      <c r="Z37" s="71">
        <v>713268880.99999988</v>
      </c>
      <c r="AA37" s="71">
        <v>51724983.999999993</v>
      </c>
      <c r="AB37" s="71">
        <v>699056102</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1696</v>
      </c>
      <c r="B38" s="70">
        <v>30</v>
      </c>
      <c r="C38" s="70">
        <v>18</v>
      </c>
      <c r="D38" s="70">
        <v>30</v>
      </c>
      <c r="E38" s="70">
        <v>2024</v>
      </c>
      <c r="F38" s="70" t="s">
        <v>1554</v>
      </c>
      <c r="G38" s="1073" t="s">
        <v>1693</v>
      </c>
      <c r="H38" s="70" t="s">
        <v>1694</v>
      </c>
      <c r="I38" s="1066"/>
      <c r="J38" s="73">
        <v>28399</v>
      </c>
      <c r="K38" s="71">
        <v>39577940.000000007</v>
      </c>
      <c r="L38" s="71">
        <v>48194</v>
      </c>
      <c r="M38" s="71">
        <v>66988592.000000015</v>
      </c>
      <c r="N38" s="71">
        <v>4900</v>
      </c>
      <c r="O38" s="71">
        <v>10878163</v>
      </c>
      <c r="P38" s="71">
        <v>7213</v>
      </c>
      <c r="Q38" s="71">
        <v>42320857</v>
      </c>
      <c r="R38" s="71">
        <v>0</v>
      </c>
      <c r="S38" s="71">
        <v>0</v>
      </c>
      <c r="T38" s="71">
        <v>0</v>
      </c>
      <c r="U38" s="71">
        <v>0</v>
      </c>
      <c r="V38" s="71">
        <v>0</v>
      </c>
      <c r="W38" s="71">
        <v>0</v>
      </c>
      <c r="X38" s="71">
        <v>0</v>
      </c>
      <c r="Y38" s="71">
        <v>0</v>
      </c>
      <c r="Z38" s="71">
        <v>159765552.00000003</v>
      </c>
      <c r="AA38" s="71">
        <v>11287416</v>
      </c>
      <c r="AB38" s="71">
        <v>171723038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1837</v>
      </c>
      <c r="B39" s="70">
        <v>31</v>
      </c>
      <c r="C39" s="70">
        <v>18</v>
      </c>
      <c r="D39" s="70">
        <v>31</v>
      </c>
      <c r="E39" s="70">
        <v>2024</v>
      </c>
      <c r="F39" s="70" t="s">
        <v>1554</v>
      </c>
      <c r="G39" s="1073" t="s">
        <v>1834</v>
      </c>
      <c r="H39" s="70" t="s">
        <v>1835</v>
      </c>
      <c r="I39" s="1066"/>
      <c r="J39" s="73">
        <v>9764</v>
      </c>
      <c r="K39" s="71">
        <v>14412346</v>
      </c>
      <c r="L39" s="71">
        <v>46563</v>
      </c>
      <c r="M39" s="71">
        <v>68283082</v>
      </c>
      <c r="N39" s="71">
        <v>0</v>
      </c>
      <c r="O39" s="71">
        <v>0</v>
      </c>
      <c r="P39" s="71">
        <v>1732</v>
      </c>
      <c r="Q39" s="71">
        <v>11012236.000000002</v>
      </c>
      <c r="R39" s="71">
        <v>0</v>
      </c>
      <c r="S39" s="71">
        <v>0</v>
      </c>
      <c r="T39" s="71">
        <v>0</v>
      </c>
      <c r="U39" s="71">
        <v>0</v>
      </c>
      <c r="V39" s="71">
        <v>0</v>
      </c>
      <c r="W39" s="71">
        <v>0</v>
      </c>
      <c r="X39" s="71">
        <v>0</v>
      </c>
      <c r="Y39" s="71">
        <v>0</v>
      </c>
      <c r="Z39" s="71">
        <v>93707663.999999985</v>
      </c>
      <c r="AA39" s="71">
        <v>3542376</v>
      </c>
      <c r="AB39" s="71">
        <v>46133185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1764</v>
      </c>
      <c r="B40" s="70">
        <v>32</v>
      </c>
      <c r="C40" s="70">
        <v>18</v>
      </c>
      <c r="D40" s="70">
        <v>32</v>
      </c>
      <c r="E40" s="70">
        <v>2024</v>
      </c>
      <c r="F40" s="70" t="s">
        <v>1554</v>
      </c>
      <c r="G40" s="1073" t="s">
        <v>1761</v>
      </c>
      <c r="H40" s="70" t="s">
        <v>1762</v>
      </c>
      <c r="I40" s="1066"/>
      <c r="J40" s="73">
        <v>48110</v>
      </c>
      <c r="K40" s="71">
        <v>71547087</v>
      </c>
      <c r="L40" s="71">
        <v>220867</v>
      </c>
      <c r="M40" s="71">
        <v>326593841</v>
      </c>
      <c r="N40" s="71">
        <v>0</v>
      </c>
      <c r="O40" s="71">
        <v>0</v>
      </c>
      <c r="P40" s="71">
        <v>4396</v>
      </c>
      <c r="Q40" s="71">
        <v>27956851</v>
      </c>
      <c r="R40" s="71">
        <v>0</v>
      </c>
      <c r="S40" s="71">
        <v>0</v>
      </c>
      <c r="T40" s="71">
        <v>0</v>
      </c>
      <c r="U40" s="71">
        <v>0</v>
      </c>
      <c r="V40" s="71">
        <v>589</v>
      </c>
      <c r="W40" s="71">
        <v>0</v>
      </c>
      <c r="X40" s="71">
        <v>0</v>
      </c>
      <c r="Y40" s="71">
        <v>3614201</v>
      </c>
      <c r="Z40" s="71">
        <v>429711980.00000006</v>
      </c>
      <c r="AA40" s="71">
        <v>20693654</v>
      </c>
      <c r="AB40" s="71">
        <v>282620327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1668</v>
      </c>
      <c r="B41" s="70">
        <v>33</v>
      </c>
      <c r="C41" s="70">
        <v>18</v>
      </c>
      <c r="D41" s="70">
        <v>33</v>
      </c>
      <c r="E41" s="70">
        <v>2024</v>
      </c>
      <c r="F41" s="70" t="s">
        <v>1554</v>
      </c>
      <c r="G41" s="1073" t="s">
        <v>1665</v>
      </c>
      <c r="H41" s="70" t="s">
        <v>1666</v>
      </c>
      <c r="I41" s="1066"/>
      <c r="J41" s="73">
        <v>215292</v>
      </c>
      <c r="K41" s="71">
        <v>312984199.00000006</v>
      </c>
      <c r="L41" s="71">
        <v>429081</v>
      </c>
      <c r="M41" s="71">
        <v>621655442</v>
      </c>
      <c r="N41" s="71">
        <v>5200</v>
      </c>
      <c r="O41" s="71">
        <v>9390139.9999999981</v>
      </c>
      <c r="P41" s="71">
        <v>14776</v>
      </c>
      <c r="Q41" s="71">
        <v>87774231</v>
      </c>
      <c r="R41" s="71">
        <v>0</v>
      </c>
      <c r="S41" s="71">
        <v>0</v>
      </c>
      <c r="T41" s="71">
        <v>0</v>
      </c>
      <c r="U41" s="71">
        <v>0</v>
      </c>
      <c r="V41" s="71">
        <v>0</v>
      </c>
      <c r="W41" s="71">
        <v>0</v>
      </c>
      <c r="X41" s="71">
        <v>0</v>
      </c>
      <c r="Y41" s="71">
        <v>0</v>
      </c>
      <c r="Z41" s="71">
        <v>1031804012.0000001</v>
      </c>
      <c r="AA41" s="71">
        <v>584666560</v>
      </c>
      <c r="AB41" s="71">
        <v>2676348819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2590</v>
      </c>
      <c r="B42" s="70">
        <v>34</v>
      </c>
      <c r="C42" s="70">
        <v>18</v>
      </c>
      <c r="D42" s="70">
        <v>34</v>
      </c>
      <c r="E42" s="70">
        <v>2024</v>
      </c>
      <c r="F42" s="70" t="s">
        <v>1554</v>
      </c>
      <c r="G42" s="1073" t="s">
        <v>2587</v>
      </c>
      <c r="H42" s="70" t="s">
        <v>2588</v>
      </c>
      <c r="I42" s="1066"/>
      <c r="J42" s="73">
        <v>247087</v>
      </c>
      <c r="K42" s="71">
        <v>376882253.00000006</v>
      </c>
      <c r="L42" s="71">
        <v>643582</v>
      </c>
      <c r="M42" s="71">
        <v>975259177.99999988</v>
      </c>
      <c r="N42" s="71">
        <v>0</v>
      </c>
      <c r="O42" s="71">
        <v>0</v>
      </c>
      <c r="P42" s="71">
        <v>1454</v>
      </c>
      <c r="Q42" s="71">
        <v>7906662</v>
      </c>
      <c r="R42" s="71">
        <v>0</v>
      </c>
      <c r="S42" s="71">
        <v>0</v>
      </c>
      <c r="T42" s="71">
        <v>0</v>
      </c>
      <c r="U42" s="71">
        <v>120</v>
      </c>
      <c r="V42" s="71">
        <v>446</v>
      </c>
      <c r="W42" s="71">
        <v>0</v>
      </c>
      <c r="X42" s="71">
        <v>736085</v>
      </c>
      <c r="Y42" s="71">
        <v>2736834</v>
      </c>
      <c r="Z42" s="71">
        <v>1363521012</v>
      </c>
      <c r="AA42" s="71">
        <v>592133636</v>
      </c>
      <c r="AB42" s="71">
        <v>2922869307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1825</v>
      </c>
      <c r="B43" s="70">
        <v>35</v>
      </c>
      <c r="C43" s="70">
        <v>18</v>
      </c>
      <c r="D43" s="70">
        <v>35</v>
      </c>
      <c r="E43" s="70">
        <v>2024</v>
      </c>
      <c r="F43" s="70" t="s">
        <v>1554</v>
      </c>
      <c r="G43" s="1073" t="s">
        <v>1822</v>
      </c>
      <c r="H43" s="70" t="s">
        <v>1823</v>
      </c>
      <c r="I43" s="1066"/>
      <c r="J43" s="73">
        <v>12661</v>
      </c>
      <c r="K43" s="71">
        <v>15388995.999999998</v>
      </c>
      <c r="L43" s="71">
        <v>140130</v>
      </c>
      <c r="M43" s="71">
        <v>170298622</v>
      </c>
      <c r="N43" s="71">
        <v>84300</v>
      </c>
      <c r="O43" s="71">
        <v>175751146</v>
      </c>
      <c r="P43" s="71">
        <v>27266</v>
      </c>
      <c r="Q43" s="71">
        <v>165731983</v>
      </c>
      <c r="R43" s="71">
        <v>0</v>
      </c>
      <c r="S43" s="71">
        <v>0</v>
      </c>
      <c r="T43" s="71">
        <v>181727</v>
      </c>
      <c r="U43" s="71">
        <v>16670</v>
      </c>
      <c r="V43" s="71">
        <v>6252</v>
      </c>
      <c r="W43" s="71">
        <v>1271068391</v>
      </c>
      <c r="X43" s="71">
        <v>102222402</v>
      </c>
      <c r="Y43" s="71">
        <v>38339226</v>
      </c>
      <c r="Z43" s="71">
        <v>1938800766</v>
      </c>
      <c r="AA43" s="71">
        <v>8661122</v>
      </c>
      <c r="AB43" s="71">
        <v>115958721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1748</v>
      </c>
      <c r="B44" s="70">
        <v>36</v>
      </c>
      <c r="C44" s="70">
        <v>18</v>
      </c>
      <c r="D44" s="70">
        <v>36</v>
      </c>
      <c r="E44" s="70">
        <v>2024</v>
      </c>
      <c r="F44" s="70" t="s">
        <v>1554</v>
      </c>
      <c r="G44" s="1073" t="s">
        <v>1745</v>
      </c>
      <c r="H44" s="70" t="s">
        <v>1746</v>
      </c>
      <c r="I44" s="1066"/>
      <c r="J44" s="73">
        <v>103020</v>
      </c>
      <c r="K44" s="71">
        <v>153741512</v>
      </c>
      <c r="L44" s="71">
        <v>92408</v>
      </c>
      <c r="M44" s="71">
        <v>137379618</v>
      </c>
      <c r="N44" s="71">
        <v>18700</v>
      </c>
      <c r="O44" s="71">
        <v>43978587</v>
      </c>
      <c r="P44" s="71">
        <v>438</v>
      </c>
      <c r="Q44" s="71">
        <v>3905207</v>
      </c>
      <c r="R44" s="71">
        <v>0</v>
      </c>
      <c r="S44" s="71">
        <v>0</v>
      </c>
      <c r="T44" s="71">
        <v>0</v>
      </c>
      <c r="U44" s="71">
        <v>0</v>
      </c>
      <c r="V44" s="71">
        <v>0</v>
      </c>
      <c r="W44" s="71">
        <v>0</v>
      </c>
      <c r="X44" s="71">
        <v>0</v>
      </c>
      <c r="Y44" s="71">
        <v>0</v>
      </c>
      <c r="Z44" s="71">
        <v>339004924</v>
      </c>
      <c r="AA44" s="71">
        <v>258647907.00000003</v>
      </c>
      <c r="AB44" s="71">
        <v>1271311695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1635</v>
      </c>
      <c r="B45" s="70">
        <v>37</v>
      </c>
      <c r="C45" s="70">
        <v>18</v>
      </c>
      <c r="D45" s="70">
        <v>37</v>
      </c>
      <c r="E45" s="70">
        <v>2024</v>
      </c>
      <c r="F45" s="70" t="s">
        <v>1554</v>
      </c>
      <c r="G45" s="1073" t="s">
        <v>1632</v>
      </c>
      <c r="H45" s="70" t="s">
        <v>1633</v>
      </c>
      <c r="I45" s="1066"/>
      <c r="J45" s="73">
        <v>578661</v>
      </c>
      <c r="K45" s="71">
        <v>885276951</v>
      </c>
      <c r="L45" s="71">
        <v>1852620</v>
      </c>
      <c r="M45" s="71">
        <v>2814300093</v>
      </c>
      <c r="N45" s="71">
        <v>283600</v>
      </c>
      <c r="O45" s="71">
        <v>557409118.99999988</v>
      </c>
      <c r="P45" s="71">
        <v>4352</v>
      </c>
      <c r="Q45" s="71">
        <v>26151635</v>
      </c>
      <c r="R45" s="71">
        <v>0</v>
      </c>
      <c r="S45" s="71">
        <v>0</v>
      </c>
      <c r="T45" s="71">
        <v>0</v>
      </c>
      <c r="U45" s="71">
        <v>0</v>
      </c>
      <c r="V45" s="71">
        <v>2077</v>
      </c>
      <c r="W45" s="71">
        <v>0</v>
      </c>
      <c r="X45" s="71">
        <v>0</v>
      </c>
      <c r="Y45" s="71">
        <v>12735183.000000002</v>
      </c>
      <c r="Z45" s="71">
        <v>4295872981</v>
      </c>
      <c r="AA45" s="71">
        <v>1342236386</v>
      </c>
      <c r="AB45" s="71">
        <v>6789404329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1853</v>
      </c>
      <c r="B46" s="70">
        <v>38</v>
      </c>
      <c r="C46" s="70">
        <v>18</v>
      </c>
      <c r="D46" s="70">
        <v>38</v>
      </c>
      <c r="E46" s="70">
        <v>2024</v>
      </c>
      <c r="F46" s="70" t="s">
        <v>1554</v>
      </c>
      <c r="G46" s="1073" t="s">
        <v>1850</v>
      </c>
      <c r="H46" s="70" t="s">
        <v>1851</v>
      </c>
      <c r="I46" s="1066"/>
      <c r="J46" s="73">
        <v>84828</v>
      </c>
      <c r="K46" s="71">
        <v>127277396</v>
      </c>
      <c r="L46" s="71">
        <v>299150</v>
      </c>
      <c r="M46" s="71">
        <v>446239979</v>
      </c>
      <c r="N46" s="71">
        <v>21900</v>
      </c>
      <c r="O46" s="71">
        <v>38606230</v>
      </c>
      <c r="P46" s="71">
        <v>11001</v>
      </c>
      <c r="Q46" s="71">
        <v>69957280</v>
      </c>
      <c r="R46" s="71">
        <v>0</v>
      </c>
      <c r="S46" s="71">
        <v>0</v>
      </c>
      <c r="T46" s="71">
        <v>0</v>
      </c>
      <c r="U46" s="71">
        <v>0</v>
      </c>
      <c r="V46" s="71">
        <v>0</v>
      </c>
      <c r="W46" s="71">
        <v>0</v>
      </c>
      <c r="X46" s="71">
        <v>0</v>
      </c>
      <c r="Y46" s="71">
        <v>0</v>
      </c>
      <c r="Z46" s="71">
        <v>682080885</v>
      </c>
      <c r="AA46" s="71">
        <v>51668420.000000007</v>
      </c>
      <c r="AB46" s="71">
        <v>682271335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2195</v>
      </c>
      <c r="B47" s="70">
        <v>39</v>
      </c>
      <c r="C47" s="70">
        <v>18</v>
      </c>
      <c r="D47" s="70">
        <v>39</v>
      </c>
      <c r="E47" s="70">
        <v>2024</v>
      </c>
      <c r="F47" s="70" t="s">
        <v>1554</v>
      </c>
      <c r="G47" s="1073" t="s">
        <v>2174</v>
      </c>
      <c r="H47" s="70" t="s">
        <v>2175</v>
      </c>
      <c r="I47" s="1066"/>
      <c r="J47" s="73">
        <v>349627</v>
      </c>
      <c r="K47" s="71">
        <v>518593781.00000006</v>
      </c>
      <c r="L47" s="71">
        <v>946243</v>
      </c>
      <c r="M47" s="71">
        <v>1397458992</v>
      </c>
      <c r="N47" s="71">
        <v>35100</v>
      </c>
      <c r="O47" s="71">
        <v>69276498</v>
      </c>
      <c r="P47" s="71">
        <v>18444</v>
      </c>
      <c r="Q47" s="71">
        <v>110659198.99999999</v>
      </c>
      <c r="R47" s="71">
        <v>0</v>
      </c>
      <c r="S47" s="71">
        <v>0</v>
      </c>
      <c r="T47" s="71">
        <v>0</v>
      </c>
      <c r="U47" s="71">
        <v>0</v>
      </c>
      <c r="V47" s="71">
        <v>0</v>
      </c>
      <c r="W47" s="71">
        <v>0</v>
      </c>
      <c r="X47" s="71">
        <v>0</v>
      </c>
      <c r="Y47" s="71">
        <v>0</v>
      </c>
      <c r="Z47" s="71">
        <v>2095988470.0000002</v>
      </c>
      <c r="AA47" s="71">
        <v>891588695.00000012</v>
      </c>
      <c r="AB47" s="71">
        <v>4925065832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1688</v>
      </c>
      <c r="B48" s="70">
        <v>40</v>
      </c>
      <c r="C48" s="70">
        <v>18</v>
      </c>
      <c r="D48" s="70">
        <v>40</v>
      </c>
      <c r="E48" s="70">
        <v>2024</v>
      </c>
      <c r="F48" s="70" t="s">
        <v>1554</v>
      </c>
      <c r="G48" s="1073" t="s">
        <v>1685</v>
      </c>
      <c r="H48" s="70" t="s">
        <v>1686</v>
      </c>
      <c r="I48" s="1066"/>
      <c r="J48" s="73">
        <v>82765</v>
      </c>
      <c r="K48" s="71">
        <v>109431633</v>
      </c>
      <c r="L48" s="71">
        <v>446219</v>
      </c>
      <c r="M48" s="71">
        <v>589170240</v>
      </c>
      <c r="N48" s="71">
        <v>36100</v>
      </c>
      <c r="O48" s="71">
        <v>63784158.000000007</v>
      </c>
      <c r="P48" s="71">
        <v>7210</v>
      </c>
      <c r="Q48" s="71">
        <v>40359384</v>
      </c>
      <c r="R48" s="71">
        <v>0</v>
      </c>
      <c r="S48" s="71">
        <v>0</v>
      </c>
      <c r="T48" s="71">
        <v>0</v>
      </c>
      <c r="U48" s="71">
        <v>0</v>
      </c>
      <c r="V48" s="71">
        <v>1857</v>
      </c>
      <c r="W48" s="71">
        <v>0</v>
      </c>
      <c r="X48" s="71">
        <v>245</v>
      </c>
      <c r="Y48" s="71">
        <v>11384426</v>
      </c>
      <c r="Z48" s="71">
        <v>814130086</v>
      </c>
      <c r="AA48" s="71">
        <v>34311163</v>
      </c>
      <c r="AB48" s="71">
        <v>539585393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1720</v>
      </c>
      <c r="B49" s="70">
        <v>41</v>
      </c>
      <c r="C49" s="70">
        <v>18</v>
      </c>
      <c r="D49" s="70">
        <v>41</v>
      </c>
      <c r="E49" s="70">
        <v>2024</v>
      </c>
      <c r="F49" s="70" t="s">
        <v>1554</v>
      </c>
      <c r="G49" s="1073" t="s">
        <v>1717</v>
      </c>
      <c r="H49" s="70" t="s">
        <v>1718</v>
      </c>
      <c r="I49" s="1066"/>
      <c r="J49" s="73">
        <v>33475</v>
      </c>
      <c r="K49" s="71">
        <v>46824150</v>
      </c>
      <c r="L49" s="71">
        <v>77312</v>
      </c>
      <c r="M49" s="71">
        <v>107865433.00000001</v>
      </c>
      <c r="N49" s="71">
        <v>22100</v>
      </c>
      <c r="O49" s="71">
        <v>53187059</v>
      </c>
      <c r="P49" s="71">
        <v>49</v>
      </c>
      <c r="Q49" s="71">
        <v>253376</v>
      </c>
      <c r="R49" s="71">
        <v>0</v>
      </c>
      <c r="S49" s="71">
        <v>0</v>
      </c>
      <c r="T49" s="71">
        <v>0</v>
      </c>
      <c r="U49" s="71">
        <v>0</v>
      </c>
      <c r="V49" s="71">
        <v>0</v>
      </c>
      <c r="W49" s="71">
        <v>0</v>
      </c>
      <c r="X49" s="71">
        <v>0</v>
      </c>
      <c r="Y49" s="71">
        <v>0</v>
      </c>
      <c r="Z49" s="71">
        <v>208130018.00000003</v>
      </c>
      <c r="AA49" s="71">
        <v>16856441</v>
      </c>
      <c r="AB49" s="71">
        <v>262530740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1660</v>
      </c>
      <c r="B50" s="70">
        <v>42</v>
      </c>
      <c r="C50" s="70">
        <v>18</v>
      </c>
      <c r="D50" s="70">
        <v>42</v>
      </c>
      <c r="E50" s="70">
        <v>2024</v>
      </c>
      <c r="F50" s="70" t="s">
        <v>1554</v>
      </c>
      <c r="G50" s="1073" t="s">
        <v>1657</v>
      </c>
      <c r="H50" s="70" t="s">
        <v>1658</v>
      </c>
      <c r="I50" s="1066"/>
      <c r="J50" s="73">
        <v>86535</v>
      </c>
      <c r="K50" s="71">
        <v>128042726.99999999</v>
      </c>
      <c r="L50" s="71">
        <v>9244</v>
      </c>
      <c r="M50" s="71">
        <v>13592789</v>
      </c>
      <c r="N50" s="71">
        <v>0</v>
      </c>
      <c r="O50" s="71">
        <v>0</v>
      </c>
      <c r="P50" s="71">
        <v>1516</v>
      </c>
      <c r="Q50" s="71">
        <v>9904543</v>
      </c>
      <c r="R50" s="71">
        <v>0</v>
      </c>
      <c r="S50" s="71">
        <v>0</v>
      </c>
      <c r="T50" s="71">
        <v>0</v>
      </c>
      <c r="U50" s="71">
        <v>0</v>
      </c>
      <c r="V50" s="71">
        <v>14</v>
      </c>
      <c r="W50" s="71">
        <v>0</v>
      </c>
      <c r="X50" s="71">
        <v>0</v>
      </c>
      <c r="Y50" s="71">
        <v>86093</v>
      </c>
      <c r="Z50" s="71">
        <v>151626152</v>
      </c>
      <c r="AA50" s="71">
        <v>201274890</v>
      </c>
      <c r="AB50" s="71">
        <v>1346588181</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2582</v>
      </c>
      <c r="B51" s="70">
        <v>43</v>
      </c>
      <c r="C51" s="70">
        <v>18</v>
      </c>
      <c r="D51" s="70">
        <v>43</v>
      </c>
      <c r="E51" s="70">
        <v>2024</v>
      </c>
      <c r="F51" s="70" t="s">
        <v>1554</v>
      </c>
      <c r="G51" s="1073" t="s">
        <v>2579</v>
      </c>
      <c r="H51" s="70" t="s">
        <v>2580</v>
      </c>
      <c r="I51" s="1066"/>
      <c r="J51" s="73">
        <v>264361</v>
      </c>
      <c r="K51" s="71">
        <v>382172569</v>
      </c>
      <c r="L51" s="71">
        <v>460120</v>
      </c>
      <c r="M51" s="71">
        <v>663034708</v>
      </c>
      <c r="N51" s="71">
        <v>13000</v>
      </c>
      <c r="O51" s="71">
        <v>21634653</v>
      </c>
      <c r="P51" s="71">
        <v>13212</v>
      </c>
      <c r="Q51" s="71">
        <v>79909327</v>
      </c>
      <c r="R51" s="71">
        <v>0</v>
      </c>
      <c r="S51" s="71">
        <v>0</v>
      </c>
      <c r="T51" s="71">
        <v>0</v>
      </c>
      <c r="U51" s="71">
        <v>0</v>
      </c>
      <c r="V51" s="71">
        <v>70</v>
      </c>
      <c r="W51" s="71">
        <v>0</v>
      </c>
      <c r="X51" s="71">
        <v>0</v>
      </c>
      <c r="Y51" s="71">
        <v>428014</v>
      </c>
      <c r="Z51" s="71">
        <v>1147179271.0000002</v>
      </c>
      <c r="AA51" s="71">
        <v>642908887</v>
      </c>
      <c r="AB51" s="71">
        <v>3267202208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2586</v>
      </c>
      <c r="B52" s="70">
        <v>44</v>
      </c>
      <c r="C52" s="70">
        <v>18</v>
      </c>
      <c r="D52" s="70">
        <v>44</v>
      </c>
      <c r="E52" s="70">
        <v>2024</v>
      </c>
      <c r="F52" s="70" t="s">
        <v>1554</v>
      </c>
      <c r="G52" s="1073" t="s">
        <v>2583</v>
      </c>
      <c r="H52" s="70" t="s">
        <v>2584</v>
      </c>
      <c r="I52" s="1066"/>
      <c r="J52" s="73">
        <v>231220</v>
      </c>
      <c r="K52" s="71">
        <v>353140072</v>
      </c>
      <c r="L52" s="71">
        <v>147361</v>
      </c>
      <c r="M52" s="71">
        <v>223804254</v>
      </c>
      <c r="N52" s="71">
        <v>31500</v>
      </c>
      <c r="O52" s="71">
        <v>56370138</v>
      </c>
      <c r="P52" s="71">
        <v>411</v>
      </c>
      <c r="Q52" s="71">
        <v>2646308</v>
      </c>
      <c r="R52" s="71">
        <v>0</v>
      </c>
      <c r="S52" s="71">
        <v>0</v>
      </c>
      <c r="T52" s="71">
        <v>0</v>
      </c>
      <c r="U52" s="71">
        <v>0</v>
      </c>
      <c r="V52" s="71">
        <v>3</v>
      </c>
      <c r="W52" s="71">
        <v>0</v>
      </c>
      <c r="X52" s="71">
        <v>0</v>
      </c>
      <c r="Y52" s="71">
        <v>17660</v>
      </c>
      <c r="Z52" s="71">
        <v>635978431.99999988</v>
      </c>
      <c r="AA52" s="71">
        <v>637369077</v>
      </c>
      <c r="AB52" s="71">
        <v>3177553644</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1804</v>
      </c>
      <c r="B53" s="70">
        <v>45</v>
      </c>
      <c r="C53" s="70">
        <v>18</v>
      </c>
      <c r="D53" s="70">
        <v>45</v>
      </c>
      <c r="E53" s="70">
        <v>2024</v>
      </c>
      <c r="F53" s="70" t="s">
        <v>1554</v>
      </c>
      <c r="G53" s="1073" t="s">
        <v>1801</v>
      </c>
      <c r="H53" s="70" t="s">
        <v>1802</v>
      </c>
      <c r="I53" s="1066"/>
      <c r="J53" s="73">
        <v>47523</v>
      </c>
      <c r="K53" s="71">
        <v>68733573</v>
      </c>
      <c r="L53" s="71">
        <v>92150</v>
      </c>
      <c r="M53" s="71">
        <v>132809266.00000001</v>
      </c>
      <c r="N53" s="71">
        <v>0</v>
      </c>
      <c r="O53" s="71">
        <v>0</v>
      </c>
      <c r="P53" s="71">
        <v>669</v>
      </c>
      <c r="Q53" s="71">
        <v>3370247</v>
      </c>
      <c r="R53" s="71">
        <v>0</v>
      </c>
      <c r="S53" s="71">
        <v>0</v>
      </c>
      <c r="T53" s="71">
        <v>0</v>
      </c>
      <c r="U53" s="71">
        <v>0</v>
      </c>
      <c r="V53" s="71">
        <v>0</v>
      </c>
      <c r="W53" s="71">
        <v>0</v>
      </c>
      <c r="X53" s="71">
        <v>0</v>
      </c>
      <c r="Y53" s="71">
        <v>0</v>
      </c>
      <c r="Z53" s="71">
        <v>204913086</v>
      </c>
      <c r="AA53" s="71">
        <v>73905287</v>
      </c>
      <c r="AB53" s="71">
        <v>473430855.99999994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1899</v>
      </c>
      <c r="B54" s="70">
        <v>46</v>
      </c>
      <c r="C54" s="70">
        <v>18</v>
      </c>
      <c r="D54" s="70">
        <v>46</v>
      </c>
      <c r="E54" s="70">
        <v>2024</v>
      </c>
      <c r="F54" s="70" t="s">
        <v>1554</v>
      </c>
      <c r="G54" s="1073" t="s">
        <v>1897</v>
      </c>
      <c r="H54" s="70" t="s">
        <v>1805</v>
      </c>
      <c r="I54" s="1066"/>
      <c r="J54" s="73">
        <v>81614</v>
      </c>
      <c r="K54" s="71">
        <v>119223225</v>
      </c>
      <c r="L54" s="71">
        <v>198879</v>
      </c>
      <c r="M54" s="71">
        <v>289607782</v>
      </c>
      <c r="N54" s="71">
        <v>7300</v>
      </c>
      <c r="O54" s="71">
        <v>13188794</v>
      </c>
      <c r="P54" s="71">
        <v>354</v>
      </c>
      <c r="Q54" s="71">
        <v>1838866</v>
      </c>
      <c r="R54" s="71">
        <v>0</v>
      </c>
      <c r="S54" s="71">
        <v>0</v>
      </c>
      <c r="T54" s="71">
        <v>0</v>
      </c>
      <c r="U54" s="71">
        <v>0</v>
      </c>
      <c r="V54" s="71">
        <v>0</v>
      </c>
      <c r="W54" s="71">
        <v>0</v>
      </c>
      <c r="X54" s="71">
        <v>0</v>
      </c>
      <c r="Y54" s="71">
        <v>0</v>
      </c>
      <c r="Z54" s="71">
        <v>423858666.99999994</v>
      </c>
      <c r="AA54" s="71">
        <v>182797383</v>
      </c>
      <c r="AB54" s="71">
        <v>1038803468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1652</v>
      </c>
      <c r="B55" s="70">
        <v>47</v>
      </c>
      <c r="C55" s="70">
        <v>18</v>
      </c>
      <c r="D55" s="70">
        <v>47</v>
      </c>
      <c r="E55" s="70">
        <v>2024</v>
      </c>
      <c r="F55" s="70" t="s">
        <v>1554</v>
      </c>
      <c r="G55" s="1073" t="s">
        <v>1649</v>
      </c>
      <c r="H55" s="70" t="s">
        <v>1650</v>
      </c>
      <c r="I55" s="1066"/>
      <c r="J55" s="73">
        <v>46312</v>
      </c>
      <c r="K55" s="71">
        <v>67099581</v>
      </c>
      <c r="L55" s="71">
        <v>183014</v>
      </c>
      <c r="M55" s="71">
        <v>263618026.99999997</v>
      </c>
      <c r="N55" s="71">
        <v>0</v>
      </c>
      <c r="O55" s="71">
        <v>0</v>
      </c>
      <c r="P55" s="71">
        <v>9881</v>
      </c>
      <c r="Q55" s="71">
        <v>59761039</v>
      </c>
      <c r="R55" s="71">
        <v>0</v>
      </c>
      <c r="S55" s="71">
        <v>0</v>
      </c>
      <c r="T55" s="71">
        <v>0</v>
      </c>
      <c r="U55" s="71">
        <v>0</v>
      </c>
      <c r="V55" s="71">
        <v>2</v>
      </c>
      <c r="W55" s="71">
        <v>0</v>
      </c>
      <c r="X55" s="71">
        <v>0</v>
      </c>
      <c r="Y55" s="71">
        <v>14717.000000000002</v>
      </c>
      <c r="Z55" s="71">
        <v>390493364</v>
      </c>
      <c r="AA55" s="71">
        <v>83090288</v>
      </c>
      <c r="AB55" s="71">
        <v>556466487</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1664</v>
      </c>
      <c r="B56" s="70">
        <v>48</v>
      </c>
      <c r="C56" s="70">
        <v>18</v>
      </c>
      <c r="D56" s="70">
        <v>48</v>
      </c>
      <c r="E56" s="70">
        <v>2024</v>
      </c>
      <c r="F56" s="70" t="s">
        <v>1554</v>
      </c>
      <c r="G56" s="1073" t="s">
        <v>1661</v>
      </c>
      <c r="H56" s="70" t="s">
        <v>1662</v>
      </c>
      <c r="I56" s="1066"/>
      <c r="J56" s="73">
        <v>127144</v>
      </c>
      <c r="K56" s="71">
        <v>187902270</v>
      </c>
      <c r="L56" s="71">
        <v>194938</v>
      </c>
      <c r="M56" s="71">
        <v>286765721.00000006</v>
      </c>
      <c r="N56" s="71">
        <v>23800</v>
      </c>
      <c r="O56" s="71">
        <v>44683936</v>
      </c>
      <c r="P56" s="71">
        <v>6251</v>
      </c>
      <c r="Q56" s="71">
        <v>36981985</v>
      </c>
      <c r="R56" s="71">
        <v>0</v>
      </c>
      <c r="S56" s="71">
        <v>0</v>
      </c>
      <c r="T56" s="71">
        <v>0</v>
      </c>
      <c r="U56" s="71">
        <v>0</v>
      </c>
      <c r="V56" s="71">
        <v>0</v>
      </c>
      <c r="W56" s="71">
        <v>0</v>
      </c>
      <c r="X56" s="71">
        <v>0</v>
      </c>
      <c r="Y56" s="71">
        <v>0</v>
      </c>
      <c r="Z56" s="71">
        <v>556333912</v>
      </c>
      <c r="AA56" s="71">
        <v>315481093</v>
      </c>
      <c r="AB56" s="71">
        <v>1755721661</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1644</v>
      </c>
      <c r="B57" s="70">
        <v>49</v>
      </c>
      <c r="C57" s="70">
        <v>18</v>
      </c>
      <c r="D57" s="70">
        <v>49</v>
      </c>
      <c r="E57" s="70">
        <v>2024</v>
      </c>
      <c r="F57" s="70" t="s">
        <v>1554</v>
      </c>
      <c r="G57" s="1073" t="s">
        <v>1641</v>
      </c>
      <c r="H57" s="70" t="s">
        <v>1642</v>
      </c>
      <c r="I57" s="1066"/>
      <c r="J57" s="73">
        <v>60318</v>
      </c>
      <c r="K57" s="71">
        <v>90820587</v>
      </c>
      <c r="L57" s="71">
        <v>379656</v>
      </c>
      <c r="M57" s="71">
        <v>568171322</v>
      </c>
      <c r="N57" s="71">
        <v>15700</v>
      </c>
      <c r="O57" s="71">
        <v>38440737.999999993</v>
      </c>
      <c r="P57" s="71">
        <v>170</v>
      </c>
      <c r="Q57" s="71">
        <v>984407</v>
      </c>
      <c r="R57" s="71">
        <v>0</v>
      </c>
      <c r="S57" s="71">
        <v>0</v>
      </c>
      <c r="T57" s="71">
        <v>0</v>
      </c>
      <c r="U57" s="71">
        <v>0</v>
      </c>
      <c r="V57" s="71">
        <v>84</v>
      </c>
      <c r="W57" s="71">
        <v>0</v>
      </c>
      <c r="X57" s="71">
        <v>0</v>
      </c>
      <c r="Y57" s="71">
        <v>516069</v>
      </c>
      <c r="Z57" s="71">
        <v>698933123.00000012</v>
      </c>
      <c r="AA57" s="71">
        <v>41415562</v>
      </c>
      <c r="AB57" s="71">
        <v>490944666.00000006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1776</v>
      </c>
      <c r="B58" s="70">
        <v>50</v>
      </c>
      <c r="C58" s="70">
        <v>18</v>
      </c>
      <c r="D58" s="70">
        <v>50</v>
      </c>
      <c r="E58" s="70">
        <v>2024</v>
      </c>
      <c r="F58" s="70" t="s">
        <v>1554</v>
      </c>
      <c r="G58" s="1073" t="s">
        <v>1773</v>
      </c>
      <c r="H58" s="70" t="s">
        <v>1774</v>
      </c>
      <c r="I58" s="1066"/>
      <c r="J58" s="73">
        <v>51469</v>
      </c>
      <c r="K58" s="71">
        <v>75167345</v>
      </c>
      <c r="L58" s="71">
        <v>118446</v>
      </c>
      <c r="M58" s="71">
        <v>172221713</v>
      </c>
      <c r="N58" s="71">
        <v>62900</v>
      </c>
      <c r="O58" s="71">
        <v>133024829.99999999</v>
      </c>
      <c r="P58" s="71">
        <v>545</v>
      </c>
      <c r="Q58" s="71">
        <v>3158810</v>
      </c>
      <c r="R58" s="71">
        <v>0</v>
      </c>
      <c r="S58" s="71">
        <v>0</v>
      </c>
      <c r="T58" s="71">
        <v>0</v>
      </c>
      <c r="U58" s="71">
        <v>0</v>
      </c>
      <c r="V58" s="71">
        <v>0</v>
      </c>
      <c r="W58" s="71">
        <v>0</v>
      </c>
      <c r="X58" s="71">
        <v>0</v>
      </c>
      <c r="Y58" s="71">
        <v>0</v>
      </c>
      <c r="Z58" s="71">
        <v>383572698</v>
      </c>
      <c r="AA58" s="71">
        <v>73776751</v>
      </c>
      <c r="AB58" s="71">
        <v>418527340</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1892</v>
      </c>
      <c r="B59" s="70">
        <v>51</v>
      </c>
      <c r="C59" s="70">
        <v>18</v>
      </c>
      <c r="D59" s="70">
        <v>51</v>
      </c>
      <c r="E59" s="70">
        <v>2024</v>
      </c>
      <c r="F59" s="70" t="s">
        <v>1554</v>
      </c>
      <c r="G59" s="1073" t="s">
        <v>1889</v>
      </c>
      <c r="H59" s="70" t="s">
        <v>1890</v>
      </c>
      <c r="I59" s="1066"/>
      <c r="J59" s="73">
        <v>330233</v>
      </c>
      <c r="K59" s="71">
        <v>476531343</v>
      </c>
      <c r="L59" s="71">
        <v>273282</v>
      </c>
      <c r="M59" s="71">
        <v>393002004</v>
      </c>
      <c r="N59" s="71">
        <v>74200</v>
      </c>
      <c r="O59" s="71">
        <v>152517801.00000003</v>
      </c>
      <c r="P59" s="71">
        <v>1240</v>
      </c>
      <c r="Q59" s="71">
        <v>7321527</v>
      </c>
      <c r="R59" s="71">
        <v>0</v>
      </c>
      <c r="S59" s="71">
        <v>0</v>
      </c>
      <c r="T59" s="71">
        <v>0</v>
      </c>
      <c r="U59" s="71">
        <v>0</v>
      </c>
      <c r="V59" s="71">
        <v>0</v>
      </c>
      <c r="W59" s="71">
        <v>0</v>
      </c>
      <c r="X59" s="71">
        <v>0</v>
      </c>
      <c r="Y59" s="71">
        <v>2208.0000000000005</v>
      </c>
      <c r="Z59" s="71">
        <v>1029374883.0000001</v>
      </c>
      <c r="AA59" s="71">
        <v>820833756</v>
      </c>
      <c r="AB59" s="71">
        <v>3998303047.0000005</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1708</v>
      </c>
      <c r="B60" s="70">
        <v>52</v>
      </c>
      <c r="C60" s="70">
        <v>18</v>
      </c>
      <c r="D60" s="70">
        <v>52</v>
      </c>
      <c r="E60" s="70">
        <v>2024</v>
      </c>
      <c r="F60" s="70" t="s">
        <v>1554</v>
      </c>
      <c r="G60" s="1073" t="s">
        <v>1705</v>
      </c>
      <c r="H60" s="70" t="s">
        <v>1706</v>
      </c>
      <c r="I60" s="1066"/>
      <c r="J60" s="73">
        <v>396170</v>
      </c>
      <c r="K60" s="71">
        <v>601566912</v>
      </c>
      <c r="L60" s="71">
        <v>802434</v>
      </c>
      <c r="M60" s="71">
        <v>1212715604.9999998</v>
      </c>
      <c r="N60" s="71">
        <v>5600</v>
      </c>
      <c r="O60" s="71">
        <v>10817993</v>
      </c>
      <c r="P60" s="71">
        <v>12282</v>
      </c>
      <c r="Q60" s="71">
        <v>80238380</v>
      </c>
      <c r="R60" s="71">
        <v>0</v>
      </c>
      <c r="S60" s="71">
        <v>0</v>
      </c>
      <c r="T60" s="71">
        <v>4573</v>
      </c>
      <c r="U60" s="71">
        <v>2072</v>
      </c>
      <c r="V60" s="71">
        <v>2603</v>
      </c>
      <c r="W60" s="71">
        <v>31627503</v>
      </c>
      <c r="X60" s="71">
        <v>12703541.999999998</v>
      </c>
      <c r="Y60" s="71">
        <v>15962822.000000002</v>
      </c>
      <c r="Z60" s="71">
        <v>1965632756.9999995</v>
      </c>
      <c r="AA60" s="71">
        <v>1058046764.9999999</v>
      </c>
      <c r="AB60" s="71">
        <v>5265769585</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1788</v>
      </c>
      <c r="B61" s="70">
        <v>53</v>
      </c>
      <c r="C61" s="70">
        <v>18</v>
      </c>
      <c r="D61" s="70">
        <v>53</v>
      </c>
      <c r="E61" s="70">
        <v>2024</v>
      </c>
      <c r="F61" s="70" t="s">
        <v>1554</v>
      </c>
      <c r="G61" s="1073" t="s">
        <v>1785</v>
      </c>
      <c r="H61" s="70" t="s">
        <v>1786</v>
      </c>
      <c r="I61" s="1066"/>
      <c r="J61" s="73">
        <v>17721</v>
      </c>
      <c r="K61" s="71">
        <v>24246764</v>
      </c>
      <c r="L61" s="71">
        <v>15275</v>
      </c>
      <c r="M61" s="71">
        <v>20833503</v>
      </c>
      <c r="N61" s="71">
        <v>98300</v>
      </c>
      <c r="O61" s="71">
        <v>279968474</v>
      </c>
      <c r="P61" s="71">
        <v>970</v>
      </c>
      <c r="Q61" s="71">
        <v>5121281</v>
      </c>
      <c r="R61" s="71">
        <v>0</v>
      </c>
      <c r="S61" s="71">
        <v>0</v>
      </c>
      <c r="T61" s="71">
        <v>0</v>
      </c>
      <c r="U61" s="71">
        <v>0</v>
      </c>
      <c r="V61" s="71">
        <v>0</v>
      </c>
      <c r="W61" s="71">
        <v>0</v>
      </c>
      <c r="X61" s="71">
        <v>0</v>
      </c>
      <c r="Y61" s="71">
        <v>0</v>
      </c>
      <c r="Z61" s="71">
        <v>330170022</v>
      </c>
      <c r="AA61" s="71">
        <v>6817154</v>
      </c>
      <c r="AB61" s="71">
        <v>97523143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1896</v>
      </c>
      <c r="B62" s="70">
        <v>54</v>
      </c>
      <c r="C62" s="70">
        <v>18</v>
      </c>
      <c r="D62" s="70">
        <v>54</v>
      </c>
      <c r="E62" s="70">
        <v>2024</v>
      </c>
      <c r="F62" s="70" t="s">
        <v>1554</v>
      </c>
      <c r="G62" s="1073" t="s">
        <v>1893</v>
      </c>
      <c r="H62" s="70" t="s">
        <v>1894</v>
      </c>
      <c r="I62" s="1066"/>
      <c r="J62" s="73">
        <v>199421</v>
      </c>
      <c r="K62" s="71">
        <v>304751692</v>
      </c>
      <c r="L62" s="71">
        <v>447236</v>
      </c>
      <c r="M62" s="71">
        <v>679728890</v>
      </c>
      <c r="N62" s="71">
        <v>0</v>
      </c>
      <c r="O62" s="71">
        <v>0</v>
      </c>
      <c r="P62" s="71">
        <v>5000</v>
      </c>
      <c r="Q62" s="71">
        <v>43920538</v>
      </c>
      <c r="R62" s="71">
        <v>0</v>
      </c>
      <c r="S62" s="71">
        <v>0</v>
      </c>
      <c r="T62" s="71">
        <v>0</v>
      </c>
      <c r="U62" s="71">
        <v>258</v>
      </c>
      <c r="V62" s="71">
        <v>451</v>
      </c>
      <c r="W62" s="71">
        <v>0</v>
      </c>
      <c r="X62" s="71">
        <v>1582301</v>
      </c>
      <c r="Y62" s="71">
        <v>2763570</v>
      </c>
      <c r="Z62" s="71">
        <v>1032746990.9999999</v>
      </c>
      <c r="AA62" s="71">
        <v>493321913.00000006</v>
      </c>
      <c r="AB62" s="71">
        <v>2580091483</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1648</v>
      </c>
      <c r="B63" s="70">
        <v>55</v>
      </c>
      <c r="C63" s="70">
        <v>18</v>
      </c>
      <c r="D63" s="70">
        <v>55</v>
      </c>
      <c r="E63" s="70">
        <v>2024</v>
      </c>
      <c r="F63" s="70" t="s">
        <v>1554</v>
      </c>
      <c r="G63" s="1073" t="s">
        <v>1645</v>
      </c>
      <c r="H63" s="70" t="s">
        <v>1646</v>
      </c>
      <c r="I63" s="1066"/>
      <c r="J63" s="73">
        <v>51830</v>
      </c>
      <c r="K63" s="71">
        <v>75858823</v>
      </c>
      <c r="L63" s="71">
        <v>117611</v>
      </c>
      <c r="M63" s="71">
        <v>171341939.00000003</v>
      </c>
      <c r="N63" s="71">
        <v>0</v>
      </c>
      <c r="O63" s="71">
        <v>0</v>
      </c>
      <c r="P63" s="71">
        <v>513</v>
      </c>
      <c r="Q63" s="71">
        <v>2581147</v>
      </c>
      <c r="R63" s="71">
        <v>0</v>
      </c>
      <c r="S63" s="71">
        <v>0</v>
      </c>
      <c r="T63" s="71">
        <v>0</v>
      </c>
      <c r="U63" s="71">
        <v>0</v>
      </c>
      <c r="V63" s="71">
        <v>0</v>
      </c>
      <c r="W63" s="71">
        <v>0</v>
      </c>
      <c r="X63" s="71">
        <v>0</v>
      </c>
      <c r="Y63" s="71">
        <v>0</v>
      </c>
      <c r="Z63" s="71">
        <v>249781909</v>
      </c>
      <c r="AA63" s="71">
        <v>90657812</v>
      </c>
      <c r="AB63" s="71">
        <v>557684532</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1752</v>
      </c>
      <c r="B64" s="70">
        <v>56</v>
      </c>
      <c r="C64" s="70">
        <v>18</v>
      </c>
      <c r="D64" s="70">
        <v>56</v>
      </c>
      <c r="E64" s="70">
        <v>2024</v>
      </c>
      <c r="F64" s="70" t="s">
        <v>1554</v>
      </c>
      <c r="G64" s="1073" t="s">
        <v>1749</v>
      </c>
      <c r="H64" s="70" t="s">
        <v>1750</v>
      </c>
      <c r="I64" s="1066"/>
      <c r="J64" s="73">
        <v>46311</v>
      </c>
      <c r="K64" s="71">
        <v>68509779.999999985</v>
      </c>
      <c r="L64" s="71">
        <v>156191</v>
      </c>
      <c r="M64" s="71">
        <v>230144760.00000003</v>
      </c>
      <c r="N64" s="71">
        <v>5700</v>
      </c>
      <c r="O64" s="71">
        <v>9953213</v>
      </c>
      <c r="P64" s="71">
        <v>139</v>
      </c>
      <c r="Q64" s="71">
        <v>701013</v>
      </c>
      <c r="R64" s="71">
        <v>0</v>
      </c>
      <c r="S64" s="71">
        <v>0</v>
      </c>
      <c r="T64" s="71">
        <v>0</v>
      </c>
      <c r="U64" s="71">
        <v>0</v>
      </c>
      <c r="V64" s="71">
        <v>0</v>
      </c>
      <c r="W64" s="71">
        <v>0</v>
      </c>
      <c r="X64" s="71">
        <v>0</v>
      </c>
      <c r="Y64" s="71">
        <v>0</v>
      </c>
      <c r="Z64" s="71">
        <v>309308766</v>
      </c>
      <c r="AA64" s="71">
        <v>99873550</v>
      </c>
      <c r="AB64" s="71">
        <v>446712113</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1712</v>
      </c>
      <c r="B65" s="70">
        <v>57</v>
      </c>
      <c r="C65" s="70">
        <v>18</v>
      </c>
      <c r="D65" s="70">
        <v>57</v>
      </c>
      <c r="E65" s="70">
        <v>2024</v>
      </c>
      <c r="F65" s="70" t="s">
        <v>1554</v>
      </c>
      <c r="G65" s="1073" t="s">
        <v>1709</v>
      </c>
      <c r="H65" s="70" t="s">
        <v>1710</v>
      </c>
      <c r="I65" s="1066"/>
      <c r="J65" s="73">
        <v>269384</v>
      </c>
      <c r="K65" s="71">
        <v>379914999</v>
      </c>
      <c r="L65" s="71">
        <v>663822</v>
      </c>
      <c r="M65" s="71">
        <v>933729195</v>
      </c>
      <c r="N65" s="71">
        <v>34800</v>
      </c>
      <c r="O65" s="71">
        <v>76870055</v>
      </c>
      <c r="P65" s="71">
        <v>3977</v>
      </c>
      <c r="Q65" s="71">
        <v>23291895</v>
      </c>
      <c r="R65" s="71">
        <v>2885</v>
      </c>
      <c r="S65" s="71">
        <v>18557572</v>
      </c>
      <c r="T65" s="71">
        <v>0</v>
      </c>
      <c r="U65" s="71">
        <v>0</v>
      </c>
      <c r="V65" s="71">
        <v>106</v>
      </c>
      <c r="W65" s="71">
        <v>0</v>
      </c>
      <c r="X65" s="71">
        <v>0</v>
      </c>
      <c r="Y65" s="71">
        <v>651218</v>
      </c>
      <c r="Z65" s="71">
        <v>1433014934.14958</v>
      </c>
      <c r="AA65" s="71">
        <v>724082848</v>
      </c>
      <c r="AB65" s="71">
        <v>3450503617.9999995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1639</v>
      </c>
      <c r="B66" s="70">
        <v>58</v>
      </c>
      <c r="C66" s="70">
        <v>18</v>
      </c>
      <c r="D66" s="70">
        <v>58</v>
      </c>
      <c r="E66" s="70">
        <v>2024</v>
      </c>
      <c r="F66" s="70" t="s">
        <v>1554</v>
      </c>
      <c r="G66" s="1073" t="s">
        <v>1636</v>
      </c>
      <c r="H66" s="70" t="s">
        <v>1637</v>
      </c>
      <c r="I66" s="1066"/>
      <c r="J66" s="73">
        <v>1700659</v>
      </c>
      <c r="K66" s="71">
        <v>2410435754</v>
      </c>
      <c r="L66" s="71">
        <v>1404373</v>
      </c>
      <c r="M66" s="71">
        <v>1984289229</v>
      </c>
      <c r="N66" s="71">
        <v>96900</v>
      </c>
      <c r="O66" s="71">
        <v>188102259</v>
      </c>
      <c r="P66" s="71">
        <v>32708</v>
      </c>
      <c r="Q66" s="71">
        <v>178369080</v>
      </c>
      <c r="R66" s="71">
        <v>0</v>
      </c>
      <c r="S66" s="71">
        <v>0</v>
      </c>
      <c r="T66" s="71">
        <v>0</v>
      </c>
      <c r="U66" s="71">
        <v>0</v>
      </c>
      <c r="V66" s="71">
        <v>2162</v>
      </c>
      <c r="W66" s="71">
        <v>0</v>
      </c>
      <c r="X66" s="71">
        <v>0</v>
      </c>
      <c r="Y66" s="71">
        <v>13259592.000000002</v>
      </c>
      <c r="Z66" s="71">
        <v>4774455914.000001</v>
      </c>
      <c r="AA66" s="71">
        <v>4090671282.0000005</v>
      </c>
      <c r="AB66" s="71">
        <v>20129215707</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1809</v>
      </c>
      <c r="B67" s="70">
        <v>59</v>
      </c>
      <c r="C67" s="70">
        <v>18</v>
      </c>
      <c r="D67" s="70">
        <v>59</v>
      </c>
      <c r="E67" s="70">
        <v>2024</v>
      </c>
      <c r="F67" s="70" t="s">
        <v>1554</v>
      </c>
      <c r="G67" s="1073" t="s">
        <v>1806</v>
      </c>
      <c r="H67" s="70" t="s">
        <v>1807</v>
      </c>
      <c r="I67" s="1066"/>
      <c r="J67" s="73">
        <v>55113</v>
      </c>
      <c r="K67" s="71">
        <v>82426261</v>
      </c>
      <c r="L67" s="71">
        <v>209065</v>
      </c>
      <c r="M67" s="71">
        <v>310564438</v>
      </c>
      <c r="N67" s="71">
        <v>110400</v>
      </c>
      <c r="O67" s="71">
        <v>237825437</v>
      </c>
      <c r="P67" s="71">
        <v>8942</v>
      </c>
      <c r="Q67" s="71">
        <v>51751029</v>
      </c>
      <c r="R67" s="71">
        <v>0</v>
      </c>
      <c r="S67" s="71">
        <v>0</v>
      </c>
      <c r="T67" s="71">
        <v>0</v>
      </c>
      <c r="U67" s="71">
        <v>0</v>
      </c>
      <c r="V67" s="71">
        <v>64</v>
      </c>
      <c r="W67" s="71">
        <v>0</v>
      </c>
      <c r="X67" s="71">
        <v>0</v>
      </c>
      <c r="Y67" s="71">
        <v>393429</v>
      </c>
      <c r="Z67" s="71">
        <v>682960594</v>
      </c>
      <c r="AA67" s="71">
        <v>26365482</v>
      </c>
      <c r="AB67" s="71">
        <v>375209221</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1732</v>
      </c>
      <c r="B68" s="70">
        <v>60</v>
      </c>
      <c r="C68" s="70">
        <v>18</v>
      </c>
      <c r="D68" s="70">
        <v>60</v>
      </c>
      <c r="E68" s="70">
        <v>2024</v>
      </c>
      <c r="F68" s="70" t="s">
        <v>1554</v>
      </c>
      <c r="G68" s="1073" t="s">
        <v>1729</v>
      </c>
      <c r="H68" s="70" t="s">
        <v>1730</v>
      </c>
      <c r="I68" s="1066"/>
      <c r="J68" s="73">
        <v>42491</v>
      </c>
      <c r="K68" s="71">
        <v>56070397</v>
      </c>
      <c r="L68" s="71">
        <v>51884</v>
      </c>
      <c r="M68" s="71">
        <v>68343584</v>
      </c>
      <c r="N68" s="71">
        <v>28900</v>
      </c>
      <c r="O68" s="71">
        <v>53728029</v>
      </c>
      <c r="P68" s="71">
        <v>11789</v>
      </c>
      <c r="Q68" s="71">
        <v>81400710</v>
      </c>
      <c r="R68" s="71">
        <v>0</v>
      </c>
      <c r="S68" s="71">
        <v>0</v>
      </c>
      <c r="T68" s="71">
        <v>0</v>
      </c>
      <c r="U68" s="71">
        <v>0</v>
      </c>
      <c r="V68" s="71">
        <v>0</v>
      </c>
      <c r="W68" s="71">
        <v>0</v>
      </c>
      <c r="X68" s="71">
        <v>0</v>
      </c>
      <c r="Y68" s="71">
        <v>0</v>
      </c>
      <c r="Z68" s="71">
        <v>259542720.00000003</v>
      </c>
      <c r="AA68" s="71">
        <v>17653904</v>
      </c>
      <c r="AB68" s="71">
        <v>259453508</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1833</v>
      </c>
      <c r="B69" s="70">
        <v>61</v>
      </c>
      <c r="C69" s="70">
        <v>18</v>
      </c>
      <c r="D69" s="70">
        <v>61</v>
      </c>
      <c r="E69" s="70">
        <v>2024</v>
      </c>
      <c r="F69" s="70" t="s">
        <v>1554</v>
      </c>
      <c r="G69" s="1073" t="s">
        <v>1830</v>
      </c>
      <c r="H69" s="70" t="s">
        <v>1831</v>
      </c>
      <c r="I69" s="1066"/>
      <c r="J69" s="73">
        <v>13811</v>
      </c>
      <c r="K69" s="71">
        <v>17896865</v>
      </c>
      <c r="L69" s="71">
        <v>20502</v>
      </c>
      <c r="M69" s="71">
        <v>26490422</v>
      </c>
      <c r="N69" s="71">
        <v>127800</v>
      </c>
      <c r="O69" s="71">
        <v>301162862</v>
      </c>
      <c r="P69" s="71">
        <v>7046</v>
      </c>
      <c r="Q69" s="71">
        <v>43359898</v>
      </c>
      <c r="R69" s="71">
        <v>0</v>
      </c>
      <c r="S69" s="71">
        <v>0</v>
      </c>
      <c r="T69" s="71">
        <v>0</v>
      </c>
      <c r="U69" s="71">
        <v>0</v>
      </c>
      <c r="V69" s="71">
        <v>0</v>
      </c>
      <c r="W69" s="71">
        <v>0</v>
      </c>
      <c r="X69" s="71">
        <v>0</v>
      </c>
      <c r="Y69" s="71">
        <v>0</v>
      </c>
      <c r="Z69" s="71">
        <v>388910047</v>
      </c>
      <c r="AA69" s="71">
        <v>4241083</v>
      </c>
      <c r="AB69" s="71">
        <v>62578434.000000007</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1740</v>
      </c>
      <c r="B70" s="70">
        <v>62</v>
      </c>
      <c r="C70" s="70">
        <v>18</v>
      </c>
      <c r="D70" s="70">
        <v>62</v>
      </c>
      <c r="E70" s="70">
        <v>2024</v>
      </c>
      <c r="F70" s="70" t="s">
        <v>1554</v>
      </c>
      <c r="G70" s="1073" t="s">
        <v>1737</v>
      </c>
      <c r="H70" s="70" t="s">
        <v>1738</v>
      </c>
      <c r="I70" s="1066"/>
      <c r="J70" s="73">
        <v>17156</v>
      </c>
      <c r="K70" s="71">
        <v>21732327</v>
      </c>
      <c r="L70" s="71">
        <v>58141</v>
      </c>
      <c r="M70" s="71">
        <v>73631985</v>
      </c>
      <c r="N70" s="71">
        <v>1800</v>
      </c>
      <c r="O70" s="71">
        <v>3544667</v>
      </c>
      <c r="P70" s="71">
        <v>2111</v>
      </c>
      <c r="Q70" s="71">
        <v>12303364</v>
      </c>
      <c r="R70" s="71">
        <v>0</v>
      </c>
      <c r="S70" s="71">
        <v>0</v>
      </c>
      <c r="T70" s="71">
        <v>125134</v>
      </c>
      <c r="U70" s="71">
        <v>16450</v>
      </c>
      <c r="V70" s="71">
        <v>1010</v>
      </c>
      <c r="W70" s="71">
        <v>874425093</v>
      </c>
      <c r="X70" s="71">
        <v>100871400</v>
      </c>
      <c r="Y70" s="71">
        <v>6196018.0000000009</v>
      </c>
      <c r="Z70" s="71">
        <v>1092704854</v>
      </c>
      <c r="AA70" s="71">
        <v>30643063.999999996</v>
      </c>
      <c r="AB70" s="71">
        <v>268020219.99999997</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1876</v>
      </c>
      <c r="B71" s="70">
        <v>63</v>
      </c>
      <c r="C71" s="70">
        <v>18</v>
      </c>
      <c r="D71" s="70">
        <v>63</v>
      </c>
      <c r="E71" s="70">
        <v>2024</v>
      </c>
      <c r="F71" s="70" t="s">
        <v>1554</v>
      </c>
      <c r="G71" s="1073" t="s">
        <v>1873</v>
      </c>
      <c r="H71" s="70" t="s">
        <v>1874</v>
      </c>
      <c r="I71" s="1066"/>
      <c r="J71" s="73">
        <v>82124</v>
      </c>
      <c r="K71" s="71">
        <v>105190973</v>
      </c>
      <c r="L71" s="71">
        <v>216941</v>
      </c>
      <c r="M71" s="71">
        <v>277539531</v>
      </c>
      <c r="N71" s="71">
        <v>43900</v>
      </c>
      <c r="O71" s="71">
        <v>91049876</v>
      </c>
      <c r="P71" s="71">
        <v>4670</v>
      </c>
      <c r="Q71" s="71">
        <v>24982098.999999996</v>
      </c>
      <c r="R71" s="71">
        <v>0</v>
      </c>
      <c r="S71" s="71">
        <v>0</v>
      </c>
      <c r="T71" s="71">
        <v>0</v>
      </c>
      <c r="U71" s="71">
        <v>0</v>
      </c>
      <c r="V71" s="71">
        <v>59</v>
      </c>
      <c r="W71" s="71">
        <v>0</v>
      </c>
      <c r="X71" s="71">
        <v>0</v>
      </c>
      <c r="Y71" s="71">
        <v>360071.00000000006</v>
      </c>
      <c r="Z71" s="71">
        <v>499122550</v>
      </c>
      <c r="AA71" s="71">
        <v>182502537</v>
      </c>
      <c r="AB71" s="71">
        <v>806577485</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1680</v>
      </c>
      <c r="B72" s="70">
        <v>64</v>
      </c>
      <c r="C72" s="70">
        <v>18</v>
      </c>
      <c r="D72" s="70">
        <v>64</v>
      </c>
      <c r="E72" s="70">
        <v>2024</v>
      </c>
      <c r="F72" s="70" t="s">
        <v>1554</v>
      </c>
      <c r="G72" s="1073" t="s">
        <v>1677</v>
      </c>
      <c r="H72" s="70" t="s">
        <v>1678</v>
      </c>
      <c r="I72" s="1066"/>
      <c r="J72" s="73">
        <v>59179</v>
      </c>
      <c r="K72" s="71">
        <v>90988649.000000015</v>
      </c>
      <c r="L72" s="71">
        <v>381948</v>
      </c>
      <c r="M72" s="71">
        <v>583965633.99999988</v>
      </c>
      <c r="N72" s="71">
        <v>0</v>
      </c>
      <c r="O72" s="71">
        <v>0</v>
      </c>
      <c r="P72" s="71">
        <v>767</v>
      </c>
      <c r="Q72" s="71">
        <v>4787946</v>
      </c>
      <c r="R72" s="71">
        <v>0</v>
      </c>
      <c r="S72" s="71">
        <v>0</v>
      </c>
      <c r="T72" s="71">
        <v>0</v>
      </c>
      <c r="U72" s="71">
        <v>0</v>
      </c>
      <c r="V72" s="71">
        <v>66</v>
      </c>
      <c r="W72" s="71">
        <v>0</v>
      </c>
      <c r="X72" s="71">
        <v>0</v>
      </c>
      <c r="Y72" s="71">
        <v>404221</v>
      </c>
      <c r="Z72" s="71">
        <v>680146450</v>
      </c>
      <c r="AA72" s="71">
        <v>128414454</v>
      </c>
      <c r="AB72" s="71">
        <v>846249409</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1849</v>
      </c>
      <c r="B73" s="70">
        <v>65</v>
      </c>
      <c r="C73" s="70">
        <v>18</v>
      </c>
      <c r="D73" s="70">
        <v>65</v>
      </c>
      <c r="E73" s="70">
        <v>2024</v>
      </c>
      <c r="F73" s="70" t="s">
        <v>1554</v>
      </c>
      <c r="G73" s="1073" t="s">
        <v>1846</v>
      </c>
      <c r="H73" s="70" t="s">
        <v>1847</v>
      </c>
      <c r="I73" s="1066"/>
      <c r="J73" s="73">
        <v>5940</v>
      </c>
      <c r="K73" s="71">
        <v>7826891</v>
      </c>
      <c r="L73" s="71">
        <v>7085</v>
      </c>
      <c r="M73" s="71">
        <v>9304508</v>
      </c>
      <c r="N73" s="71">
        <v>61900</v>
      </c>
      <c r="O73" s="71">
        <v>156842812</v>
      </c>
      <c r="P73" s="71">
        <v>1617</v>
      </c>
      <c r="Q73" s="71">
        <v>9952687</v>
      </c>
      <c r="R73" s="71">
        <v>0</v>
      </c>
      <c r="S73" s="71">
        <v>0</v>
      </c>
      <c r="T73" s="71">
        <v>0</v>
      </c>
      <c r="U73" s="71">
        <v>0</v>
      </c>
      <c r="V73" s="71">
        <v>0</v>
      </c>
      <c r="W73" s="71">
        <v>0</v>
      </c>
      <c r="X73" s="71">
        <v>0</v>
      </c>
      <c r="Y73" s="71">
        <v>0</v>
      </c>
      <c r="Z73" s="71">
        <v>183926898.00000003</v>
      </c>
      <c r="AA73" s="71">
        <v>2136978</v>
      </c>
      <c r="AB73" s="71">
        <v>30850788</v>
      </c>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1744</v>
      </c>
      <c r="B74" s="70">
        <v>66</v>
      </c>
      <c r="C74" s="70">
        <v>18</v>
      </c>
      <c r="D74" s="70">
        <v>66</v>
      </c>
      <c r="E74" s="70">
        <v>2024</v>
      </c>
      <c r="F74" s="70" t="s">
        <v>1554</v>
      </c>
      <c r="G74" s="1073" t="s">
        <v>1741</v>
      </c>
      <c r="H74" s="70" t="s">
        <v>1742</v>
      </c>
      <c r="I74" s="1066"/>
      <c r="J74" s="73">
        <v>124305</v>
      </c>
      <c r="K74" s="71">
        <v>190710516.99999997</v>
      </c>
      <c r="L74" s="71">
        <v>458111</v>
      </c>
      <c r="M74" s="71">
        <v>698934134</v>
      </c>
      <c r="N74" s="71">
        <v>400</v>
      </c>
      <c r="O74" s="71">
        <v>819010.99999999988</v>
      </c>
      <c r="P74" s="71">
        <v>7964</v>
      </c>
      <c r="Q74" s="71">
        <v>49340436.000000007</v>
      </c>
      <c r="R74" s="71">
        <v>0</v>
      </c>
      <c r="S74" s="71">
        <v>0</v>
      </c>
      <c r="T74" s="71">
        <v>0</v>
      </c>
      <c r="U74" s="71">
        <v>0</v>
      </c>
      <c r="V74" s="71">
        <v>165</v>
      </c>
      <c r="W74" s="71">
        <v>0</v>
      </c>
      <c r="X74" s="71">
        <v>0</v>
      </c>
      <c r="Y74" s="71">
        <v>1013496.9999999999</v>
      </c>
      <c r="Z74" s="71">
        <v>940817595</v>
      </c>
      <c r="AA74" s="71">
        <v>324497489</v>
      </c>
      <c r="AB74" s="71">
        <v>1675117948.9999998</v>
      </c>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1903</v>
      </c>
      <c r="B75" s="70">
        <v>67</v>
      </c>
      <c r="C75" s="70">
        <v>18</v>
      </c>
      <c r="D75" s="70">
        <v>67</v>
      </c>
      <c r="E75" s="70">
        <v>2024</v>
      </c>
      <c r="F75" s="70" t="s">
        <v>1554</v>
      </c>
      <c r="G75" s="1073" t="s">
        <v>1900</v>
      </c>
      <c r="H75" s="70" t="s">
        <v>1901</v>
      </c>
      <c r="I75" s="1066"/>
      <c r="J75" s="73">
        <v>91995</v>
      </c>
      <c r="K75" s="71">
        <v>135582983</v>
      </c>
      <c r="L75" s="71">
        <v>205708</v>
      </c>
      <c r="M75" s="71">
        <v>302166761</v>
      </c>
      <c r="N75" s="71">
        <v>4500</v>
      </c>
      <c r="O75" s="71">
        <v>8581248</v>
      </c>
      <c r="P75" s="71">
        <v>1131</v>
      </c>
      <c r="Q75" s="71">
        <v>5842082</v>
      </c>
      <c r="R75" s="71">
        <v>0</v>
      </c>
      <c r="S75" s="71">
        <v>0</v>
      </c>
      <c r="T75" s="71">
        <v>0</v>
      </c>
      <c r="U75" s="71">
        <v>0</v>
      </c>
      <c r="V75" s="71">
        <v>0</v>
      </c>
      <c r="W75" s="71">
        <v>0</v>
      </c>
      <c r="X75" s="71">
        <v>0</v>
      </c>
      <c r="Y75" s="71">
        <v>0</v>
      </c>
      <c r="Z75" s="71">
        <v>452173074</v>
      </c>
      <c r="AA75" s="71">
        <v>192364013</v>
      </c>
      <c r="AB75" s="71">
        <v>1069804237</v>
      </c>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1869</v>
      </c>
      <c r="B76" s="70">
        <v>68</v>
      </c>
      <c r="C76" s="70">
        <v>18</v>
      </c>
      <c r="D76" s="70">
        <v>68</v>
      </c>
      <c r="E76" s="70">
        <v>2024</v>
      </c>
      <c r="F76" s="70" t="s">
        <v>1554</v>
      </c>
      <c r="G76" s="1073" t="s">
        <v>1866</v>
      </c>
      <c r="H76" s="70" t="s">
        <v>1867</v>
      </c>
      <c r="I76" s="1066"/>
      <c r="J76" s="73">
        <v>61133</v>
      </c>
      <c r="K76" s="71">
        <v>84715772</v>
      </c>
      <c r="L76" s="71">
        <v>345268</v>
      </c>
      <c r="M76" s="71">
        <v>477077262.99999994</v>
      </c>
      <c r="N76" s="71">
        <v>0</v>
      </c>
      <c r="O76" s="71">
        <v>0</v>
      </c>
      <c r="P76" s="71">
        <v>4289</v>
      </c>
      <c r="Q76" s="71">
        <v>21666649</v>
      </c>
      <c r="R76" s="71">
        <v>0</v>
      </c>
      <c r="S76" s="71">
        <v>0</v>
      </c>
      <c r="T76" s="71">
        <v>0</v>
      </c>
      <c r="U76" s="71">
        <v>0</v>
      </c>
      <c r="V76" s="71">
        <v>0</v>
      </c>
      <c r="W76" s="71">
        <v>0</v>
      </c>
      <c r="X76" s="71">
        <v>0</v>
      </c>
      <c r="Y76" s="71">
        <v>0</v>
      </c>
      <c r="Z76" s="71">
        <v>583459683.99999988</v>
      </c>
      <c r="AA76" s="71">
        <v>142540450</v>
      </c>
      <c r="AB76" s="71">
        <v>775528547</v>
      </c>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1631</v>
      </c>
      <c r="B77" s="70">
        <v>69</v>
      </c>
      <c r="C77" s="70">
        <v>18</v>
      </c>
      <c r="D77" s="70">
        <v>69</v>
      </c>
      <c r="E77" s="70">
        <v>2024</v>
      </c>
      <c r="F77" s="70" t="s">
        <v>1554</v>
      </c>
      <c r="G77" s="1073" t="s">
        <v>1628</v>
      </c>
      <c r="H77" s="70" t="s">
        <v>1629</v>
      </c>
      <c r="I77" s="1066"/>
      <c r="J77" s="73">
        <v>1082933</v>
      </c>
      <c r="K77" s="71">
        <v>1602330410</v>
      </c>
      <c r="L77" s="71">
        <v>2131477</v>
      </c>
      <c r="M77" s="71">
        <v>3138537327</v>
      </c>
      <c r="N77" s="71">
        <v>14100</v>
      </c>
      <c r="O77" s="71">
        <v>27961835.999999996</v>
      </c>
      <c r="P77" s="71">
        <v>70467</v>
      </c>
      <c r="Q77" s="71">
        <v>406788478</v>
      </c>
      <c r="R77" s="71">
        <v>202</v>
      </c>
      <c r="S77" s="71">
        <v>1034601.0000000001</v>
      </c>
      <c r="T77" s="71">
        <v>3025</v>
      </c>
      <c r="U77" s="71">
        <v>1242</v>
      </c>
      <c r="V77" s="71">
        <v>494</v>
      </c>
      <c r="W77" s="71">
        <v>20385483</v>
      </c>
      <c r="X77" s="71">
        <v>7614227</v>
      </c>
      <c r="Y77" s="71">
        <v>3030680</v>
      </c>
      <c r="Z77" s="71">
        <v>5207683042.0443611</v>
      </c>
      <c r="AA77" s="71">
        <v>2708113105</v>
      </c>
      <c r="AB77" s="71">
        <v>13540824443</v>
      </c>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1792</v>
      </c>
      <c r="B78" s="70">
        <v>70</v>
      </c>
      <c r="C78" s="70">
        <v>18</v>
      </c>
      <c r="D78" s="70">
        <v>70</v>
      </c>
      <c r="E78" s="70">
        <v>2024</v>
      </c>
      <c r="F78" s="70" t="s">
        <v>1554</v>
      </c>
      <c r="G78" s="1073" t="s">
        <v>1789</v>
      </c>
      <c r="H78" s="70" t="s">
        <v>1790</v>
      </c>
      <c r="I78" s="1066"/>
      <c r="J78" s="73">
        <v>11891</v>
      </c>
      <c r="K78" s="71">
        <v>17554712</v>
      </c>
      <c r="L78" s="71">
        <v>64279</v>
      </c>
      <c r="M78" s="71">
        <v>94336325</v>
      </c>
      <c r="N78" s="71">
        <v>200</v>
      </c>
      <c r="O78" s="71">
        <v>323591</v>
      </c>
      <c r="P78" s="71">
        <v>1324</v>
      </c>
      <c r="Q78" s="71">
        <v>8418313</v>
      </c>
      <c r="R78" s="71">
        <v>0</v>
      </c>
      <c r="S78" s="71">
        <v>0</v>
      </c>
      <c r="T78" s="71">
        <v>0</v>
      </c>
      <c r="U78" s="71">
        <v>0</v>
      </c>
      <c r="V78" s="71">
        <v>0</v>
      </c>
      <c r="W78" s="71">
        <v>0</v>
      </c>
      <c r="X78" s="71">
        <v>0</v>
      </c>
      <c r="Y78" s="71">
        <v>0</v>
      </c>
      <c r="Z78" s="71">
        <v>120632940.99999999</v>
      </c>
      <c r="AA78" s="71">
        <v>4685904</v>
      </c>
      <c r="AB78" s="71">
        <v>61364763</v>
      </c>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1728</v>
      </c>
      <c r="B79" s="70">
        <v>71</v>
      </c>
      <c r="C79" s="70">
        <v>18</v>
      </c>
      <c r="D79" s="70">
        <v>71</v>
      </c>
      <c r="E79" s="70">
        <v>2024</v>
      </c>
      <c r="F79" s="70" t="s">
        <v>1554</v>
      </c>
      <c r="G79" s="1073" t="s">
        <v>1725</v>
      </c>
      <c r="H79" s="70" t="s">
        <v>1726</v>
      </c>
      <c r="I79" s="1066"/>
      <c r="J79" s="73">
        <v>54427</v>
      </c>
      <c r="K79" s="71">
        <v>75383907.999999985</v>
      </c>
      <c r="L79" s="71">
        <v>780761</v>
      </c>
      <c r="M79" s="71">
        <v>1076479351</v>
      </c>
      <c r="N79" s="71">
        <v>0</v>
      </c>
      <c r="O79" s="71">
        <v>0</v>
      </c>
      <c r="P79" s="71">
        <v>5978</v>
      </c>
      <c r="Q79" s="71">
        <v>38016973</v>
      </c>
      <c r="R79" s="71">
        <v>0</v>
      </c>
      <c r="S79" s="71">
        <v>0</v>
      </c>
      <c r="T79" s="71">
        <v>0</v>
      </c>
      <c r="U79" s="71">
        <v>0</v>
      </c>
      <c r="V79" s="71">
        <v>1675</v>
      </c>
      <c r="W79" s="71">
        <v>0</v>
      </c>
      <c r="X79" s="71">
        <v>0</v>
      </c>
      <c r="Y79" s="71">
        <v>10272326</v>
      </c>
      <c r="Z79" s="71">
        <v>1200152558</v>
      </c>
      <c r="AA79" s="71">
        <v>11634194</v>
      </c>
      <c r="AB79" s="71">
        <v>203638568</v>
      </c>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1817</v>
      </c>
      <c r="B80" s="70">
        <v>72</v>
      </c>
      <c r="C80" s="70">
        <v>18</v>
      </c>
      <c r="D80" s="70">
        <v>72</v>
      </c>
      <c r="E80" s="70">
        <v>2024</v>
      </c>
      <c r="F80" s="70" t="s">
        <v>1554</v>
      </c>
      <c r="G80" s="1073" t="s">
        <v>1814</v>
      </c>
      <c r="H80" s="70" t="s">
        <v>1815</v>
      </c>
      <c r="I80" s="1066"/>
      <c r="J80" s="73">
        <v>84603</v>
      </c>
      <c r="K80" s="71">
        <v>124989126</v>
      </c>
      <c r="L80" s="71">
        <v>275705</v>
      </c>
      <c r="M80" s="71">
        <v>405913038.99999994</v>
      </c>
      <c r="N80" s="71">
        <v>200</v>
      </c>
      <c r="O80" s="71">
        <v>330737</v>
      </c>
      <c r="P80" s="71">
        <v>2100</v>
      </c>
      <c r="Q80" s="71">
        <v>12521759</v>
      </c>
      <c r="R80" s="71">
        <v>0</v>
      </c>
      <c r="S80" s="71">
        <v>0</v>
      </c>
      <c r="T80" s="71">
        <v>0</v>
      </c>
      <c r="U80" s="71">
        <v>0</v>
      </c>
      <c r="V80" s="71">
        <v>0</v>
      </c>
      <c r="W80" s="71">
        <v>0</v>
      </c>
      <c r="X80" s="71">
        <v>0</v>
      </c>
      <c r="Y80" s="71">
        <v>0</v>
      </c>
      <c r="Z80" s="71">
        <v>543754661</v>
      </c>
      <c r="AA80" s="71">
        <v>223681918.99999997</v>
      </c>
      <c r="AB80" s="71">
        <v>1379640158</v>
      </c>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1692</v>
      </c>
      <c r="B81" s="70">
        <v>73</v>
      </c>
      <c r="C81" s="70">
        <v>18</v>
      </c>
      <c r="D81" s="70">
        <v>73</v>
      </c>
      <c r="E81" s="70">
        <v>2024</v>
      </c>
      <c r="F81" s="70" t="s">
        <v>1554</v>
      </c>
      <c r="G81" s="1073" t="s">
        <v>1689</v>
      </c>
      <c r="H81" s="70" t="s">
        <v>1690</v>
      </c>
      <c r="I81" s="1066"/>
      <c r="J81" s="73">
        <v>149491</v>
      </c>
      <c r="K81" s="71">
        <v>221131410.00000003</v>
      </c>
      <c r="L81" s="71">
        <v>378603</v>
      </c>
      <c r="M81" s="71">
        <v>557944598</v>
      </c>
      <c r="N81" s="71">
        <v>400</v>
      </c>
      <c r="O81" s="71">
        <v>711850</v>
      </c>
      <c r="P81" s="71">
        <v>4000</v>
      </c>
      <c r="Q81" s="71">
        <v>24949133.000000004</v>
      </c>
      <c r="R81" s="71">
        <v>2</v>
      </c>
      <c r="S81" s="71">
        <v>9772</v>
      </c>
      <c r="T81" s="71">
        <v>0</v>
      </c>
      <c r="U81" s="71">
        <v>0</v>
      </c>
      <c r="V81" s="71">
        <v>0</v>
      </c>
      <c r="W81" s="71">
        <v>0</v>
      </c>
      <c r="X81" s="71">
        <v>0</v>
      </c>
      <c r="Y81" s="71">
        <v>0</v>
      </c>
      <c r="Z81" s="71">
        <v>804746762.70670998</v>
      </c>
      <c r="AA81" s="71">
        <v>400420448</v>
      </c>
      <c r="AB81" s="71">
        <v>2150257084</v>
      </c>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1884</v>
      </c>
      <c r="B82" s="70">
        <v>74</v>
      </c>
      <c r="C82" s="70">
        <v>18</v>
      </c>
      <c r="D82" s="70">
        <v>74</v>
      </c>
      <c r="E82" s="70">
        <v>2024</v>
      </c>
      <c r="F82" s="70" t="s">
        <v>1554</v>
      </c>
      <c r="G82" s="1073" t="s">
        <v>1881</v>
      </c>
      <c r="H82" s="70" t="s">
        <v>1882</v>
      </c>
      <c r="I82" s="1066"/>
      <c r="J82" s="73">
        <v>55707</v>
      </c>
      <c r="K82" s="71">
        <v>81041618</v>
      </c>
      <c r="L82" s="71">
        <v>142847</v>
      </c>
      <c r="M82" s="71">
        <v>207092318.99999997</v>
      </c>
      <c r="N82" s="71">
        <v>2000</v>
      </c>
      <c r="O82" s="71">
        <v>3293082</v>
      </c>
      <c r="P82" s="71">
        <v>8667</v>
      </c>
      <c r="Q82" s="71">
        <v>51683252</v>
      </c>
      <c r="R82" s="71">
        <v>0</v>
      </c>
      <c r="S82" s="71">
        <v>0</v>
      </c>
      <c r="T82" s="71">
        <v>0</v>
      </c>
      <c r="U82" s="71">
        <v>0</v>
      </c>
      <c r="V82" s="71">
        <v>0</v>
      </c>
      <c r="W82" s="71">
        <v>0</v>
      </c>
      <c r="X82" s="71">
        <v>0</v>
      </c>
      <c r="Y82" s="71">
        <v>0</v>
      </c>
      <c r="Z82" s="71">
        <v>343110270.99999994</v>
      </c>
      <c r="AA82" s="71">
        <v>127638188.99999999</v>
      </c>
      <c r="AB82" s="71">
        <v>869101568</v>
      </c>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1813</v>
      </c>
      <c r="B83" s="70">
        <v>75</v>
      </c>
      <c r="C83" s="70">
        <v>18</v>
      </c>
      <c r="D83" s="70">
        <v>75</v>
      </c>
      <c r="E83" s="70">
        <v>2024</v>
      </c>
      <c r="F83" s="70" t="s">
        <v>1554</v>
      </c>
      <c r="G83" s="1073" t="s">
        <v>1810</v>
      </c>
      <c r="H83" s="70" t="s">
        <v>1811</v>
      </c>
      <c r="I83" s="1066"/>
      <c r="J83" s="73">
        <v>88203</v>
      </c>
      <c r="K83" s="71">
        <v>132784548</v>
      </c>
      <c r="L83" s="71">
        <v>233932</v>
      </c>
      <c r="M83" s="71">
        <v>349777564.00000006</v>
      </c>
      <c r="N83" s="71">
        <v>29000</v>
      </c>
      <c r="O83" s="71">
        <v>54736242</v>
      </c>
      <c r="P83" s="71">
        <v>832</v>
      </c>
      <c r="Q83" s="71">
        <v>4527305.9999999991</v>
      </c>
      <c r="R83" s="71">
        <v>46</v>
      </c>
      <c r="S83" s="71">
        <v>257473</v>
      </c>
      <c r="T83" s="71">
        <v>0</v>
      </c>
      <c r="U83" s="71">
        <v>0</v>
      </c>
      <c r="V83" s="71">
        <v>63</v>
      </c>
      <c r="W83" s="71">
        <v>0</v>
      </c>
      <c r="X83" s="71">
        <v>0</v>
      </c>
      <c r="Y83" s="71">
        <v>387297</v>
      </c>
      <c r="Z83" s="71">
        <v>542470429.57818997</v>
      </c>
      <c r="AA83" s="71">
        <v>192569512</v>
      </c>
      <c r="AB83" s="71">
        <v>1116770271</v>
      </c>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1829</v>
      </c>
      <c r="B84" s="70">
        <v>76</v>
      </c>
      <c r="C84" s="70">
        <v>18</v>
      </c>
      <c r="D84" s="70">
        <v>76</v>
      </c>
      <c r="E84" s="70">
        <v>2024</v>
      </c>
      <c r="F84" s="70" t="s">
        <v>1554</v>
      </c>
      <c r="G84" s="1073" t="s">
        <v>1826</v>
      </c>
      <c r="H84" s="70" t="s">
        <v>1827</v>
      </c>
      <c r="I84" s="1066"/>
      <c r="J84" s="73">
        <v>14246</v>
      </c>
      <c r="K84" s="71">
        <v>20373750</v>
      </c>
      <c r="L84" s="71">
        <v>38640</v>
      </c>
      <c r="M84" s="71">
        <v>55034087</v>
      </c>
      <c r="N84" s="71">
        <v>100</v>
      </c>
      <c r="O84" s="71">
        <v>168942</v>
      </c>
      <c r="P84" s="71">
        <v>259</v>
      </c>
      <c r="Q84" s="71">
        <v>1302827.9999999998</v>
      </c>
      <c r="R84" s="71">
        <v>0</v>
      </c>
      <c r="S84" s="71">
        <v>0</v>
      </c>
      <c r="T84" s="71">
        <v>0</v>
      </c>
      <c r="U84" s="71">
        <v>0</v>
      </c>
      <c r="V84" s="71">
        <v>0</v>
      </c>
      <c r="W84" s="71">
        <v>0</v>
      </c>
      <c r="X84" s="71">
        <v>0</v>
      </c>
      <c r="Y84" s="71">
        <v>0</v>
      </c>
      <c r="Z84" s="71">
        <v>76879607</v>
      </c>
      <c r="AA84" s="71">
        <v>11622523</v>
      </c>
      <c r="AB84" s="71">
        <v>127376205</v>
      </c>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1676</v>
      </c>
      <c r="B85" s="70">
        <v>77</v>
      </c>
      <c r="C85" s="70">
        <v>18</v>
      </c>
      <c r="D85" s="70">
        <v>77</v>
      </c>
      <c r="E85" s="70">
        <v>2024</v>
      </c>
      <c r="F85" s="70" t="s">
        <v>1554</v>
      </c>
      <c r="G85" s="1073" t="s">
        <v>1673</v>
      </c>
      <c r="H85" s="70" t="s">
        <v>1674</v>
      </c>
      <c r="I85" s="1066"/>
      <c r="J85" s="73">
        <v>54215</v>
      </c>
      <c r="K85" s="71">
        <v>79182709</v>
      </c>
      <c r="L85" s="71">
        <v>235175</v>
      </c>
      <c r="M85" s="71">
        <v>341980063</v>
      </c>
      <c r="N85" s="71">
        <v>1400</v>
      </c>
      <c r="O85" s="71">
        <v>2272286.0000000005</v>
      </c>
      <c r="P85" s="71">
        <v>1185</v>
      </c>
      <c r="Q85" s="71">
        <v>7107091.0000000009</v>
      </c>
      <c r="R85" s="71">
        <v>0</v>
      </c>
      <c r="S85" s="71">
        <v>0</v>
      </c>
      <c r="T85" s="71">
        <v>0</v>
      </c>
      <c r="U85" s="71">
        <v>0</v>
      </c>
      <c r="V85" s="71">
        <v>0</v>
      </c>
      <c r="W85" s="71">
        <v>0</v>
      </c>
      <c r="X85" s="71">
        <v>0</v>
      </c>
      <c r="Y85" s="71">
        <v>0</v>
      </c>
      <c r="Z85" s="71">
        <v>430542149.00000006</v>
      </c>
      <c r="AA85" s="71">
        <v>65923855</v>
      </c>
      <c r="AB85" s="71">
        <v>498853197.00000006</v>
      </c>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1672</v>
      </c>
      <c r="B86" s="70">
        <v>78</v>
      </c>
      <c r="C86" s="70">
        <v>18</v>
      </c>
      <c r="D86" s="70">
        <v>78</v>
      </c>
      <c r="E86" s="70">
        <v>2024</v>
      </c>
      <c r="F86" s="70" t="s">
        <v>1554</v>
      </c>
      <c r="G86" s="1073" t="s">
        <v>1669</v>
      </c>
      <c r="H86" s="70" t="s">
        <v>1670</v>
      </c>
      <c r="I86" s="1066"/>
      <c r="J86" s="73">
        <v>91638</v>
      </c>
      <c r="K86" s="71">
        <v>126429206.00000001</v>
      </c>
      <c r="L86" s="71">
        <v>240767</v>
      </c>
      <c r="M86" s="71">
        <v>331373131</v>
      </c>
      <c r="N86" s="71">
        <v>2600</v>
      </c>
      <c r="O86" s="71">
        <v>4550681</v>
      </c>
      <c r="P86" s="71">
        <v>19101</v>
      </c>
      <c r="Q86" s="71">
        <v>115530769</v>
      </c>
      <c r="R86" s="71">
        <v>0</v>
      </c>
      <c r="S86" s="71">
        <v>0</v>
      </c>
      <c r="T86" s="71">
        <v>160780</v>
      </c>
      <c r="U86" s="71">
        <v>11870</v>
      </c>
      <c r="V86" s="71">
        <v>2603</v>
      </c>
      <c r="W86" s="71">
        <v>1122372904</v>
      </c>
      <c r="X86" s="71">
        <v>72785859</v>
      </c>
      <c r="Y86" s="71">
        <v>15960124</v>
      </c>
      <c r="Z86" s="71">
        <v>1789002674</v>
      </c>
      <c r="AA86" s="71">
        <v>264816637.99999997</v>
      </c>
      <c r="AB86" s="71">
        <v>1212938116</v>
      </c>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1767</v>
      </c>
      <c r="B190" s="70">
        <v>182</v>
      </c>
      <c r="C190" s="70">
        <v>16</v>
      </c>
      <c r="D190" s="70">
        <v>2</v>
      </c>
      <c r="E190" s="70">
        <v>2022</v>
      </c>
      <c r="F190" s="70" t="s">
        <v>161</v>
      </c>
      <c r="G190" s="1073" t="s">
        <v>1765</v>
      </c>
      <c r="H190" s="70" t="s">
        <v>1766</v>
      </c>
      <c r="I190" s="1066"/>
      <c r="J190" s="73"/>
      <c r="K190" s="71"/>
      <c r="L190" s="71"/>
      <c r="M190" s="71"/>
      <c r="N190" s="71"/>
      <c r="O190" s="71"/>
      <c r="P190" s="71"/>
      <c r="Q190" s="71"/>
      <c r="R190" s="71"/>
      <c r="S190" s="71"/>
      <c r="T190" s="71"/>
      <c r="U190" s="71"/>
      <c r="V190" s="71"/>
      <c r="W190" s="71"/>
      <c r="X190" s="71"/>
      <c r="Y190" s="71"/>
      <c r="Z190" s="71"/>
      <c r="AA190" s="71"/>
      <c r="AB190" s="71"/>
      <c r="AC190" s="72"/>
      <c r="AD190" s="71">
        <v>5068054.8477740241</v>
      </c>
      <c r="AE190" s="71">
        <v>119561.78127724899</v>
      </c>
      <c r="AF190" s="71">
        <v>214069.26558980191</v>
      </c>
      <c r="AG190" s="71">
        <v>4464707.8017908912</v>
      </c>
      <c r="AH190" s="71">
        <v>8473624.1883849688</v>
      </c>
      <c r="AI190" s="71">
        <v>0</v>
      </c>
      <c r="AJ190" s="71">
        <v>0</v>
      </c>
      <c r="AK190" s="71">
        <v>548016.23746379849</v>
      </c>
      <c r="AL190" s="71">
        <v>0</v>
      </c>
      <c r="AM190" s="71">
        <v>0</v>
      </c>
      <c r="AN190" s="71">
        <v>18888034.122280736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1779</v>
      </c>
      <c r="B191" s="70">
        <v>183</v>
      </c>
      <c r="C191" s="70">
        <v>16</v>
      </c>
      <c r="D191" s="70">
        <v>3</v>
      </c>
      <c r="E191" s="70">
        <v>2022</v>
      </c>
      <c r="F191" s="70" t="s">
        <v>161</v>
      </c>
      <c r="G191" s="1073" t="s">
        <v>1777</v>
      </c>
      <c r="H191" s="70" t="s">
        <v>1778</v>
      </c>
      <c r="I191" s="1066"/>
      <c r="J191" s="73"/>
      <c r="K191" s="71"/>
      <c r="L191" s="71"/>
      <c r="M191" s="71"/>
      <c r="N191" s="71"/>
      <c r="O191" s="71"/>
      <c r="P191" s="71"/>
      <c r="Q191" s="71"/>
      <c r="R191" s="71"/>
      <c r="S191" s="71"/>
      <c r="T191" s="71"/>
      <c r="U191" s="71"/>
      <c r="V191" s="71"/>
      <c r="W191" s="71"/>
      <c r="X191" s="71"/>
      <c r="Y191" s="71"/>
      <c r="Z191" s="71"/>
      <c r="AA191" s="71"/>
      <c r="AB191" s="71"/>
      <c r="AC191" s="72"/>
      <c r="AD191" s="71">
        <v>10319588.144110249</v>
      </c>
      <c r="AE191" s="71">
        <v>331941.26117762545</v>
      </c>
      <c r="AF191" s="71">
        <v>706428.57644634636</v>
      </c>
      <c r="AG191" s="71">
        <v>9420717.7000649627</v>
      </c>
      <c r="AH191" s="71">
        <v>9607283.6603004169</v>
      </c>
      <c r="AI191" s="71">
        <v>0</v>
      </c>
      <c r="AJ191" s="71">
        <v>0</v>
      </c>
      <c r="AK191" s="71">
        <v>525677.21553136746</v>
      </c>
      <c r="AL191" s="71">
        <v>0</v>
      </c>
      <c r="AM191" s="71">
        <v>0</v>
      </c>
      <c r="AN191" s="71">
        <v>30911636.557630967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1759</v>
      </c>
      <c r="B192" s="70">
        <v>184</v>
      </c>
      <c r="C192" s="70">
        <v>16</v>
      </c>
      <c r="D192" s="70">
        <v>4</v>
      </c>
      <c r="E192" s="70">
        <v>2022</v>
      </c>
      <c r="F192" s="70" t="s">
        <v>161</v>
      </c>
      <c r="G192" s="1073" t="s">
        <v>1757</v>
      </c>
      <c r="H192" s="70" t="s">
        <v>1758</v>
      </c>
      <c r="I192" s="1066"/>
      <c r="J192" s="73"/>
      <c r="K192" s="71"/>
      <c r="L192" s="71"/>
      <c r="M192" s="71"/>
      <c r="N192" s="71"/>
      <c r="O192" s="71"/>
      <c r="P192" s="71"/>
      <c r="Q192" s="71"/>
      <c r="R192" s="71"/>
      <c r="S192" s="71"/>
      <c r="T192" s="71"/>
      <c r="U192" s="71"/>
      <c r="V192" s="71"/>
      <c r="W192" s="71"/>
      <c r="X192" s="71"/>
      <c r="Y192" s="71"/>
      <c r="Z192" s="71"/>
      <c r="AA192" s="71"/>
      <c r="AB192" s="71"/>
      <c r="AC192" s="72"/>
      <c r="AD192" s="71">
        <v>6324582.6222106097</v>
      </c>
      <c r="AE192" s="71">
        <v>67646.797301601386</v>
      </c>
      <c r="AF192" s="71">
        <v>187310.60739107669</v>
      </c>
      <c r="AG192" s="71">
        <v>5220084.7751337793</v>
      </c>
      <c r="AH192" s="71">
        <v>7416822.9857519222</v>
      </c>
      <c r="AI192" s="71">
        <v>0</v>
      </c>
      <c r="AJ192" s="71">
        <v>0</v>
      </c>
      <c r="AK192" s="71">
        <v>562865.87632061669</v>
      </c>
      <c r="AL192" s="71">
        <v>0</v>
      </c>
      <c r="AM192" s="71">
        <v>0</v>
      </c>
      <c r="AN192" s="71">
        <v>19779313.664109606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1799</v>
      </c>
      <c r="B193" s="70">
        <v>185</v>
      </c>
      <c r="C193" s="70">
        <v>16</v>
      </c>
      <c r="D193" s="70">
        <v>5</v>
      </c>
      <c r="E193" s="70">
        <v>2022</v>
      </c>
      <c r="F193" s="70" t="s">
        <v>161</v>
      </c>
      <c r="G193" s="1073" t="s">
        <v>1797</v>
      </c>
      <c r="H193" s="70" t="s">
        <v>1798</v>
      </c>
      <c r="I193" s="1066"/>
      <c r="J193" s="73"/>
      <c r="K193" s="71"/>
      <c r="L193" s="71"/>
      <c r="M193" s="71"/>
      <c r="N193" s="71"/>
      <c r="O193" s="71"/>
      <c r="P193" s="71"/>
      <c r="Q193" s="71"/>
      <c r="R193" s="71"/>
      <c r="S193" s="71"/>
      <c r="T193" s="71"/>
      <c r="U193" s="71"/>
      <c r="V193" s="71"/>
      <c r="W193" s="71"/>
      <c r="X193" s="71"/>
      <c r="Y193" s="71"/>
      <c r="Z193" s="71"/>
      <c r="AA193" s="71"/>
      <c r="AB193" s="71"/>
      <c r="AC193" s="72"/>
      <c r="AD193" s="71">
        <v>12411791.27448432</v>
      </c>
      <c r="AE193" s="71">
        <v>361831.70649693767</v>
      </c>
      <c r="AF193" s="71">
        <v>155200.21755260637</v>
      </c>
      <c r="AG193" s="71">
        <v>15893622.821230847</v>
      </c>
      <c r="AH193" s="71">
        <v>11202092.747910287</v>
      </c>
      <c r="AI193" s="71">
        <v>0</v>
      </c>
      <c r="AJ193" s="71">
        <v>0</v>
      </c>
      <c r="AK193" s="71">
        <v>781865.76763508481</v>
      </c>
      <c r="AL193" s="71">
        <v>0</v>
      </c>
      <c r="AM193" s="71">
        <v>0</v>
      </c>
      <c r="AN193" s="71">
        <v>40806404.535310082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1906</v>
      </c>
      <c r="B194" s="70">
        <v>186</v>
      </c>
      <c r="C194" s="70">
        <v>16</v>
      </c>
      <c r="D194" s="70">
        <v>6</v>
      </c>
      <c r="E194" s="70">
        <v>2022</v>
      </c>
      <c r="F194" s="70" t="s">
        <v>161</v>
      </c>
      <c r="G194" s="1073" t="s">
        <v>1904</v>
      </c>
      <c r="H194" s="70" t="s">
        <v>1905</v>
      </c>
      <c r="I194" s="1066"/>
      <c r="J194" s="73"/>
      <c r="K194" s="71"/>
      <c r="L194" s="71"/>
      <c r="M194" s="71"/>
      <c r="N194" s="71"/>
      <c r="O194" s="71"/>
      <c r="P194" s="71"/>
      <c r="Q194" s="71"/>
      <c r="R194" s="71"/>
      <c r="S194" s="71"/>
      <c r="T194" s="71"/>
      <c r="U194" s="71"/>
      <c r="V194" s="71"/>
      <c r="W194" s="71"/>
      <c r="X194" s="71"/>
      <c r="Y194" s="71"/>
      <c r="Z194" s="71"/>
      <c r="AA194" s="71"/>
      <c r="AB194" s="71"/>
      <c r="AC194" s="72"/>
      <c r="AD194" s="71">
        <v>316279639.40343374</v>
      </c>
      <c r="AE194" s="71">
        <v>3007922.7079223688</v>
      </c>
      <c r="AF194" s="71">
        <v>4163647.2157216468</v>
      </c>
      <c r="AG194" s="71">
        <v>160655785.54999959</v>
      </c>
      <c r="AH194" s="71">
        <v>198034938.08977252</v>
      </c>
      <c r="AI194" s="71">
        <v>0</v>
      </c>
      <c r="AJ194" s="71">
        <v>0</v>
      </c>
      <c r="AK194" s="71">
        <v>12474342.276199399</v>
      </c>
      <c r="AL194" s="71">
        <v>0</v>
      </c>
      <c r="AM194" s="71">
        <v>0</v>
      </c>
      <c r="AN194" s="71">
        <v>694616275.24304914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1771</v>
      </c>
      <c r="B195" s="70">
        <v>187</v>
      </c>
      <c r="C195" s="70">
        <v>16</v>
      </c>
      <c r="D195" s="70">
        <v>7</v>
      </c>
      <c r="E195" s="70">
        <v>2022</v>
      </c>
      <c r="F195" s="70" t="s">
        <v>161</v>
      </c>
      <c r="G195" s="1073" t="s">
        <v>1769</v>
      </c>
      <c r="H195" s="70" t="s">
        <v>1770</v>
      </c>
      <c r="I195" s="1066"/>
      <c r="J195" s="73"/>
      <c r="K195" s="71"/>
      <c r="L195" s="71"/>
      <c r="M195" s="71"/>
      <c r="N195" s="71"/>
      <c r="O195" s="71"/>
      <c r="P195" s="71"/>
      <c r="Q195" s="71"/>
      <c r="R195" s="71"/>
      <c r="S195" s="71"/>
      <c r="T195" s="71"/>
      <c r="U195" s="71"/>
      <c r="V195" s="71"/>
      <c r="W195" s="71"/>
      <c r="X195" s="71"/>
      <c r="Y195" s="71"/>
      <c r="Z195" s="71"/>
      <c r="AA195" s="71"/>
      <c r="AB195" s="71"/>
      <c r="AC195" s="72"/>
      <c r="AD195" s="71">
        <v>2593400.3938342007</v>
      </c>
      <c r="AE195" s="71">
        <v>291038.54653014557</v>
      </c>
      <c r="AF195" s="71">
        <v>256883.1187077623</v>
      </c>
      <c r="AG195" s="71">
        <v>7959093.9630275033</v>
      </c>
      <c r="AH195" s="71">
        <v>9448763.47990546</v>
      </c>
      <c r="AI195" s="71">
        <v>0</v>
      </c>
      <c r="AJ195" s="71">
        <v>0</v>
      </c>
      <c r="AK195" s="71">
        <v>543625.90945395653</v>
      </c>
      <c r="AL195" s="71">
        <v>0</v>
      </c>
      <c r="AM195" s="71">
        <v>0</v>
      </c>
      <c r="AN195" s="71">
        <v>21092805.411459029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1879</v>
      </c>
      <c r="B196" s="70">
        <v>188</v>
      </c>
      <c r="C196" s="70">
        <v>16</v>
      </c>
      <c r="D196" s="70">
        <v>8</v>
      </c>
      <c r="E196" s="70">
        <v>2022</v>
      </c>
      <c r="F196" s="70" t="s">
        <v>161</v>
      </c>
      <c r="G196" s="1073" t="s">
        <v>1877</v>
      </c>
      <c r="H196" s="70" t="s">
        <v>1878</v>
      </c>
      <c r="I196" s="1066"/>
      <c r="J196" s="73"/>
      <c r="K196" s="71"/>
      <c r="L196" s="71"/>
      <c r="M196" s="71"/>
      <c r="N196" s="71"/>
      <c r="O196" s="71"/>
      <c r="P196" s="71"/>
      <c r="Q196" s="71"/>
      <c r="R196" s="71"/>
      <c r="S196" s="71"/>
      <c r="T196" s="71"/>
      <c r="U196" s="71"/>
      <c r="V196" s="71"/>
      <c r="W196" s="71"/>
      <c r="X196" s="71"/>
      <c r="Y196" s="71"/>
      <c r="Z196" s="71"/>
      <c r="AA196" s="71"/>
      <c r="AB196" s="71"/>
      <c r="AC196" s="72"/>
      <c r="AD196" s="71">
        <v>31165610.469714914</v>
      </c>
      <c r="AE196" s="71">
        <v>434198.04779632518</v>
      </c>
      <c r="AF196" s="71">
        <v>1246953.4720605961</v>
      </c>
      <c r="AG196" s="71">
        <v>10937612.922956778</v>
      </c>
      <c r="AH196" s="71">
        <v>17605347.307500515</v>
      </c>
      <c r="AI196" s="71">
        <v>0</v>
      </c>
      <c r="AJ196" s="71">
        <v>0</v>
      </c>
      <c r="AK196" s="71">
        <v>1172217.578627795</v>
      </c>
      <c r="AL196" s="71">
        <v>0</v>
      </c>
      <c r="AM196" s="71">
        <v>0</v>
      </c>
      <c r="AN196" s="71">
        <v>62561939.798656926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1910</v>
      </c>
      <c r="B197" s="70">
        <v>189</v>
      </c>
      <c r="C197" s="70">
        <v>16</v>
      </c>
      <c r="D197" s="70">
        <v>9</v>
      </c>
      <c r="E197" s="70">
        <v>2022</v>
      </c>
      <c r="F197" s="70" t="s">
        <v>161</v>
      </c>
      <c r="G197" s="1073" t="s">
        <v>1908</v>
      </c>
      <c r="H197" s="70" t="s">
        <v>1909</v>
      </c>
      <c r="I197" s="1066"/>
      <c r="J197" s="73"/>
      <c r="K197" s="71"/>
      <c r="L197" s="71"/>
      <c r="M197" s="71"/>
      <c r="N197" s="71"/>
      <c r="O197" s="71"/>
      <c r="P197" s="71"/>
      <c r="Q197" s="71"/>
      <c r="R197" s="71"/>
      <c r="S197" s="71"/>
      <c r="T197" s="71"/>
      <c r="U197" s="71"/>
      <c r="V197" s="71"/>
      <c r="W197" s="71"/>
      <c r="X197" s="71"/>
      <c r="Y197" s="71"/>
      <c r="Z197" s="71"/>
      <c r="AA197" s="71"/>
      <c r="AB197" s="71"/>
      <c r="AC197" s="72"/>
      <c r="AD197" s="71">
        <v>114253987.22322257</v>
      </c>
      <c r="AE197" s="71">
        <v>7049425.551359904</v>
      </c>
      <c r="AF197" s="71">
        <v>2595589.8452763483</v>
      </c>
      <c r="AG197" s="71">
        <v>227061405.16590729</v>
      </c>
      <c r="AH197" s="71">
        <v>193192867.12498111</v>
      </c>
      <c r="AI197" s="71">
        <v>0</v>
      </c>
      <c r="AJ197" s="71">
        <v>0</v>
      </c>
      <c r="AK197" s="71">
        <v>12566926.546289301</v>
      </c>
      <c r="AL197" s="71">
        <v>0</v>
      </c>
      <c r="AM197" s="71">
        <v>0</v>
      </c>
      <c r="AN197" s="71">
        <v>556720201.45703661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1864</v>
      </c>
      <c r="B198" s="70">
        <v>190</v>
      </c>
      <c r="C198" s="70">
        <v>16</v>
      </c>
      <c r="D198" s="70">
        <v>10</v>
      </c>
      <c r="E198" s="70">
        <v>2022</v>
      </c>
      <c r="F198" s="70" t="s">
        <v>161</v>
      </c>
      <c r="G198" s="1073" t="s">
        <v>1862</v>
      </c>
      <c r="H198" s="70" t="s">
        <v>1863</v>
      </c>
      <c r="I198" s="1066"/>
      <c r="J198" s="73"/>
      <c r="K198" s="71"/>
      <c r="L198" s="71"/>
      <c r="M198" s="71"/>
      <c r="N198" s="71"/>
      <c r="O198" s="71"/>
      <c r="P198" s="71"/>
      <c r="Q198" s="71"/>
      <c r="R198" s="71"/>
      <c r="S198" s="71"/>
      <c r="T198" s="71"/>
      <c r="U198" s="71"/>
      <c r="V198" s="71"/>
      <c r="W198" s="71"/>
      <c r="X198" s="71"/>
      <c r="Y198" s="71"/>
      <c r="Z198" s="71"/>
      <c r="AA198" s="71"/>
      <c r="AB198" s="71"/>
      <c r="AC198" s="72"/>
      <c r="AD198" s="71">
        <v>6964634.8148449371</v>
      </c>
      <c r="AE198" s="71">
        <v>361831.70649693767</v>
      </c>
      <c r="AF198" s="71">
        <v>786704.55104252207</v>
      </c>
      <c r="AG198" s="71">
        <v>11828097.97283254</v>
      </c>
      <c r="AH198" s="71">
        <v>20319404.941535383</v>
      </c>
      <c r="AI198" s="71">
        <v>0</v>
      </c>
      <c r="AJ198" s="71">
        <v>0</v>
      </c>
      <c r="AK198" s="71">
        <v>1360226.9192845554</v>
      </c>
      <c r="AL198" s="71">
        <v>0</v>
      </c>
      <c r="AM198" s="71">
        <v>0</v>
      </c>
      <c r="AN198" s="71">
        <v>41620900.906036869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1655</v>
      </c>
      <c r="B199" s="70">
        <v>191</v>
      </c>
      <c r="C199" s="70">
        <v>16</v>
      </c>
      <c r="D199" s="70">
        <v>11</v>
      </c>
      <c r="E199" s="70">
        <v>2022</v>
      </c>
      <c r="F199" s="70" t="s">
        <v>161</v>
      </c>
      <c r="G199" s="1073" t="s">
        <v>1653</v>
      </c>
      <c r="H199" s="70" t="s">
        <v>1654</v>
      </c>
      <c r="I199" s="1066"/>
      <c r="J199" s="73"/>
      <c r="K199" s="71"/>
      <c r="L199" s="71"/>
      <c r="M199" s="71"/>
      <c r="N199" s="71"/>
      <c r="O199" s="71"/>
      <c r="P199" s="71"/>
      <c r="Q199" s="71"/>
      <c r="R199" s="71"/>
      <c r="S199" s="71"/>
      <c r="T199" s="71"/>
      <c r="U199" s="71"/>
      <c r="V199" s="71"/>
      <c r="W199" s="71"/>
      <c r="X199" s="71"/>
      <c r="Y199" s="71"/>
      <c r="Z199" s="71"/>
      <c r="AA199" s="71"/>
      <c r="AB199" s="71"/>
      <c r="AC199" s="72"/>
      <c r="AD199" s="71">
        <v>53634913.804409176</v>
      </c>
      <c r="AE199" s="71">
        <v>1716340.8338615608</v>
      </c>
      <c r="AF199" s="71">
        <v>2520665.6023199176</v>
      </c>
      <c r="AG199" s="71">
        <v>37983793.334355794</v>
      </c>
      <c r="AH199" s="71">
        <v>38453152.850352421</v>
      </c>
      <c r="AI199" s="71">
        <v>0</v>
      </c>
      <c r="AJ199" s="71">
        <v>0</v>
      </c>
      <c r="AK199" s="71">
        <v>2544453.3362922124</v>
      </c>
      <c r="AL199" s="71">
        <v>0</v>
      </c>
      <c r="AM199" s="71">
        <v>0</v>
      </c>
      <c r="AN199" s="71">
        <v>136853319.76159108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1820</v>
      </c>
      <c r="B200" s="70">
        <v>192</v>
      </c>
      <c r="C200" s="70">
        <v>16</v>
      </c>
      <c r="D200" s="70">
        <v>12</v>
      </c>
      <c r="E200" s="70">
        <v>2022</v>
      </c>
      <c r="F200" s="70" t="s">
        <v>161</v>
      </c>
      <c r="G200" s="1073" t="s">
        <v>1818</v>
      </c>
      <c r="H200" s="70" t="s">
        <v>1819</v>
      </c>
      <c r="I200" s="1066"/>
      <c r="J200" s="73"/>
      <c r="K200" s="71"/>
      <c r="L200" s="71"/>
      <c r="M200" s="71"/>
      <c r="N200" s="71"/>
      <c r="O200" s="71"/>
      <c r="P200" s="71"/>
      <c r="Q200" s="71"/>
      <c r="R200" s="71"/>
      <c r="S200" s="71"/>
      <c r="T200" s="71"/>
      <c r="U200" s="71"/>
      <c r="V200" s="71"/>
      <c r="W200" s="71"/>
      <c r="X200" s="71"/>
      <c r="Y200" s="71"/>
      <c r="Z200" s="71"/>
      <c r="AA200" s="71"/>
      <c r="AB200" s="71"/>
      <c r="AC200" s="72"/>
      <c r="AD200" s="71">
        <v>219757.16616217434</v>
      </c>
      <c r="AE200" s="71">
        <v>155744.95192694274</v>
      </c>
      <c r="AF200" s="71">
        <v>58869.048037195527</v>
      </c>
      <c r="AG200" s="71">
        <v>1946784.5573145975</v>
      </c>
      <c r="AH200" s="71">
        <v>3463425.7595383008</v>
      </c>
      <c r="AI200" s="71">
        <v>0</v>
      </c>
      <c r="AJ200" s="71">
        <v>0</v>
      </c>
      <c r="AK200" s="71">
        <v>219258.14590328222</v>
      </c>
      <c r="AL200" s="71">
        <v>0</v>
      </c>
      <c r="AM200" s="71">
        <v>0</v>
      </c>
      <c r="AN200" s="71">
        <v>6063839.6288824929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1871</v>
      </c>
      <c r="B201" s="70">
        <v>193</v>
      </c>
      <c r="C201" s="70">
        <v>16</v>
      </c>
      <c r="D201" s="70">
        <v>13</v>
      </c>
      <c r="E201" s="70">
        <v>2022</v>
      </c>
      <c r="F201" s="70" t="s">
        <v>161</v>
      </c>
      <c r="G201" s="1073" t="s">
        <v>1870</v>
      </c>
      <c r="H201" s="70" t="s">
        <v>1640</v>
      </c>
      <c r="I201" s="1066"/>
      <c r="J201" s="73"/>
      <c r="K201" s="71"/>
      <c r="L201" s="71"/>
      <c r="M201" s="71"/>
      <c r="N201" s="71"/>
      <c r="O201" s="71"/>
      <c r="P201" s="71"/>
      <c r="Q201" s="71"/>
      <c r="R201" s="71"/>
      <c r="S201" s="71"/>
      <c r="T201" s="71"/>
      <c r="U201" s="71"/>
      <c r="V201" s="71"/>
      <c r="W201" s="71"/>
      <c r="X201" s="71"/>
      <c r="Y201" s="71"/>
      <c r="Z201" s="71"/>
      <c r="AA201" s="71"/>
      <c r="AB201" s="71"/>
      <c r="AC201" s="72"/>
      <c r="AD201" s="71">
        <v>11954215.296671432</v>
      </c>
      <c r="AE201" s="71">
        <v>407453.96514220373</v>
      </c>
      <c r="AF201" s="71">
        <v>326455.63002444792</v>
      </c>
      <c r="AG201" s="71">
        <v>19087086.448371511</v>
      </c>
      <c r="AH201" s="71">
        <v>19488374.904919397</v>
      </c>
      <c r="AI201" s="71">
        <v>0</v>
      </c>
      <c r="AJ201" s="71">
        <v>0</v>
      </c>
      <c r="AK201" s="71">
        <v>1211343.148833151</v>
      </c>
      <c r="AL201" s="71">
        <v>0</v>
      </c>
      <c r="AM201" s="71">
        <v>0</v>
      </c>
      <c r="AN201" s="71">
        <v>52474929.393962137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2262</v>
      </c>
      <c r="B202" s="70">
        <v>194</v>
      </c>
      <c r="C202" s="70">
        <v>16</v>
      </c>
      <c r="D202" s="70">
        <v>14</v>
      </c>
      <c r="E202" s="70">
        <v>2022</v>
      </c>
      <c r="F202" s="70" t="s">
        <v>161</v>
      </c>
      <c r="G202" s="1073" t="s">
        <v>2243</v>
      </c>
      <c r="H202" s="70" t="s">
        <v>2244</v>
      </c>
      <c r="I202" s="1066"/>
      <c r="J202" s="73"/>
      <c r="K202" s="71"/>
      <c r="L202" s="71"/>
      <c r="M202" s="71"/>
      <c r="N202" s="71"/>
      <c r="O202" s="71"/>
      <c r="P202" s="71"/>
      <c r="Q202" s="71"/>
      <c r="R202" s="71"/>
      <c r="S202" s="71"/>
      <c r="T202" s="71"/>
      <c r="U202" s="71"/>
      <c r="V202" s="71"/>
      <c r="W202" s="71"/>
      <c r="X202" s="71"/>
      <c r="Y202" s="71"/>
      <c r="Z202" s="71"/>
      <c r="AA202" s="71"/>
      <c r="AB202" s="71"/>
      <c r="AC202" s="72"/>
      <c r="AD202" s="71">
        <v>111082678.48821978</v>
      </c>
      <c r="AE202" s="71">
        <v>2775091.8706982522</v>
      </c>
      <c r="AF202" s="71">
        <v>6646850.69656335</v>
      </c>
      <c r="AG202" s="71">
        <v>139965826.01185173</v>
      </c>
      <c r="AH202" s="71">
        <v>135827776.38932732</v>
      </c>
      <c r="AI202" s="71">
        <v>0</v>
      </c>
      <c r="AJ202" s="71">
        <v>0</v>
      </c>
      <c r="AK202" s="71">
        <v>8524467.4675801415</v>
      </c>
      <c r="AL202" s="71">
        <v>0</v>
      </c>
      <c r="AM202" s="71">
        <v>0</v>
      </c>
      <c r="AN202" s="71">
        <v>404822690.92424053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2593</v>
      </c>
      <c r="B203" s="70">
        <v>195</v>
      </c>
      <c r="C203" s="70">
        <v>16</v>
      </c>
      <c r="D203" s="70">
        <v>15</v>
      </c>
      <c r="E203" s="70">
        <v>2022</v>
      </c>
      <c r="F203" s="70" t="s">
        <v>161</v>
      </c>
      <c r="G203" s="1073" t="s">
        <v>2591</v>
      </c>
      <c r="H203" s="70" t="s">
        <v>2592</v>
      </c>
      <c r="I203" s="1066"/>
      <c r="J203" s="73"/>
      <c r="K203" s="71"/>
      <c r="L203" s="71"/>
      <c r="M203" s="71"/>
      <c r="N203" s="71"/>
      <c r="O203" s="71"/>
      <c r="P203" s="71"/>
      <c r="Q203" s="71"/>
      <c r="R203" s="71"/>
      <c r="S203" s="71"/>
      <c r="T203" s="71"/>
      <c r="U203" s="71"/>
      <c r="V203" s="71"/>
      <c r="W203" s="71"/>
      <c r="X203" s="71"/>
      <c r="Y203" s="71"/>
      <c r="Z203" s="71"/>
      <c r="AA203" s="71"/>
      <c r="AB203" s="71"/>
      <c r="AC203" s="72"/>
      <c r="AD203" s="71">
        <v>311666657.62889004</v>
      </c>
      <c r="AE203" s="71">
        <v>6033150.4105032878</v>
      </c>
      <c r="AF203" s="71">
        <v>3248501.1053252444</v>
      </c>
      <c r="AG203" s="71">
        <v>343002558.65973157</v>
      </c>
      <c r="AH203" s="71">
        <v>332061348.79279351</v>
      </c>
      <c r="AI203" s="71">
        <v>0</v>
      </c>
      <c r="AJ203" s="71">
        <v>0</v>
      </c>
      <c r="AK203" s="71">
        <v>19821943.582553089</v>
      </c>
      <c r="AL203" s="71">
        <v>0</v>
      </c>
      <c r="AM203" s="71">
        <v>0</v>
      </c>
      <c r="AN203" s="71">
        <v>1015834160.1797967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1844</v>
      </c>
      <c r="B204" s="70">
        <v>196</v>
      </c>
      <c r="C204" s="70">
        <v>16</v>
      </c>
      <c r="D204" s="70">
        <v>16</v>
      </c>
      <c r="E204" s="70">
        <v>2022</v>
      </c>
      <c r="F204" s="70" t="s">
        <v>161</v>
      </c>
      <c r="G204" s="1073" t="s">
        <v>1842</v>
      </c>
      <c r="H204" s="70" t="s">
        <v>1843</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6292.7253303815251</v>
      </c>
      <c r="AF204" s="71">
        <v>69572.511316685632</v>
      </c>
      <c r="AG204" s="71">
        <v>970321.64055427897</v>
      </c>
      <c r="AH204" s="71">
        <v>1239339.592178754</v>
      </c>
      <c r="AI204" s="71">
        <v>0</v>
      </c>
      <c r="AJ204" s="71">
        <v>0</v>
      </c>
      <c r="AK204" s="71">
        <v>63918.010731522205</v>
      </c>
      <c r="AL204" s="71">
        <v>0</v>
      </c>
      <c r="AM204" s="71">
        <v>0</v>
      </c>
      <c r="AN204" s="71">
        <v>2349444.4801116223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1840</v>
      </c>
      <c r="B205" s="70">
        <v>197</v>
      </c>
      <c r="C205" s="70">
        <v>16</v>
      </c>
      <c r="D205" s="70">
        <v>17</v>
      </c>
      <c r="E205" s="70">
        <v>2022</v>
      </c>
      <c r="F205" s="70" t="s">
        <v>161</v>
      </c>
      <c r="G205" s="1073" t="s">
        <v>1838</v>
      </c>
      <c r="H205" s="70" t="s">
        <v>1839</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22024.538656335335</v>
      </c>
      <c r="AF205" s="71">
        <v>417435.06790011376</v>
      </c>
      <c r="AG205" s="71">
        <v>1615155.6421884517</v>
      </c>
      <c r="AH205" s="71">
        <v>1743721.984344526</v>
      </c>
      <c r="AI205" s="71">
        <v>0</v>
      </c>
      <c r="AJ205" s="71">
        <v>0</v>
      </c>
      <c r="AK205" s="71">
        <v>88064.814785652808</v>
      </c>
      <c r="AL205" s="71">
        <v>0</v>
      </c>
      <c r="AM205" s="71">
        <v>0</v>
      </c>
      <c r="AN205" s="71">
        <v>3886402.0478750793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1723</v>
      </c>
      <c r="B206" s="70">
        <v>198</v>
      </c>
      <c r="C206" s="70">
        <v>16</v>
      </c>
      <c r="D206" s="70">
        <v>18</v>
      </c>
      <c r="E206" s="70">
        <v>2022</v>
      </c>
      <c r="F206" s="70" t="s">
        <v>161</v>
      </c>
      <c r="G206" s="1073" t="s">
        <v>1721</v>
      </c>
      <c r="H206" s="70" t="s">
        <v>1722</v>
      </c>
      <c r="I206" s="1066"/>
      <c r="J206" s="73"/>
      <c r="K206" s="71"/>
      <c r="L206" s="71"/>
      <c r="M206" s="71"/>
      <c r="N206" s="71"/>
      <c r="O206" s="71"/>
      <c r="P206" s="71"/>
      <c r="Q206" s="71"/>
      <c r="R206" s="71"/>
      <c r="S206" s="71"/>
      <c r="T206" s="71"/>
      <c r="U206" s="71"/>
      <c r="V206" s="71"/>
      <c r="W206" s="71"/>
      <c r="X206" s="71"/>
      <c r="Y206" s="71"/>
      <c r="Z206" s="71"/>
      <c r="AA206" s="71"/>
      <c r="AB206" s="71"/>
      <c r="AC206" s="72"/>
      <c r="AD206" s="71">
        <v>15659682.458266236</v>
      </c>
      <c r="AE206" s="71">
        <v>269014.00787381019</v>
      </c>
      <c r="AF206" s="71">
        <v>390676.4097013885</v>
      </c>
      <c r="AG206" s="71">
        <v>5041987.7651586272</v>
      </c>
      <c r="AH206" s="71">
        <v>7205462.7452253131</v>
      </c>
      <c r="AI206" s="71">
        <v>0</v>
      </c>
      <c r="AJ206" s="71">
        <v>0</v>
      </c>
      <c r="AK206" s="71">
        <v>438516.29180656443</v>
      </c>
      <c r="AL206" s="71">
        <v>0</v>
      </c>
      <c r="AM206" s="71">
        <v>0</v>
      </c>
      <c r="AN206" s="71">
        <v>29005339.67803194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1795</v>
      </c>
      <c r="B207" s="70">
        <v>199</v>
      </c>
      <c r="C207" s="70">
        <v>16</v>
      </c>
      <c r="D207" s="70">
        <v>19</v>
      </c>
      <c r="E207" s="70">
        <v>2022</v>
      </c>
      <c r="F207" s="70" t="s">
        <v>161</v>
      </c>
      <c r="G207" s="1073" t="s">
        <v>1793</v>
      </c>
      <c r="H207" s="70" t="s">
        <v>1794</v>
      </c>
      <c r="I207" s="1066"/>
      <c r="J207" s="73"/>
      <c r="K207" s="71"/>
      <c r="L207" s="71"/>
      <c r="M207" s="71"/>
      <c r="N207" s="71"/>
      <c r="O207" s="71"/>
      <c r="P207" s="71"/>
      <c r="Q207" s="71"/>
      <c r="R207" s="71"/>
      <c r="S207" s="71"/>
      <c r="T207" s="71"/>
      <c r="U207" s="71"/>
      <c r="V207" s="71"/>
      <c r="W207" s="71"/>
      <c r="X207" s="71"/>
      <c r="Y207" s="71"/>
      <c r="Z207" s="71"/>
      <c r="AA207" s="71"/>
      <c r="AB207" s="71"/>
      <c r="AC207" s="72"/>
      <c r="AD207" s="71">
        <v>215946.53413180326</v>
      </c>
      <c r="AE207" s="71">
        <v>187208.57857885037</v>
      </c>
      <c r="AF207" s="71">
        <v>42813.853117960381</v>
      </c>
      <c r="AG207" s="71">
        <v>1682709.6804548888</v>
      </c>
      <c r="AH207" s="71">
        <v>2267318.9438308985</v>
      </c>
      <c r="AI207" s="71">
        <v>0</v>
      </c>
      <c r="AJ207" s="71">
        <v>0</v>
      </c>
      <c r="AK207" s="71">
        <v>119571.87462098901</v>
      </c>
      <c r="AL207" s="71">
        <v>0</v>
      </c>
      <c r="AM207" s="71">
        <v>0</v>
      </c>
      <c r="AN207" s="71">
        <v>4515569.4647353906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1683</v>
      </c>
      <c r="B208" s="70">
        <v>200</v>
      </c>
      <c r="C208" s="70">
        <v>16</v>
      </c>
      <c r="D208" s="70">
        <v>20</v>
      </c>
      <c r="E208" s="70">
        <v>2022</v>
      </c>
      <c r="F208" s="70" t="s">
        <v>161</v>
      </c>
      <c r="G208" s="1073" t="s">
        <v>1681</v>
      </c>
      <c r="H208" s="70" t="s">
        <v>1682</v>
      </c>
      <c r="I208" s="1066"/>
      <c r="J208" s="73"/>
      <c r="K208" s="71"/>
      <c r="L208" s="71"/>
      <c r="M208" s="71"/>
      <c r="N208" s="71"/>
      <c r="O208" s="71"/>
      <c r="P208" s="71"/>
      <c r="Q208" s="71"/>
      <c r="R208" s="71"/>
      <c r="S208" s="71"/>
      <c r="T208" s="71"/>
      <c r="U208" s="71"/>
      <c r="V208" s="71"/>
      <c r="W208" s="71"/>
      <c r="X208" s="71"/>
      <c r="Y208" s="71"/>
      <c r="Z208" s="71"/>
      <c r="AA208" s="71"/>
      <c r="AB208" s="71"/>
      <c r="AC208" s="72"/>
      <c r="AD208" s="71">
        <v>61336436.957492866</v>
      </c>
      <c r="AE208" s="71">
        <v>1862646.6977929315</v>
      </c>
      <c r="AF208" s="71">
        <v>2333354.994928841</v>
      </c>
      <c r="AG208" s="71">
        <v>51985903.084126398</v>
      </c>
      <c r="AH208" s="71">
        <v>57523610.91604875</v>
      </c>
      <c r="AI208" s="71">
        <v>0</v>
      </c>
      <c r="AJ208" s="71">
        <v>0</v>
      </c>
      <c r="AK208" s="71">
        <v>3368285.4746096097</v>
      </c>
      <c r="AL208" s="71">
        <v>0</v>
      </c>
      <c r="AM208" s="71">
        <v>0</v>
      </c>
      <c r="AN208" s="71">
        <v>178410238.1249994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1703</v>
      </c>
      <c r="B209" s="70">
        <v>201</v>
      </c>
      <c r="C209" s="70">
        <v>16</v>
      </c>
      <c r="D209" s="70">
        <v>21</v>
      </c>
      <c r="E209" s="70">
        <v>2022</v>
      </c>
      <c r="F209" s="70" t="s">
        <v>161</v>
      </c>
      <c r="G209" s="1073" t="s">
        <v>1701</v>
      </c>
      <c r="H209" s="70" t="s">
        <v>1702</v>
      </c>
      <c r="I209" s="1066"/>
      <c r="J209" s="73"/>
      <c r="K209" s="71"/>
      <c r="L209" s="71"/>
      <c r="M209" s="71"/>
      <c r="N209" s="71"/>
      <c r="O209" s="71"/>
      <c r="P209" s="71"/>
      <c r="Q209" s="71"/>
      <c r="R209" s="71"/>
      <c r="S209" s="71"/>
      <c r="T209" s="71"/>
      <c r="U209" s="71"/>
      <c r="V209" s="71"/>
      <c r="W209" s="71"/>
      <c r="X209" s="71"/>
      <c r="Y209" s="71"/>
      <c r="Z209" s="71"/>
      <c r="AA209" s="71"/>
      <c r="AB209" s="71"/>
      <c r="AC209" s="72"/>
      <c r="AD209" s="71">
        <v>106283817.19176707</v>
      </c>
      <c r="AE209" s="71">
        <v>1746231.2791808732</v>
      </c>
      <c r="AF209" s="71">
        <v>604745.67529119039</v>
      </c>
      <c r="AG209" s="71">
        <v>92033165.22371155</v>
      </c>
      <c r="AH209" s="71">
        <v>100967747.62792724</v>
      </c>
      <c r="AI209" s="71">
        <v>0</v>
      </c>
      <c r="AJ209" s="71">
        <v>0</v>
      </c>
      <c r="AK209" s="71">
        <v>6158209.797569748</v>
      </c>
      <c r="AL209" s="71">
        <v>0</v>
      </c>
      <c r="AM209" s="71">
        <v>0</v>
      </c>
      <c r="AN209" s="71">
        <v>307793916.79544771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1783</v>
      </c>
      <c r="B210" s="70">
        <v>202</v>
      </c>
      <c r="C210" s="70">
        <v>16</v>
      </c>
      <c r="D210" s="70">
        <v>22</v>
      </c>
      <c r="E210" s="70">
        <v>2022</v>
      </c>
      <c r="F210" s="70" t="s">
        <v>161</v>
      </c>
      <c r="G210" s="1073" t="s">
        <v>1781</v>
      </c>
      <c r="H210" s="70" t="s">
        <v>1782</v>
      </c>
      <c r="I210" s="1066"/>
      <c r="J210" s="73"/>
      <c r="K210" s="71"/>
      <c r="L210" s="71"/>
      <c r="M210" s="71"/>
      <c r="N210" s="71"/>
      <c r="O210" s="71"/>
      <c r="P210" s="71"/>
      <c r="Q210" s="71"/>
      <c r="R210" s="71"/>
      <c r="S210" s="71"/>
      <c r="T210" s="71"/>
      <c r="U210" s="71"/>
      <c r="V210" s="71"/>
      <c r="W210" s="71"/>
      <c r="X210" s="71"/>
      <c r="Y210" s="71"/>
      <c r="Z210" s="71"/>
      <c r="AA210" s="71"/>
      <c r="AB210" s="71"/>
      <c r="AC210" s="72"/>
      <c r="AD210" s="71">
        <v>2202738.2569484352</v>
      </c>
      <c r="AE210" s="71">
        <v>188781.75991144576</v>
      </c>
      <c r="AF210" s="71">
        <v>53517.316397450479</v>
      </c>
      <c r="AG210" s="71">
        <v>2757433.0165118431</v>
      </c>
      <c r="AH210" s="71">
        <v>4971769.2942054663</v>
      </c>
      <c r="AI210" s="71">
        <v>0</v>
      </c>
      <c r="AJ210" s="71">
        <v>0</v>
      </c>
      <c r="AK210" s="71">
        <v>298800.55925806542</v>
      </c>
      <c r="AL210" s="71">
        <v>0</v>
      </c>
      <c r="AM210" s="71">
        <v>0</v>
      </c>
      <c r="AN210" s="71">
        <v>10473040.203232707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1715</v>
      </c>
      <c r="B211" s="70">
        <v>203</v>
      </c>
      <c r="C211" s="70">
        <v>16</v>
      </c>
      <c r="D211" s="70">
        <v>23</v>
      </c>
      <c r="E211" s="70">
        <v>2022</v>
      </c>
      <c r="F211" s="70" t="s">
        <v>161</v>
      </c>
      <c r="G211" s="1073" t="s">
        <v>1713</v>
      </c>
      <c r="H211" s="70" t="s">
        <v>1714</v>
      </c>
      <c r="I211" s="1066"/>
      <c r="J211" s="73"/>
      <c r="K211" s="71"/>
      <c r="L211" s="71"/>
      <c r="M211" s="71"/>
      <c r="N211" s="71"/>
      <c r="O211" s="71"/>
      <c r="P211" s="71"/>
      <c r="Q211" s="71"/>
      <c r="R211" s="71"/>
      <c r="S211" s="71"/>
      <c r="T211" s="71"/>
      <c r="U211" s="71"/>
      <c r="V211" s="71"/>
      <c r="W211" s="71"/>
      <c r="X211" s="71"/>
      <c r="Y211" s="71"/>
      <c r="Z211" s="71"/>
      <c r="AA211" s="71"/>
      <c r="AB211" s="71"/>
      <c r="AC211" s="72"/>
      <c r="AD211" s="71">
        <v>449520.59111577319</v>
      </c>
      <c r="AE211" s="71">
        <v>416893.05313777603</v>
      </c>
      <c r="AF211" s="71">
        <v>155200.21755260637</v>
      </c>
      <c r="AG211" s="71">
        <v>7031761.2559155021</v>
      </c>
      <c r="AH211" s="71">
        <v>5994945.0040274607</v>
      </c>
      <c r="AI211" s="71">
        <v>0</v>
      </c>
      <c r="AJ211" s="71">
        <v>0</v>
      </c>
      <c r="AK211" s="71">
        <v>351871.8772593899</v>
      </c>
      <c r="AL211" s="71">
        <v>0</v>
      </c>
      <c r="AM211" s="71">
        <v>0</v>
      </c>
      <c r="AN211" s="71">
        <v>14400191.999008508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1860</v>
      </c>
      <c r="B212" s="70">
        <v>204</v>
      </c>
      <c r="C212" s="70">
        <v>16</v>
      </c>
      <c r="D212" s="70">
        <v>24</v>
      </c>
      <c r="E212" s="70">
        <v>2022</v>
      </c>
      <c r="F212" s="70" t="s">
        <v>161</v>
      </c>
      <c r="G212" s="1073" t="s">
        <v>1858</v>
      </c>
      <c r="H212" s="70" t="s">
        <v>1859</v>
      </c>
      <c r="I212" s="1066"/>
      <c r="J212" s="73"/>
      <c r="K212" s="71"/>
      <c r="L212" s="71"/>
      <c r="M212" s="71"/>
      <c r="N212" s="71"/>
      <c r="O212" s="71"/>
      <c r="P212" s="71"/>
      <c r="Q212" s="71"/>
      <c r="R212" s="71"/>
      <c r="S212" s="71"/>
      <c r="T212" s="71"/>
      <c r="U212" s="71"/>
      <c r="V212" s="71"/>
      <c r="W212" s="71"/>
      <c r="X212" s="71"/>
      <c r="Y212" s="71"/>
      <c r="Z212" s="71"/>
      <c r="AA212" s="71"/>
      <c r="AB212" s="71"/>
      <c r="AC212" s="72"/>
      <c r="AD212" s="71">
        <v>5125680.6080982862</v>
      </c>
      <c r="AE212" s="71">
        <v>322502.17318205314</v>
      </c>
      <c r="AF212" s="71">
        <v>422786.79953985877</v>
      </c>
      <c r="AG212" s="71">
        <v>15316342.857863113</v>
      </c>
      <c r="AH212" s="71">
        <v>19363480.217335492</v>
      </c>
      <c r="AI212" s="71">
        <v>0</v>
      </c>
      <c r="AJ212" s="71">
        <v>0</v>
      </c>
      <c r="AK212" s="71">
        <v>1419367.2201230144</v>
      </c>
      <c r="AL212" s="71">
        <v>0</v>
      </c>
      <c r="AM212" s="71">
        <v>0</v>
      </c>
      <c r="AN212" s="71">
        <v>41970159.876141824</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1699</v>
      </c>
      <c r="B213" s="70">
        <v>205</v>
      </c>
      <c r="C213" s="70">
        <v>16</v>
      </c>
      <c r="D213" s="70">
        <v>25</v>
      </c>
      <c r="E213" s="70">
        <v>2022</v>
      </c>
      <c r="F213" s="70" t="s">
        <v>161</v>
      </c>
      <c r="G213" s="1073" t="s">
        <v>1697</v>
      </c>
      <c r="H213" s="70" t="s">
        <v>1698</v>
      </c>
      <c r="I213" s="1066"/>
      <c r="J213" s="73"/>
      <c r="K213" s="71"/>
      <c r="L213" s="71"/>
      <c r="M213" s="71"/>
      <c r="N213" s="71"/>
      <c r="O213" s="71"/>
      <c r="P213" s="71"/>
      <c r="Q213" s="71"/>
      <c r="R213" s="71"/>
      <c r="S213" s="71"/>
      <c r="T213" s="71"/>
      <c r="U213" s="71"/>
      <c r="V213" s="71"/>
      <c r="W213" s="71"/>
      <c r="X213" s="71"/>
      <c r="Y213" s="71"/>
      <c r="Z213" s="71"/>
      <c r="AA213" s="71"/>
      <c r="AB213" s="71"/>
      <c r="AC213" s="72"/>
      <c r="AD213" s="71">
        <v>1220393.7643820674</v>
      </c>
      <c r="AE213" s="71">
        <v>94390.879955722878</v>
      </c>
      <c r="AF213" s="71">
        <v>21406.926558980191</v>
      </c>
      <c r="AG213" s="71">
        <v>4882314.5838015936</v>
      </c>
      <c r="AH213" s="71">
        <v>5197540.4602225255</v>
      </c>
      <c r="AI213" s="71">
        <v>0</v>
      </c>
      <c r="AJ213" s="71">
        <v>0</v>
      </c>
      <c r="AK213" s="71">
        <v>327466.81861644506</v>
      </c>
      <c r="AL213" s="71">
        <v>0</v>
      </c>
      <c r="AM213" s="71">
        <v>0</v>
      </c>
      <c r="AN213" s="71">
        <v>11743513.433537334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1887</v>
      </c>
      <c r="B214" s="70">
        <v>206</v>
      </c>
      <c r="C214" s="70">
        <v>16</v>
      </c>
      <c r="D214" s="70">
        <v>26</v>
      </c>
      <c r="E214" s="70">
        <v>2022</v>
      </c>
      <c r="F214" s="70" t="s">
        <v>161</v>
      </c>
      <c r="G214" s="1073" t="s">
        <v>1885</v>
      </c>
      <c r="H214" s="70" t="s">
        <v>1886</v>
      </c>
      <c r="I214" s="1066"/>
      <c r="J214" s="73"/>
      <c r="K214" s="71"/>
      <c r="L214" s="71"/>
      <c r="M214" s="71"/>
      <c r="N214" s="71"/>
      <c r="O214" s="71"/>
      <c r="P214" s="71"/>
      <c r="Q214" s="71"/>
      <c r="R214" s="71"/>
      <c r="S214" s="71"/>
      <c r="T214" s="71"/>
      <c r="U214" s="71"/>
      <c r="V214" s="71"/>
      <c r="W214" s="71"/>
      <c r="X214" s="71"/>
      <c r="Y214" s="71"/>
      <c r="Z214" s="71"/>
      <c r="AA214" s="71"/>
      <c r="AB214" s="71"/>
      <c r="AC214" s="72"/>
      <c r="AD214" s="71">
        <v>1628201.0656351426</v>
      </c>
      <c r="AE214" s="71">
        <v>1316752.7753823341</v>
      </c>
      <c r="AF214" s="71">
        <v>738538.96628481662</v>
      </c>
      <c r="AG214" s="71">
        <v>82016743.731660724</v>
      </c>
      <c r="AH214" s="71">
        <v>51538273.195681587</v>
      </c>
      <c r="AI214" s="71">
        <v>0</v>
      </c>
      <c r="AJ214" s="71">
        <v>0</v>
      </c>
      <c r="AK214" s="71">
        <v>2777528.1026970553</v>
      </c>
      <c r="AL214" s="71">
        <v>0</v>
      </c>
      <c r="AM214" s="71">
        <v>0</v>
      </c>
      <c r="AN214" s="71">
        <v>140016037.83734164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1735</v>
      </c>
      <c r="B215" s="70">
        <v>207</v>
      </c>
      <c r="C215" s="70">
        <v>16</v>
      </c>
      <c r="D215" s="70">
        <v>27</v>
      </c>
      <c r="E215" s="70">
        <v>2022</v>
      </c>
      <c r="F215" s="70" t="s">
        <v>161</v>
      </c>
      <c r="G215" s="1073" t="s">
        <v>1733</v>
      </c>
      <c r="H215" s="70" t="s">
        <v>1734</v>
      </c>
      <c r="I215" s="1066"/>
      <c r="J215" s="73"/>
      <c r="K215" s="71"/>
      <c r="L215" s="71"/>
      <c r="M215" s="71"/>
      <c r="N215" s="71"/>
      <c r="O215" s="71"/>
      <c r="P215" s="71"/>
      <c r="Q215" s="71"/>
      <c r="R215" s="71"/>
      <c r="S215" s="71"/>
      <c r="T215" s="71"/>
      <c r="U215" s="71"/>
      <c r="V215" s="71"/>
      <c r="W215" s="71"/>
      <c r="X215" s="71"/>
      <c r="Y215" s="71"/>
      <c r="Z215" s="71"/>
      <c r="AA215" s="71"/>
      <c r="AB215" s="71"/>
      <c r="AC215" s="72"/>
      <c r="AD215" s="71">
        <v>0</v>
      </c>
      <c r="AE215" s="71">
        <v>173049.94658549194</v>
      </c>
      <c r="AF215" s="71">
        <v>470952.38429756422</v>
      </c>
      <c r="AG215" s="71">
        <v>4483131.6304090107</v>
      </c>
      <c r="AH215" s="71">
        <v>6864404.1752846483</v>
      </c>
      <c r="AI215" s="71">
        <v>0</v>
      </c>
      <c r="AJ215" s="71">
        <v>0</v>
      </c>
      <c r="AK215" s="71">
        <v>491458.48251348187</v>
      </c>
      <c r="AL215" s="71">
        <v>0</v>
      </c>
      <c r="AM215" s="71">
        <v>0</v>
      </c>
      <c r="AN215" s="71">
        <v>12482996.619090198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1755</v>
      </c>
      <c r="B216" s="70">
        <v>208</v>
      </c>
      <c r="C216" s="70">
        <v>16</v>
      </c>
      <c r="D216" s="70">
        <v>28</v>
      </c>
      <c r="E216" s="70">
        <v>2022</v>
      </c>
      <c r="F216" s="70" t="s">
        <v>161</v>
      </c>
      <c r="G216" s="1073" t="s">
        <v>1753</v>
      </c>
      <c r="H216" s="70" t="s">
        <v>1754</v>
      </c>
      <c r="I216" s="1066"/>
      <c r="J216" s="73"/>
      <c r="K216" s="71"/>
      <c r="L216" s="71"/>
      <c r="M216" s="71"/>
      <c r="N216" s="71"/>
      <c r="O216" s="71"/>
      <c r="P216" s="71"/>
      <c r="Q216" s="71"/>
      <c r="R216" s="71"/>
      <c r="S216" s="71"/>
      <c r="T216" s="71"/>
      <c r="U216" s="71"/>
      <c r="V216" s="71"/>
      <c r="W216" s="71"/>
      <c r="X216" s="71"/>
      <c r="Y216" s="71"/>
      <c r="Z216" s="71"/>
      <c r="AA216" s="71"/>
      <c r="AB216" s="71"/>
      <c r="AC216" s="72"/>
      <c r="AD216" s="71">
        <v>1259529.1161201401</v>
      </c>
      <c r="AE216" s="71">
        <v>190354.94124404111</v>
      </c>
      <c r="AF216" s="71">
        <v>487007.57921679941</v>
      </c>
      <c r="AG216" s="71">
        <v>5680680.4905867595</v>
      </c>
      <c r="AH216" s="71">
        <v>8598518.8759688754</v>
      </c>
      <c r="AI216" s="71">
        <v>0</v>
      </c>
      <c r="AJ216" s="71">
        <v>0</v>
      </c>
      <c r="AK216" s="71">
        <v>573066.93257877883</v>
      </c>
      <c r="AL216" s="71">
        <v>0</v>
      </c>
      <c r="AM216" s="71">
        <v>0</v>
      </c>
      <c r="AN216" s="71">
        <v>16789157.935715396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1856</v>
      </c>
      <c r="B217" s="70">
        <v>209</v>
      </c>
      <c r="C217" s="70">
        <v>16</v>
      </c>
      <c r="D217" s="70">
        <v>29</v>
      </c>
      <c r="E217" s="70">
        <v>2022</v>
      </c>
      <c r="F217" s="70" t="s">
        <v>161</v>
      </c>
      <c r="G217" s="1073" t="s">
        <v>1854</v>
      </c>
      <c r="H217" s="70" t="s">
        <v>1855</v>
      </c>
      <c r="I217" s="1066"/>
      <c r="J217" s="73"/>
      <c r="K217" s="71"/>
      <c r="L217" s="71"/>
      <c r="M217" s="71"/>
      <c r="N217" s="71"/>
      <c r="O217" s="71"/>
      <c r="P217" s="71"/>
      <c r="Q217" s="71"/>
      <c r="R217" s="71"/>
      <c r="S217" s="71"/>
      <c r="T217" s="71"/>
      <c r="U217" s="71"/>
      <c r="V217" s="71"/>
      <c r="W217" s="71"/>
      <c r="X217" s="71"/>
      <c r="Y217" s="71"/>
      <c r="Z217" s="71"/>
      <c r="AA217" s="71"/>
      <c r="AB217" s="71"/>
      <c r="AC217" s="72"/>
      <c r="AD217" s="71">
        <v>4264488.4883118607</v>
      </c>
      <c r="AE217" s="71">
        <v>819627.47428219358</v>
      </c>
      <c r="AF217" s="71">
        <v>1145270.5709054403</v>
      </c>
      <c r="AG217" s="71">
        <v>31959201.37623081</v>
      </c>
      <c r="AH217" s="71">
        <v>23076695.352041602</v>
      </c>
      <c r="AI217" s="71">
        <v>0</v>
      </c>
      <c r="AJ217" s="71">
        <v>0</v>
      </c>
      <c r="AK217" s="71">
        <v>1319551.8215463141</v>
      </c>
      <c r="AL217" s="71">
        <v>0</v>
      </c>
      <c r="AM217" s="71">
        <v>0</v>
      </c>
      <c r="AN217" s="71">
        <v>62584835.083318219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1695</v>
      </c>
      <c r="B218" s="70">
        <v>210</v>
      </c>
      <c r="C218" s="70">
        <v>16</v>
      </c>
      <c r="D218" s="70">
        <v>30</v>
      </c>
      <c r="E218" s="70">
        <v>2022</v>
      </c>
      <c r="F218" s="70" t="s">
        <v>161</v>
      </c>
      <c r="G218" s="1073" t="s">
        <v>1693</v>
      </c>
      <c r="H218" s="70" t="s">
        <v>1694</v>
      </c>
      <c r="I218" s="1066"/>
      <c r="J218" s="73"/>
      <c r="K218" s="71"/>
      <c r="L218" s="71"/>
      <c r="M218" s="71"/>
      <c r="N218" s="71"/>
      <c r="O218" s="71"/>
      <c r="P218" s="71"/>
      <c r="Q218" s="71"/>
      <c r="R218" s="71"/>
      <c r="S218" s="71"/>
      <c r="T218" s="71"/>
      <c r="U218" s="71"/>
      <c r="V218" s="71"/>
      <c r="W218" s="71"/>
      <c r="X218" s="71"/>
      <c r="Y218" s="71"/>
      <c r="Z218" s="71"/>
      <c r="AA218" s="71"/>
      <c r="AB218" s="71"/>
      <c r="AC218" s="72"/>
      <c r="AD218" s="71">
        <v>509359.84093165689</v>
      </c>
      <c r="AE218" s="71">
        <v>344526.71183838852</v>
      </c>
      <c r="AF218" s="71">
        <v>171255.41247184153</v>
      </c>
      <c r="AG218" s="71">
        <v>4636663.5355600035</v>
      </c>
      <c r="AH218" s="71">
        <v>5250380.5203541778</v>
      </c>
      <c r="AI218" s="71">
        <v>0</v>
      </c>
      <c r="AJ218" s="71">
        <v>0</v>
      </c>
      <c r="AK218" s="71">
        <v>340508.67535156378</v>
      </c>
      <c r="AL218" s="71">
        <v>0</v>
      </c>
      <c r="AM218" s="71">
        <v>0</v>
      </c>
      <c r="AN218" s="71">
        <v>11252694.696507633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1836</v>
      </c>
      <c r="B219" s="70">
        <v>211</v>
      </c>
      <c r="C219" s="70">
        <v>16</v>
      </c>
      <c r="D219" s="70">
        <v>31</v>
      </c>
      <c r="E219" s="70">
        <v>2022</v>
      </c>
      <c r="F219" s="70" t="s">
        <v>161</v>
      </c>
      <c r="G219" s="1073" t="s">
        <v>1834</v>
      </c>
      <c r="H219" s="70" t="s">
        <v>1835</v>
      </c>
      <c r="I219" s="1066"/>
      <c r="J219" s="73"/>
      <c r="K219" s="71"/>
      <c r="L219" s="71"/>
      <c r="M219" s="71"/>
      <c r="N219" s="71"/>
      <c r="O219" s="71"/>
      <c r="P219" s="71"/>
      <c r="Q219" s="71"/>
      <c r="R219" s="71"/>
      <c r="S219" s="71"/>
      <c r="T219" s="71"/>
      <c r="U219" s="71"/>
      <c r="V219" s="71"/>
      <c r="W219" s="71"/>
      <c r="X219" s="71"/>
      <c r="Y219" s="71"/>
      <c r="Z219" s="71"/>
      <c r="AA219" s="71"/>
      <c r="AB219" s="71"/>
      <c r="AC219" s="72"/>
      <c r="AD219" s="71">
        <v>0</v>
      </c>
      <c r="AE219" s="71">
        <v>50341.8026430522</v>
      </c>
      <c r="AF219" s="71">
        <v>107034.63279490096</v>
      </c>
      <c r="AG219" s="71">
        <v>589562.51577981503</v>
      </c>
      <c r="AH219" s="71">
        <v>1594809.0876098692</v>
      </c>
      <c r="AI219" s="71">
        <v>0</v>
      </c>
      <c r="AJ219" s="71">
        <v>0</v>
      </c>
      <c r="AK219" s="71">
        <v>87806.560196838574</v>
      </c>
      <c r="AL219" s="71">
        <v>0</v>
      </c>
      <c r="AM219" s="71">
        <v>0</v>
      </c>
      <c r="AN219" s="71">
        <v>2429554.5990244756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1763</v>
      </c>
      <c r="B220" s="70">
        <v>212</v>
      </c>
      <c r="C220" s="70">
        <v>16</v>
      </c>
      <c r="D220" s="70">
        <v>32</v>
      </c>
      <c r="E220" s="70">
        <v>2022</v>
      </c>
      <c r="F220" s="70" t="s">
        <v>161</v>
      </c>
      <c r="G220" s="1073" t="s">
        <v>1761</v>
      </c>
      <c r="H220" s="70" t="s">
        <v>1762</v>
      </c>
      <c r="I220" s="1066"/>
      <c r="J220" s="73"/>
      <c r="K220" s="71"/>
      <c r="L220" s="71"/>
      <c r="M220" s="71"/>
      <c r="N220" s="71"/>
      <c r="O220" s="71"/>
      <c r="P220" s="71"/>
      <c r="Q220" s="71"/>
      <c r="R220" s="71"/>
      <c r="S220" s="71"/>
      <c r="T220" s="71"/>
      <c r="U220" s="71"/>
      <c r="V220" s="71"/>
      <c r="W220" s="71"/>
      <c r="X220" s="71"/>
      <c r="Y220" s="71"/>
      <c r="Z220" s="71"/>
      <c r="AA220" s="71"/>
      <c r="AB220" s="71"/>
      <c r="AC220" s="72"/>
      <c r="AD220" s="71">
        <v>924943.83286837267</v>
      </c>
      <c r="AE220" s="71">
        <v>501844.84509792662</v>
      </c>
      <c r="AF220" s="71">
        <v>438841.99445909396</v>
      </c>
      <c r="AG220" s="71">
        <v>10083975.530317254</v>
      </c>
      <c r="AH220" s="71">
        <v>9381512.4942833576</v>
      </c>
      <c r="AI220" s="71">
        <v>0</v>
      </c>
      <c r="AJ220" s="71">
        <v>0</v>
      </c>
      <c r="AK220" s="71">
        <v>558992.05748840328</v>
      </c>
      <c r="AL220" s="71">
        <v>0</v>
      </c>
      <c r="AM220" s="71">
        <v>0</v>
      </c>
      <c r="AN220" s="71">
        <v>21890110.754514411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1667</v>
      </c>
      <c r="B221" s="70">
        <v>213</v>
      </c>
      <c r="C221" s="70">
        <v>16</v>
      </c>
      <c r="D221" s="70">
        <v>33</v>
      </c>
      <c r="E221" s="70">
        <v>2022</v>
      </c>
      <c r="F221" s="70" t="s">
        <v>161</v>
      </c>
      <c r="G221" s="1073" t="s">
        <v>1665</v>
      </c>
      <c r="H221" s="70" t="s">
        <v>1666</v>
      </c>
      <c r="I221" s="1066"/>
      <c r="J221" s="73"/>
      <c r="K221" s="71"/>
      <c r="L221" s="71"/>
      <c r="M221" s="71"/>
      <c r="N221" s="71"/>
      <c r="O221" s="71"/>
      <c r="P221" s="71"/>
      <c r="Q221" s="71"/>
      <c r="R221" s="71"/>
      <c r="S221" s="71"/>
      <c r="T221" s="71"/>
      <c r="U221" s="71"/>
      <c r="V221" s="71"/>
      <c r="W221" s="71"/>
      <c r="X221" s="71"/>
      <c r="Y221" s="71"/>
      <c r="Z221" s="71"/>
      <c r="AA221" s="71"/>
      <c r="AB221" s="71"/>
      <c r="AC221" s="72"/>
      <c r="AD221" s="71">
        <v>111272030.9912198</v>
      </c>
      <c r="AE221" s="71">
        <v>1873658.9671210991</v>
      </c>
      <c r="AF221" s="71">
        <v>2344058.4582083309</v>
      </c>
      <c r="AG221" s="71">
        <v>68407675.659076661</v>
      </c>
      <c r="AH221" s="71">
        <v>64983666.678272031</v>
      </c>
      <c r="AI221" s="71">
        <v>0</v>
      </c>
      <c r="AJ221" s="71">
        <v>0</v>
      </c>
      <c r="AK221" s="71">
        <v>4118127.6732317293</v>
      </c>
      <c r="AL221" s="71">
        <v>0</v>
      </c>
      <c r="AM221" s="71">
        <v>0</v>
      </c>
      <c r="AN221" s="71">
        <v>252999218.42712966</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2589</v>
      </c>
      <c r="B222" s="70">
        <v>214</v>
      </c>
      <c r="C222" s="70">
        <v>16</v>
      </c>
      <c r="D222" s="70">
        <v>34</v>
      </c>
      <c r="E222" s="70">
        <v>2022</v>
      </c>
      <c r="F222" s="70" t="s">
        <v>161</v>
      </c>
      <c r="G222" s="1073" t="s">
        <v>2587</v>
      </c>
      <c r="H222" s="70" t="s">
        <v>2588</v>
      </c>
      <c r="I222" s="1066"/>
      <c r="J222" s="73"/>
      <c r="K222" s="71"/>
      <c r="L222" s="71"/>
      <c r="M222" s="71"/>
      <c r="N222" s="71"/>
      <c r="O222" s="71"/>
      <c r="P222" s="71"/>
      <c r="Q222" s="71"/>
      <c r="R222" s="71"/>
      <c r="S222" s="71"/>
      <c r="T222" s="71"/>
      <c r="U222" s="71"/>
      <c r="V222" s="71"/>
      <c r="W222" s="71"/>
      <c r="X222" s="71"/>
      <c r="Y222" s="71"/>
      <c r="Z222" s="71"/>
      <c r="AA222" s="71"/>
      <c r="AB222" s="71"/>
      <c r="AC222" s="72"/>
      <c r="AD222" s="71">
        <v>69149406.358733431</v>
      </c>
      <c r="AE222" s="71">
        <v>1566888.6072649998</v>
      </c>
      <c r="AF222" s="71">
        <v>2338706.7265685857</v>
      </c>
      <c r="AG222" s="71">
        <v>85744498.38872686</v>
      </c>
      <c r="AH222" s="71">
        <v>91754362.597699136</v>
      </c>
      <c r="AI222" s="71">
        <v>0</v>
      </c>
      <c r="AJ222" s="71">
        <v>0</v>
      </c>
      <c r="AK222" s="71">
        <v>5374665.3751073712</v>
      </c>
      <c r="AL222" s="71">
        <v>0</v>
      </c>
      <c r="AM222" s="71">
        <v>0</v>
      </c>
      <c r="AN222" s="71">
        <v>255928528.05410039</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1824</v>
      </c>
      <c r="B223" s="70">
        <v>215</v>
      </c>
      <c r="C223" s="70">
        <v>16</v>
      </c>
      <c r="D223" s="70">
        <v>35</v>
      </c>
      <c r="E223" s="70">
        <v>2022</v>
      </c>
      <c r="F223" s="70" t="s">
        <v>161</v>
      </c>
      <c r="G223" s="1073" t="s">
        <v>1822</v>
      </c>
      <c r="H223" s="70" t="s">
        <v>1823</v>
      </c>
      <c r="I223" s="1066"/>
      <c r="J223" s="73"/>
      <c r="K223" s="71"/>
      <c r="L223" s="71"/>
      <c r="M223" s="71"/>
      <c r="N223" s="71"/>
      <c r="O223" s="71"/>
      <c r="P223" s="71"/>
      <c r="Q223" s="71"/>
      <c r="R223" s="71"/>
      <c r="S223" s="71"/>
      <c r="T223" s="71"/>
      <c r="U223" s="71"/>
      <c r="V223" s="71"/>
      <c r="W223" s="71"/>
      <c r="X223" s="71"/>
      <c r="Y223" s="71"/>
      <c r="Z223" s="71"/>
      <c r="AA223" s="71"/>
      <c r="AB223" s="71"/>
      <c r="AC223" s="72"/>
      <c r="AD223" s="71">
        <v>223803.61789625336</v>
      </c>
      <c r="AE223" s="71">
        <v>133720.41327060742</v>
      </c>
      <c r="AF223" s="71">
        <v>310400.43510521273</v>
      </c>
      <c r="AG223" s="71">
        <v>3021507.8933715522</v>
      </c>
      <c r="AH223" s="71">
        <v>3823698.8967995662</v>
      </c>
      <c r="AI223" s="71">
        <v>0</v>
      </c>
      <c r="AJ223" s="71">
        <v>0</v>
      </c>
      <c r="AK223" s="71">
        <v>212027.01741648375</v>
      </c>
      <c r="AL223" s="71">
        <v>0</v>
      </c>
      <c r="AM223" s="71">
        <v>0</v>
      </c>
      <c r="AN223" s="71">
        <v>7725158.273859676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1747</v>
      </c>
      <c r="B224" s="70">
        <v>216</v>
      </c>
      <c r="C224" s="70">
        <v>16</v>
      </c>
      <c r="D224" s="70">
        <v>36</v>
      </c>
      <c r="E224" s="70">
        <v>2022</v>
      </c>
      <c r="F224" s="70" t="s">
        <v>161</v>
      </c>
      <c r="G224" s="1073" t="s">
        <v>1745</v>
      </c>
      <c r="H224" s="70" t="s">
        <v>1746</v>
      </c>
      <c r="I224" s="1066"/>
      <c r="J224" s="73"/>
      <c r="K224" s="71"/>
      <c r="L224" s="71"/>
      <c r="M224" s="71"/>
      <c r="N224" s="71"/>
      <c r="O224" s="71"/>
      <c r="P224" s="71"/>
      <c r="Q224" s="71"/>
      <c r="R224" s="71"/>
      <c r="S224" s="71"/>
      <c r="T224" s="71"/>
      <c r="U224" s="71"/>
      <c r="V224" s="71"/>
      <c r="W224" s="71"/>
      <c r="X224" s="71"/>
      <c r="Y224" s="71"/>
      <c r="Z224" s="71"/>
      <c r="AA224" s="71"/>
      <c r="AB224" s="71"/>
      <c r="AC224" s="72"/>
      <c r="AD224" s="71">
        <v>151498064.93755782</v>
      </c>
      <c r="AE224" s="71">
        <v>415319.87180518068</v>
      </c>
      <c r="AF224" s="71">
        <v>128441.55935388115</v>
      </c>
      <c r="AG224" s="71">
        <v>15254930.095802715</v>
      </c>
      <c r="AH224" s="71">
        <v>29763364.779610693</v>
      </c>
      <c r="AI224" s="71">
        <v>0</v>
      </c>
      <c r="AJ224" s="71">
        <v>0</v>
      </c>
      <c r="AK224" s="71">
        <v>1840580.4544790252</v>
      </c>
      <c r="AL224" s="71">
        <v>0</v>
      </c>
      <c r="AM224" s="71">
        <v>0</v>
      </c>
      <c r="AN224" s="71">
        <v>198900701.69860932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1634</v>
      </c>
      <c r="B225" s="70">
        <v>217</v>
      </c>
      <c r="C225" s="70">
        <v>16</v>
      </c>
      <c r="D225" s="70">
        <v>37</v>
      </c>
      <c r="E225" s="70">
        <v>2022</v>
      </c>
      <c r="F225" s="70" t="s">
        <v>161</v>
      </c>
      <c r="G225" s="1073" t="s">
        <v>1632</v>
      </c>
      <c r="H225" s="70" t="s">
        <v>1633</v>
      </c>
      <c r="I225" s="1066"/>
      <c r="J225" s="73"/>
      <c r="K225" s="71"/>
      <c r="L225" s="71"/>
      <c r="M225" s="71"/>
      <c r="N225" s="71"/>
      <c r="O225" s="71"/>
      <c r="P225" s="71"/>
      <c r="Q225" s="71"/>
      <c r="R225" s="71"/>
      <c r="S225" s="71"/>
      <c r="T225" s="71"/>
      <c r="U225" s="71"/>
      <c r="V225" s="71"/>
      <c r="W225" s="71"/>
      <c r="X225" s="71"/>
      <c r="Y225" s="71"/>
      <c r="Z225" s="71"/>
      <c r="AA225" s="71"/>
      <c r="AB225" s="71"/>
      <c r="AC225" s="72"/>
      <c r="AD225" s="71">
        <v>144992624.6812194</v>
      </c>
      <c r="AE225" s="71">
        <v>4744714.8991076704</v>
      </c>
      <c r="AF225" s="71">
        <v>3735508.6845420431</v>
      </c>
      <c r="AG225" s="71">
        <v>196846326.23219177</v>
      </c>
      <c r="AH225" s="71">
        <v>206926479.11738056</v>
      </c>
      <c r="AI225" s="71">
        <v>0</v>
      </c>
      <c r="AJ225" s="71">
        <v>0</v>
      </c>
      <c r="AK225" s="71">
        <v>12680042.056189934</v>
      </c>
      <c r="AL225" s="71">
        <v>0</v>
      </c>
      <c r="AM225" s="71">
        <v>0</v>
      </c>
      <c r="AN225" s="71">
        <v>569925695.67063129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1852</v>
      </c>
      <c r="B226" s="70">
        <v>218</v>
      </c>
      <c r="C226" s="70">
        <v>16</v>
      </c>
      <c r="D226" s="70">
        <v>38</v>
      </c>
      <c r="E226" s="70">
        <v>2022</v>
      </c>
      <c r="F226" s="70" t="s">
        <v>161</v>
      </c>
      <c r="G226" s="1073" t="s">
        <v>1850</v>
      </c>
      <c r="H226" s="70" t="s">
        <v>1851</v>
      </c>
      <c r="I226" s="1066"/>
      <c r="J226" s="73"/>
      <c r="K226" s="71"/>
      <c r="L226" s="71"/>
      <c r="M226" s="71"/>
      <c r="N226" s="71"/>
      <c r="O226" s="71"/>
      <c r="P226" s="71"/>
      <c r="Q226" s="71"/>
      <c r="R226" s="71"/>
      <c r="S226" s="71"/>
      <c r="T226" s="71"/>
      <c r="U226" s="71"/>
      <c r="V226" s="71"/>
      <c r="W226" s="71"/>
      <c r="X226" s="71"/>
      <c r="Y226" s="71"/>
      <c r="Z226" s="71"/>
      <c r="AA226" s="71"/>
      <c r="AB226" s="71"/>
      <c r="AC226" s="72"/>
      <c r="AD226" s="71">
        <v>4601431.9686007071</v>
      </c>
      <c r="AE226" s="71">
        <v>673321.61035082315</v>
      </c>
      <c r="AF226" s="71">
        <v>454897.18937832909</v>
      </c>
      <c r="AG226" s="71">
        <v>11189405.247404408</v>
      </c>
      <c r="AH226" s="71">
        <v>20646052.585985597</v>
      </c>
      <c r="AI226" s="71">
        <v>0</v>
      </c>
      <c r="AJ226" s="71">
        <v>0</v>
      </c>
      <c r="AK226" s="71">
        <v>1354287.0637418281</v>
      </c>
      <c r="AL226" s="71">
        <v>0</v>
      </c>
      <c r="AM226" s="71">
        <v>0</v>
      </c>
      <c r="AN226" s="71">
        <v>38919395.665461689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2193</v>
      </c>
      <c r="B227" s="70">
        <v>219</v>
      </c>
      <c r="C227" s="70">
        <v>16</v>
      </c>
      <c r="D227" s="70">
        <v>39</v>
      </c>
      <c r="E227" s="70">
        <v>2022</v>
      </c>
      <c r="F227" s="70" t="s">
        <v>161</v>
      </c>
      <c r="G227" s="1073" t="s">
        <v>2174</v>
      </c>
      <c r="H227" s="70" t="s">
        <v>2175</v>
      </c>
      <c r="I227" s="1066"/>
      <c r="J227" s="73"/>
      <c r="K227" s="71"/>
      <c r="L227" s="71"/>
      <c r="M227" s="71"/>
      <c r="N227" s="71"/>
      <c r="O227" s="71"/>
      <c r="P227" s="71"/>
      <c r="Q227" s="71"/>
      <c r="R227" s="71"/>
      <c r="S227" s="71"/>
      <c r="T227" s="71"/>
      <c r="U227" s="71"/>
      <c r="V227" s="71"/>
      <c r="W227" s="71"/>
      <c r="X227" s="71"/>
      <c r="Y227" s="71"/>
      <c r="Z227" s="71"/>
      <c r="AA227" s="71"/>
      <c r="AB227" s="71"/>
      <c r="AC227" s="72"/>
      <c r="AD227" s="71">
        <v>441262897.91057181</v>
      </c>
      <c r="AE227" s="71">
        <v>2252795.6682765861</v>
      </c>
      <c r="AF227" s="71">
        <v>2429686.1644442519</v>
      </c>
      <c r="AG227" s="71">
        <v>122334222.02431163</v>
      </c>
      <c r="AH227" s="71">
        <v>137850109.59982055</v>
      </c>
      <c r="AI227" s="71">
        <v>0</v>
      </c>
      <c r="AJ227" s="71">
        <v>0</v>
      </c>
      <c r="AK227" s="71">
        <v>8537638.4516096655</v>
      </c>
      <c r="AL227" s="71">
        <v>0</v>
      </c>
      <c r="AM227" s="71">
        <v>0</v>
      </c>
      <c r="AN227" s="71">
        <v>714667349.81903434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1687</v>
      </c>
      <c r="B228" s="70">
        <v>220</v>
      </c>
      <c r="C228" s="70">
        <v>16</v>
      </c>
      <c r="D228" s="70">
        <v>40</v>
      </c>
      <c r="E228" s="70">
        <v>2022</v>
      </c>
      <c r="F228" s="70" t="s">
        <v>161</v>
      </c>
      <c r="G228" s="1073" t="s">
        <v>1685</v>
      </c>
      <c r="H228" s="70" t="s">
        <v>1686</v>
      </c>
      <c r="I228" s="1066"/>
      <c r="J228" s="73"/>
      <c r="K228" s="71"/>
      <c r="L228" s="71"/>
      <c r="M228" s="71"/>
      <c r="N228" s="71"/>
      <c r="O228" s="71"/>
      <c r="P228" s="71"/>
      <c r="Q228" s="71"/>
      <c r="R228" s="71"/>
      <c r="S228" s="71"/>
      <c r="T228" s="71"/>
      <c r="U228" s="71"/>
      <c r="V228" s="71"/>
      <c r="W228" s="71"/>
      <c r="X228" s="71"/>
      <c r="Y228" s="71"/>
      <c r="Z228" s="71"/>
      <c r="AA228" s="71"/>
      <c r="AB228" s="71"/>
      <c r="AC228" s="72"/>
      <c r="AD228" s="71">
        <v>17429632.603984717</v>
      </c>
      <c r="AE228" s="71">
        <v>442063.95445930213</v>
      </c>
      <c r="AF228" s="71">
        <v>1032884.2064707942</v>
      </c>
      <c r="AG228" s="71">
        <v>12829125.994417017</v>
      </c>
      <c r="AH228" s="71">
        <v>16097003.772833351</v>
      </c>
      <c r="AI228" s="71">
        <v>0</v>
      </c>
      <c r="AJ228" s="71">
        <v>0</v>
      </c>
      <c r="AK228" s="71">
        <v>1010808.4606189005</v>
      </c>
      <c r="AL228" s="71">
        <v>0</v>
      </c>
      <c r="AM228" s="71">
        <v>0</v>
      </c>
      <c r="AN228" s="71">
        <v>48841518.992784083</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1719</v>
      </c>
      <c r="B229" s="70">
        <v>221</v>
      </c>
      <c r="C229" s="70">
        <v>16</v>
      </c>
      <c r="D229" s="70">
        <v>41</v>
      </c>
      <c r="E229" s="70">
        <v>2022</v>
      </c>
      <c r="F229" s="70" t="s">
        <v>161</v>
      </c>
      <c r="G229" s="1073" t="s">
        <v>1717</v>
      </c>
      <c r="H229" s="70" t="s">
        <v>1718</v>
      </c>
      <c r="I229" s="1066"/>
      <c r="J229" s="73"/>
      <c r="K229" s="71"/>
      <c r="L229" s="71"/>
      <c r="M229" s="71"/>
      <c r="N229" s="71"/>
      <c r="O229" s="71"/>
      <c r="P229" s="71"/>
      <c r="Q229" s="71"/>
      <c r="R229" s="71"/>
      <c r="S229" s="71"/>
      <c r="T229" s="71"/>
      <c r="U229" s="71"/>
      <c r="V229" s="71"/>
      <c r="W229" s="71"/>
      <c r="X229" s="71"/>
      <c r="Y229" s="71"/>
      <c r="Z229" s="71"/>
      <c r="AA229" s="71"/>
      <c r="AB229" s="71"/>
      <c r="AC229" s="72"/>
      <c r="AD229" s="71">
        <v>7546927.2586869877</v>
      </c>
      <c r="AE229" s="71">
        <v>166757.2212551104</v>
      </c>
      <c r="AF229" s="71">
        <v>144496.7542731163</v>
      </c>
      <c r="AG229" s="71">
        <v>3991829.5339258313</v>
      </c>
      <c r="AH229" s="71">
        <v>6182287.0354033187</v>
      </c>
      <c r="AI229" s="71">
        <v>0</v>
      </c>
      <c r="AJ229" s="71">
        <v>0</v>
      </c>
      <c r="AK229" s="71">
        <v>458531.02243966737</v>
      </c>
      <c r="AL229" s="71">
        <v>0</v>
      </c>
      <c r="AM229" s="71">
        <v>0</v>
      </c>
      <c r="AN229" s="71">
        <v>18490828.825984031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1659</v>
      </c>
      <c r="B230" s="70">
        <v>222</v>
      </c>
      <c r="C230" s="70">
        <v>16</v>
      </c>
      <c r="D230" s="70">
        <v>42</v>
      </c>
      <c r="E230" s="70">
        <v>2022</v>
      </c>
      <c r="F230" s="70" t="s">
        <v>161</v>
      </c>
      <c r="G230" s="1073" t="s">
        <v>1657</v>
      </c>
      <c r="H230" s="70" t="s">
        <v>1658</v>
      </c>
      <c r="I230" s="1066"/>
      <c r="J230" s="73"/>
      <c r="K230" s="71"/>
      <c r="L230" s="71"/>
      <c r="M230" s="71"/>
      <c r="N230" s="71"/>
      <c r="O230" s="71"/>
      <c r="P230" s="71"/>
      <c r="Q230" s="71"/>
      <c r="R230" s="71"/>
      <c r="S230" s="71"/>
      <c r="T230" s="71"/>
      <c r="U230" s="71"/>
      <c r="V230" s="71"/>
      <c r="W230" s="71"/>
      <c r="X230" s="71"/>
      <c r="Y230" s="71"/>
      <c r="Z230" s="71"/>
      <c r="AA230" s="71"/>
      <c r="AB230" s="71"/>
      <c r="AC230" s="72"/>
      <c r="AD230" s="71">
        <v>16661632.143472683</v>
      </c>
      <c r="AE230" s="71">
        <v>720517.05032868462</v>
      </c>
      <c r="AF230" s="71">
        <v>10703.463279490095</v>
      </c>
      <c r="AG230" s="71">
        <v>35300055.632316425</v>
      </c>
      <c r="AH230" s="71">
        <v>41945400.460871622</v>
      </c>
      <c r="AI230" s="71">
        <v>0</v>
      </c>
      <c r="AJ230" s="71">
        <v>0</v>
      </c>
      <c r="AK230" s="71">
        <v>2467364.341531164</v>
      </c>
      <c r="AL230" s="71">
        <v>0</v>
      </c>
      <c r="AM230" s="71">
        <v>0</v>
      </c>
      <c r="AN230" s="71">
        <v>97105673.091800064</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2581</v>
      </c>
      <c r="B231" s="70">
        <v>223</v>
      </c>
      <c r="C231" s="70">
        <v>16</v>
      </c>
      <c r="D231" s="70">
        <v>43</v>
      </c>
      <c r="E231" s="70">
        <v>2022</v>
      </c>
      <c r="F231" s="70" t="s">
        <v>161</v>
      </c>
      <c r="G231" s="1073" t="s">
        <v>2579</v>
      </c>
      <c r="H231" s="70" t="s">
        <v>2580</v>
      </c>
      <c r="I231" s="1066"/>
      <c r="J231" s="73"/>
      <c r="K231" s="71"/>
      <c r="L231" s="71"/>
      <c r="M231" s="71"/>
      <c r="N231" s="71"/>
      <c r="O231" s="71"/>
      <c r="P231" s="71"/>
      <c r="Q231" s="71"/>
      <c r="R231" s="71"/>
      <c r="S231" s="71"/>
      <c r="T231" s="71"/>
      <c r="U231" s="71"/>
      <c r="V231" s="71"/>
      <c r="W231" s="71"/>
      <c r="X231" s="71"/>
      <c r="Y231" s="71"/>
      <c r="Z231" s="71"/>
      <c r="AA231" s="71"/>
      <c r="AB231" s="71"/>
      <c r="AC231" s="72"/>
      <c r="AD231" s="71">
        <v>89837434.842392504</v>
      </c>
      <c r="AE231" s="71">
        <v>1710048.1085311794</v>
      </c>
      <c r="AF231" s="71">
        <v>1321877.715017027</v>
      </c>
      <c r="AG231" s="71">
        <v>88606333.100741372</v>
      </c>
      <c r="AH231" s="71">
        <v>98618766.772983789</v>
      </c>
      <c r="AI231" s="71">
        <v>0</v>
      </c>
      <c r="AJ231" s="71">
        <v>0</v>
      </c>
      <c r="AK231" s="71">
        <v>6427440.2064085845</v>
      </c>
      <c r="AL231" s="71">
        <v>0</v>
      </c>
      <c r="AM231" s="71">
        <v>0</v>
      </c>
      <c r="AN231" s="71">
        <v>286521900.74607444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2585</v>
      </c>
      <c r="B232" s="70">
        <v>224</v>
      </c>
      <c r="C232" s="70">
        <v>16</v>
      </c>
      <c r="D232" s="70">
        <v>44</v>
      </c>
      <c r="E232" s="70">
        <v>2022</v>
      </c>
      <c r="F232" s="70" t="s">
        <v>161</v>
      </c>
      <c r="G232" s="1073" t="s">
        <v>2583</v>
      </c>
      <c r="H232" s="70" t="s">
        <v>2584</v>
      </c>
      <c r="I232" s="1066"/>
      <c r="J232" s="73"/>
      <c r="K232" s="71"/>
      <c r="L232" s="71"/>
      <c r="M232" s="71"/>
      <c r="N232" s="71"/>
      <c r="O232" s="71"/>
      <c r="P232" s="71"/>
      <c r="Q232" s="71"/>
      <c r="R232" s="71"/>
      <c r="S232" s="71"/>
      <c r="T232" s="71"/>
      <c r="U232" s="71"/>
      <c r="V232" s="71"/>
      <c r="W232" s="71"/>
      <c r="X232" s="71"/>
      <c r="Y232" s="71"/>
      <c r="Z232" s="71"/>
      <c r="AA232" s="71"/>
      <c r="AB232" s="71"/>
      <c r="AC232" s="72"/>
      <c r="AD232" s="71">
        <v>59543714.131750405</v>
      </c>
      <c r="AE232" s="71">
        <v>2194587.958970557</v>
      </c>
      <c r="AF232" s="71">
        <v>1883809.5371902569</v>
      </c>
      <c r="AG232" s="71">
        <v>126522572.39683072</v>
      </c>
      <c r="AH232" s="71">
        <v>107486289.59144108</v>
      </c>
      <c r="AI232" s="71">
        <v>0</v>
      </c>
      <c r="AJ232" s="71">
        <v>0</v>
      </c>
      <c r="AK232" s="71">
        <v>6247824.1398882866</v>
      </c>
      <c r="AL232" s="71">
        <v>0</v>
      </c>
      <c r="AM232" s="71">
        <v>0</v>
      </c>
      <c r="AN232" s="71">
        <v>303878797.75607133</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1803</v>
      </c>
      <c r="B233" s="70">
        <v>225</v>
      </c>
      <c r="C233" s="70">
        <v>16</v>
      </c>
      <c r="D233" s="70">
        <v>45</v>
      </c>
      <c r="E233" s="70">
        <v>2022</v>
      </c>
      <c r="F233" s="70" t="s">
        <v>161</v>
      </c>
      <c r="G233" s="1073" t="s">
        <v>1801</v>
      </c>
      <c r="H233" s="70" t="s">
        <v>1802</v>
      </c>
      <c r="I233" s="1066"/>
      <c r="J233" s="73"/>
      <c r="K233" s="71"/>
      <c r="L233" s="71"/>
      <c r="M233" s="71"/>
      <c r="N233" s="71"/>
      <c r="O233" s="71"/>
      <c r="P233" s="71"/>
      <c r="Q233" s="71"/>
      <c r="R233" s="71"/>
      <c r="S233" s="71"/>
      <c r="T233" s="71"/>
      <c r="U233" s="71"/>
      <c r="V233" s="71"/>
      <c r="W233" s="71"/>
      <c r="X233" s="71"/>
      <c r="Y233" s="71"/>
      <c r="Z233" s="71"/>
      <c r="AA233" s="71"/>
      <c r="AB233" s="71"/>
      <c r="AC233" s="72"/>
      <c r="AD233" s="71">
        <v>3942900.0864576311</v>
      </c>
      <c r="AE233" s="71">
        <v>350819.43716877</v>
      </c>
      <c r="AF233" s="71">
        <v>256883.1187077623</v>
      </c>
      <c r="AG233" s="71">
        <v>8481102.4405408818</v>
      </c>
      <c r="AH233" s="71">
        <v>10299008.083842048</v>
      </c>
      <c r="AI233" s="71">
        <v>0</v>
      </c>
      <c r="AJ233" s="71">
        <v>0</v>
      </c>
      <c r="AK233" s="71">
        <v>779928.85821897793</v>
      </c>
      <c r="AL233" s="71">
        <v>0</v>
      </c>
      <c r="AM233" s="71">
        <v>0</v>
      </c>
      <c r="AN233" s="71">
        <v>24110642.024936073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1898</v>
      </c>
      <c r="B234" s="70">
        <v>226</v>
      </c>
      <c r="C234" s="70">
        <v>16</v>
      </c>
      <c r="D234" s="70">
        <v>46</v>
      </c>
      <c r="E234" s="70">
        <v>2022</v>
      </c>
      <c r="F234" s="70" t="s">
        <v>161</v>
      </c>
      <c r="G234" s="1073" t="s">
        <v>1897</v>
      </c>
      <c r="H234" s="70" t="s">
        <v>1805</v>
      </c>
      <c r="I234" s="1066"/>
      <c r="J234" s="73"/>
      <c r="K234" s="71"/>
      <c r="L234" s="71"/>
      <c r="M234" s="71"/>
      <c r="N234" s="71"/>
      <c r="O234" s="71"/>
      <c r="P234" s="71"/>
      <c r="Q234" s="71"/>
      <c r="R234" s="71"/>
      <c r="S234" s="71"/>
      <c r="T234" s="71"/>
      <c r="U234" s="71"/>
      <c r="V234" s="71"/>
      <c r="W234" s="71"/>
      <c r="X234" s="71"/>
      <c r="Y234" s="71"/>
      <c r="Z234" s="71"/>
      <c r="AA234" s="71"/>
      <c r="AB234" s="71"/>
      <c r="AC234" s="72"/>
      <c r="AD234" s="71">
        <v>15233668.803979166</v>
      </c>
      <c r="AE234" s="71">
        <v>611967.5383796033</v>
      </c>
      <c r="AF234" s="71">
        <v>385324.67806164344</v>
      </c>
      <c r="AG234" s="71">
        <v>19695072.792769447</v>
      </c>
      <c r="AH234" s="71">
        <v>22183217.971633665</v>
      </c>
      <c r="AI234" s="71">
        <v>0</v>
      </c>
      <c r="AJ234" s="71">
        <v>0</v>
      </c>
      <c r="AK234" s="71">
        <v>1668066.3891511187</v>
      </c>
      <c r="AL234" s="71">
        <v>0</v>
      </c>
      <c r="AM234" s="71">
        <v>0</v>
      </c>
      <c r="AN234" s="71">
        <v>59777318.173974648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1651</v>
      </c>
      <c r="B235" s="70">
        <v>227</v>
      </c>
      <c r="C235" s="70">
        <v>16</v>
      </c>
      <c r="D235" s="70">
        <v>47</v>
      </c>
      <c r="E235" s="70">
        <v>2022</v>
      </c>
      <c r="F235" s="70" t="s">
        <v>161</v>
      </c>
      <c r="G235" s="1073" t="s">
        <v>1649</v>
      </c>
      <c r="H235" s="70" t="s">
        <v>1650</v>
      </c>
      <c r="I235" s="1066"/>
      <c r="J235" s="73"/>
      <c r="K235" s="71"/>
      <c r="L235" s="71"/>
      <c r="M235" s="71"/>
      <c r="N235" s="71"/>
      <c r="O235" s="71"/>
      <c r="P235" s="71"/>
      <c r="Q235" s="71"/>
      <c r="R235" s="71"/>
      <c r="S235" s="71"/>
      <c r="T235" s="71"/>
      <c r="U235" s="71"/>
      <c r="V235" s="71"/>
      <c r="W235" s="71"/>
      <c r="X235" s="71"/>
      <c r="Y235" s="71"/>
      <c r="Z235" s="71"/>
      <c r="AA235" s="71"/>
      <c r="AB235" s="71"/>
      <c r="AC235" s="72"/>
      <c r="AD235" s="71">
        <v>14000760.516684417</v>
      </c>
      <c r="AE235" s="71">
        <v>401161.23981182225</v>
      </c>
      <c r="AF235" s="71">
        <v>294345.24018597766</v>
      </c>
      <c r="AG235" s="71">
        <v>5748234.5288531967</v>
      </c>
      <c r="AH235" s="71">
        <v>11970675.440734319</v>
      </c>
      <c r="AI235" s="71">
        <v>0</v>
      </c>
      <c r="AJ235" s="71">
        <v>0</v>
      </c>
      <c r="AK235" s="71">
        <v>858567.38051291136</v>
      </c>
      <c r="AL235" s="71">
        <v>0</v>
      </c>
      <c r="AM235" s="71">
        <v>0</v>
      </c>
      <c r="AN235" s="71">
        <v>33273744.346782643</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1663</v>
      </c>
      <c r="B236" s="70">
        <v>228</v>
      </c>
      <c r="C236" s="70">
        <v>16</v>
      </c>
      <c r="D236" s="70">
        <v>48</v>
      </c>
      <c r="E236" s="70">
        <v>2022</v>
      </c>
      <c r="F236" s="70" t="s">
        <v>161</v>
      </c>
      <c r="G236" s="1073" t="s">
        <v>1661</v>
      </c>
      <c r="H236" s="70" t="s">
        <v>1662</v>
      </c>
      <c r="I236" s="1066"/>
      <c r="J236" s="73"/>
      <c r="K236" s="71"/>
      <c r="L236" s="71"/>
      <c r="M236" s="71"/>
      <c r="N236" s="71"/>
      <c r="O236" s="71"/>
      <c r="P236" s="71"/>
      <c r="Q236" s="71"/>
      <c r="R236" s="71"/>
      <c r="S236" s="71"/>
      <c r="T236" s="71"/>
      <c r="U236" s="71"/>
      <c r="V236" s="71"/>
      <c r="W236" s="71"/>
      <c r="X236" s="71"/>
      <c r="Y236" s="71"/>
      <c r="Z236" s="71"/>
      <c r="AA236" s="71"/>
      <c r="AB236" s="71"/>
      <c r="AC236" s="72"/>
      <c r="AD236" s="71">
        <v>42596445.372161508</v>
      </c>
      <c r="AE236" s="71">
        <v>678041.15434860939</v>
      </c>
      <c r="AF236" s="71">
        <v>428138.53117960383</v>
      </c>
      <c r="AG236" s="71">
        <v>24872168.634460948</v>
      </c>
      <c r="AH236" s="71">
        <v>36983238.450326458</v>
      </c>
      <c r="AI236" s="71">
        <v>0</v>
      </c>
      <c r="AJ236" s="71">
        <v>0</v>
      </c>
      <c r="AK236" s="71">
        <v>2403188.0762108276</v>
      </c>
      <c r="AL236" s="71">
        <v>0</v>
      </c>
      <c r="AM236" s="71">
        <v>0</v>
      </c>
      <c r="AN236" s="71">
        <v>107961220.21868795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1643</v>
      </c>
      <c r="B237" s="70">
        <v>229</v>
      </c>
      <c r="C237" s="70">
        <v>16</v>
      </c>
      <c r="D237" s="70">
        <v>49</v>
      </c>
      <c r="E237" s="70">
        <v>2022</v>
      </c>
      <c r="F237" s="70" t="s">
        <v>161</v>
      </c>
      <c r="G237" s="1073" t="s">
        <v>1641</v>
      </c>
      <c r="H237" s="70" t="s">
        <v>1642</v>
      </c>
      <c r="I237" s="1066"/>
      <c r="J237" s="73"/>
      <c r="K237" s="71"/>
      <c r="L237" s="71"/>
      <c r="M237" s="71"/>
      <c r="N237" s="71"/>
      <c r="O237" s="71"/>
      <c r="P237" s="71"/>
      <c r="Q237" s="71"/>
      <c r="R237" s="71"/>
      <c r="S237" s="71"/>
      <c r="T237" s="71"/>
      <c r="U237" s="71"/>
      <c r="V237" s="71"/>
      <c r="W237" s="71"/>
      <c r="X237" s="71"/>
      <c r="Y237" s="71"/>
      <c r="Z237" s="71"/>
      <c r="AA237" s="71"/>
      <c r="AB237" s="71"/>
      <c r="AC237" s="72"/>
      <c r="AD237" s="71">
        <v>5259025.9314676709</v>
      </c>
      <c r="AE237" s="71">
        <v>514430.2957586897</v>
      </c>
      <c r="AF237" s="71">
        <v>706428.57644634636</v>
      </c>
      <c r="AG237" s="71">
        <v>13277439.157457918</v>
      </c>
      <c r="AH237" s="71">
        <v>13901739.456454704</v>
      </c>
      <c r="AI237" s="71">
        <v>0</v>
      </c>
      <c r="AJ237" s="71">
        <v>0</v>
      </c>
      <c r="AK237" s="71">
        <v>883618.0756278917</v>
      </c>
      <c r="AL237" s="71">
        <v>0</v>
      </c>
      <c r="AM237" s="71">
        <v>0</v>
      </c>
      <c r="AN237" s="71">
        <v>34542681.493213221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1775</v>
      </c>
      <c r="B238" s="70">
        <v>230</v>
      </c>
      <c r="C238" s="70">
        <v>16</v>
      </c>
      <c r="D238" s="70">
        <v>50</v>
      </c>
      <c r="E238" s="70">
        <v>2022</v>
      </c>
      <c r="F238" s="70" t="s">
        <v>161</v>
      </c>
      <c r="G238" s="1073" t="s">
        <v>1773</v>
      </c>
      <c r="H238" s="70" t="s">
        <v>1774</v>
      </c>
      <c r="I238" s="1066"/>
      <c r="J238" s="73"/>
      <c r="K238" s="71"/>
      <c r="L238" s="71"/>
      <c r="M238" s="71"/>
      <c r="N238" s="71"/>
      <c r="O238" s="71"/>
      <c r="P238" s="71"/>
      <c r="Q238" s="71"/>
      <c r="R238" s="71"/>
      <c r="S238" s="71"/>
      <c r="T238" s="71"/>
      <c r="U238" s="71"/>
      <c r="V238" s="71"/>
      <c r="W238" s="71"/>
      <c r="X238" s="71"/>
      <c r="Y238" s="71"/>
      <c r="Z238" s="71"/>
      <c r="AA238" s="71"/>
      <c r="AB238" s="71"/>
      <c r="AC238" s="72"/>
      <c r="AD238" s="71">
        <v>1038962.6596111498</v>
      </c>
      <c r="AE238" s="71">
        <v>215525.84256556723</v>
      </c>
      <c r="AF238" s="71">
        <v>310400.43510521273</v>
      </c>
      <c r="AG238" s="71">
        <v>4415577.5921425726</v>
      </c>
      <c r="AH238" s="71">
        <v>8622537.0851196237</v>
      </c>
      <c r="AI238" s="71">
        <v>0</v>
      </c>
      <c r="AJ238" s="71">
        <v>0</v>
      </c>
      <c r="AK238" s="71">
        <v>539106.45414970745</v>
      </c>
      <c r="AL238" s="71">
        <v>0</v>
      </c>
      <c r="AM238" s="71">
        <v>0</v>
      </c>
      <c r="AN238" s="71">
        <v>15142110.068693835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1891</v>
      </c>
      <c r="B239" s="70">
        <v>231</v>
      </c>
      <c r="C239" s="70">
        <v>16</v>
      </c>
      <c r="D239" s="70">
        <v>51</v>
      </c>
      <c r="E239" s="70">
        <v>2022</v>
      </c>
      <c r="F239" s="70" t="s">
        <v>161</v>
      </c>
      <c r="G239" s="1073" t="s">
        <v>1889</v>
      </c>
      <c r="H239" s="70" t="s">
        <v>1890</v>
      </c>
      <c r="I239" s="1066"/>
      <c r="J239" s="73"/>
      <c r="K239" s="71"/>
      <c r="L239" s="71"/>
      <c r="M239" s="71"/>
      <c r="N239" s="71"/>
      <c r="O239" s="71"/>
      <c r="P239" s="71"/>
      <c r="Q239" s="71"/>
      <c r="R239" s="71"/>
      <c r="S239" s="71"/>
      <c r="T239" s="71"/>
      <c r="U239" s="71"/>
      <c r="V239" s="71"/>
      <c r="W239" s="71"/>
      <c r="X239" s="71"/>
      <c r="Y239" s="71"/>
      <c r="Z239" s="71"/>
      <c r="AA239" s="71"/>
      <c r="AB239" s="71"/>
      <c r="AC239" s="72"/>
      <c r="AD239" s="71">
        <v>127170491.61856775</v>
      </c>
      <c r="AE239" s="71">
        <v>1920854.4070989606</v>
      </c>
      <c r="AF239" s="71">
        <v>2360113.653127566</v>
      </c>
      <c r="AG239" s="71">
        <v>98113028.667690888</v>
      </c>
      <c r="AH239" s="71">
        <v>117285718.9249475</v>
      </c>
      <c r="AI239" s="71">
        <v>0</v>
      </c>
      <c r="AJ239" s="71">
        <v>0</v>
      </c>
      <c r="AK239" s="71">
        <v>7686818.7087611817</v>
      </c>
      <c r="AL239" s="71">
        <v>0</v>
      </c>
      <c r="AM239" s="71">
        <v>0</v>
      </c>
      <c r="AN239" s="71">
        <v>354537025.98019379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1707</v>
      </c>
      <c r="B240" s="70">
        <v>232</v>
      </c>
      <c r="C240" s="70">
        <v>16</v>
      </c>
      <c r="D240" s="70">
        <v>52</v>
      </c>
      <c r="E240" s="70">
        <v>2022</v>
      </c>
      <c r="F240" s="70" t="s">
        <v>161</v>
      </c>
      <c r="G240" s="1073" t="s">
        <v>1705</v>
      </c>
      <c r="H240" s="70" t="s">
        <v>1706</v>
      </c>
      <c r="I240" s="1066"/>
      <c r="J240" s="73"/>
      <c r="K240" s="71"/>
      <c r="L240" s="71"/>
      <c r="M240" s="71"/>
      <c r="N240" s="71"/>
      <c r="O240" s="71"/>
      <c r="P240" s="71"/>
      <c r="Q240" s="71"/>
      <c r="R240" s="71"/>
      <c r="S240" s="71"/>
      <c r="T240" s="71"/>
      <c r="U240" s="71"/>
      <c r="V240" s="71"/>
      <c r="W240" s="71"/>
      <c r="X240" s="71"/>
      <c r="Y240" s="71"/>
      <c r="Z240" s="71"/>
      <c r="AA240" s="71"/>
      <c r="AB240" s="71"/>
      <c r="AC240" s="72"/>
      <c r="AD240" s="71">
        <v>146453586.70061588</v>
      </c>
      <c r="AE240" s="71">
        <v>2166270.69498384</v>
      </c>
      <c r="AF240" s="71">
        <v>743890.69792456168</v>
      </c>
      <c r="AG240" s="71">
        <v>97965638.03874594</v>
      </c>
      <c r="AH240" s="71">
        <v>118116748.96156348</v>
      </c>
      <c r="AI240" s="71">
        <v>0</v>
      </c>
      <c r="AJ240" s="71">
        <v>0</v>
      </c>
      <c r="AK240" s="71">
        <v>7055127.9845215734</v>
      </c>
      <c r="AL240" s="71">
        <v>0</v>
      </c>
      <c r="AM240" s="71">
        <v>0</v>
      </c>
      <c r="AN240" s="71">
        <v>372501263.07835525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1787</v>
      </c>
      <c r="B241" s="70">
        <v>233</v>
      </c>
      <c r="C241" s="70">
        <v>16</v>
      </c>
      <c r="D241" s="70">
        <v>53</v>
      </c>
      <c r="E241" s="70">
        <v>2022</v>
      </c>
      <c r="F241" s="70" t="s">
        <v>161</v>
      </c>
      <c r="G241" s="1073" t="s">
        <v>1785</v>
      </c>
      <c r="H241" s="70" t="s">
        <v>1786</v>
      </c>
      <c r="I241" s="1066"/>
      <c r="J241" s="73"/>
      <c r="K241" s="71"/>
      <c r="L241" s="71"/>
      <c r="M241" s="71"/>
      <c r="N241" s="71"/>
      <c r="O241" s="71"/>
      <c r="P241" s="71"/>
      <c r="Q241" s="71"/>
      <c r="R241" s="71"/>
      <c r="S241" s="71"/>
      <c r="T241" s="71"/>
      <c r="U241" s="71"/>
      <c r="V241" s="71"/>
      <c r="W241" s="71"/>
      <c r="X241" s="71"/>
      <c r="Y241" s="71"/>
      <c r="Z241" s="71"/>
      <c r="AA241" s="71"/>
      <c r="AB241" s="71"/>
      <c r="AC241" s="72"/>
      <c r="AD241" s="71">
        <v>0</v>
      </c>
      <c r="AE241" s="71">
        <v>140013.13860098892</v>
      </c>
      <c r="AF241" s="71">
        <v>171255.41247184153</v>
      </c>
      <c r="AG241" s="71">
        <v>2401238.9965615384</v>
      </c>
      <c r="AH241" s="71">
        <v>3098348.9804468849</v>
      </c>
      <c r="AI241" s="71">
        <v>0</v>
      </c>
      <c r="AJ241" s="71">
        <v>0</v>
      </c>
      <c r="AK241" s="71">
        <v>145913.8426800406</v>
      </c>
      <c r="AL241" s="71">
        <v>0</v>
      </c>
      <c r="AM241" s="71">
        <v>0</v>
      </c>
      <c r="AN241" s="71">
        <v>5956770.3707612939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1895</v>
      </c>
      <c r="B242" s="70">
        <v>234</v>
      </c>
      <c r="C242" s="70">
        <v>16</v>
      </c>
      <c r="D242" s="70">
        <v>54</v>
      </c>
      <c r="E242" s="70">
        <v>2022</v>
      </c>
      <c r="F242" s="70" t="s">
        <v>161</v>
      </c>
      <c r="G242" s="1073" t="s">
        <v>1893</v>
      </c>
      <c r="H242" s="70" t="s">
        <v>1894</v>
      </c>
      <c r="I242" s="1066"/>
      <c r="J242" s="73"/>
      <c r="K242" s="71"/>
      <c r="L242" s="71"/>
      <c r="M242" s="71"/>
      <c r="N242" s="71"/>
      <c r="O242" s="71"/>
      <c r="P242" s="71"/>
      <c r="Q242" s="71"/>
      <c r="R242" s="71"/>
      <c r="S242" s="71"/>
      <c r="T242" s="71"/>
      <c r="U242" s="71"/>
      <c r="V242" s="71"/>
      <c r="W242" s="71"/>
      <c r="X242" s="71"/>
      <c r="Y242" s="71"/>
      <c r="Z242" s="71"/>
      <c r="AA242" s="71"/>
      <c r="AB242" s="71"/>
      <c r="AC242" s="72"/>
      <c r="AD242" s="71">
        <v>64855740.541626431</v>
      </c>
      <c r="AE242" s="71">
        <v>1367094.5780253862</v>
      </c>
      <c r="AF242" s="71">
        <v>1808885.2942338262</v>
      </c>
      <c r="AG242" s="71">
        <v>50733082.7380943</v>
      </c>
      <c r="AH242" s="71">
        <v>59517122.275561094</v>
      </c>
      <c r="AI242" s="71">
        <v>0</v>
      </c>
      <c r="AJ242" s="71">
        <v>0</v>
      </c>
      <c r="AK242" s="71">
        <v>3816615.4407911147</v>
      </c>
      <c r="AL242" s="71">
        <v>0</v>
      </c>
      <c r="AM242" s="71">
        <v>0</v>
      </c>
      <c r="AN242" s="71">
        <v>182098540.86833212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1647</v>
      </c>
      <c r="B243" s="70">
        <v>235</v>
      </c>
      <c r="C243" s="70">
        <v>16</v>
      </c>
      <c r="D243" s="70">
        <v>55</v>
      </c>
      <c r="E243" s="70">
        <v>2022</v>
      </c>
      <c r="F243" s="70" t="s">
        <v>161</v>
      </c>
      <c r="G243" s="1073" t="s">
        <v>1645</v>
      </c>
      <c r="H243" s="70" t="s">
        <v>1646</v>
      </c>
      <c r="I243" s="1066"/>
      <c r="J243" s="73"/>
      <c r="K243" s="71"/>
      <c r="L243" s="71"/>
      <c r="M243" s="71"/>
      <c r="N243" s="71"/>
      <c r="O243" s="71"/>
      <c r="P243" s="71"/>
      <c r="Q243" s="71"/>
      <c r="R243" s="71"/>
      <c r="S243" s="71"/>
      <c r="T243" s="71"/>
      <c r="U243" s="71"/>
      <c r="V243" s="71"/>
      <c r="W243" s="71"/>
      <c r="X243" s="71"/>
      <c r="Y243" s="71"/>
      <c r="Z243" s="71"/>
      <c r="AA243" s="71"/>
      <c r="AB243" s="71"/>
      <c r="AC243" s="72"/>
      <c r="AD243" s="71">
        <v>15493665.386855865</v>
      </c>
      <c r="AE243" s="71">
        <v>302050.81585831317</v>
      </c>
      <c r="AF243" s="71">
        <v>256883.1187077623</v>
      </c>
      <c r="AG243" s="71">
        <v>7308118.6851872904</v>
      </c>
      <c r="AH243" s="71">
        <v>10697710.355744515</v>
      </c>
      <c r="AI243" s="71">
        <v>0</v>
      </c>
      <c r="AJ243" s="71">
        <v>0</v>
      </c>
      <c r="AK243" s="71">
        <v>852627.52497018396</v>
      </c>
      <c r="AL243" s="71">
        <v>0</v>
      </c>
      <c r="AM243" s="71">
        <v>0</v>
      </c>
      <c r="AN243" s="71">
        <v>34911055.887323923</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1751</v>
      </c>
      <c r="B244" s="70">
        <v>236</v>
      </c>
      <c r="C244" s="70">
        <v>16</v>
      </c>
      <c r="D244" s="70">
        <v>56</v>
      </c>
      <c r="E244" s="70">
        <v>2022</v>
      </c>
      <c r="F244" s="70" t="s">
        <v>161</v>
      </c>
      <c r="G244" s="1073" t="s">
        <v>1749</v>
      </c>
      <c r="H244" s="70" t="s">
        <v>1750</v>
      </c>
      <c r="I244" s="1066"/>
      <c r="J244" s="73"/>
      <c r="K244" s="71"/>
      <c r="L244" s="71"/>
      <c r="M244" s="71"/>
      <c r="N244" s="71"/>
      <c r="O244" s="71"/>
      <c r="P244" s="71"/>
      <c r="Q244" s="71"/>
      <c r="R244" s="71"/>
      <c r="S244" s="71"/>
      <c r="T244" s="71"/>
      <c r="U244" s="71"/>
      <c r="V244" s="71"/>
      <c r="W244" s="71"/>
      <c r="X244" s="71"/>
      <c r="Y244" s="71"/>
      <c r="Z244" s="71"/>
      <c r="AA244" s="71"/>
      <c r="AB244" s="71"/>
      <c r="AC244" s="72"/>
      <c r="AD244" s="71">
        <v>2146382.7073009638</v>
      </c>
      <c r="AE244" s="71">
        <v>325648.53584724391</v>
      </c>
      <c r="AF244" s="71">
        <v>1032884.2064707942</v>
      </c>
      <c r="AG244" s="71">
        <v>4501555.4590271302</v>
      </c>
      <c r="AH244" s="71">
        <v>8142172.902104605</v>
      </c>
      <c r="AI244" s="71">
        <v>0</v>
      </c>
      <c r="AJ244" s="71">
        <v>0</v>
      </c>
      <c r="AK244" s="71">
        <v>608447.81124632852</v>
      </c>
      <c r="AL244" s="71">
        <v>0</v>
      </c>
      <c r="AM244" s="71">
        <v>0</v>
      </c>
      <c r="AN244" s="71">
        <v>16757091.621997066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1711</v>
      </c>
      <c r="B245" s="70">
        <v>237</v>
      </c>
      <c r="C245" s="70">
        <v>16</v>
      </c>
      <c r="D245" s="70">
        <v>57</v>
      </c>
      <c r="E245" s="70">
        <v>2022</v>
      </c>
      <c r="F245" s="70" t="s">
        <v>161</v>
      </c>
      <c r="G245" s="1073" t="s">
        <v>1709</v>
      </c>
      <c r="H245" s="70" t="s">
        <v>1710</v>
      </c>
      <c r="I245" s="1066"/>
      <c r="J245" s="73"/>
      <c r="K245" s="71"/>
      <c r="L245" s="71"/>
      <c r="M245" s="71"/>
      <c r="N245" s="71"/>
      <c r="O245" s="71"/>
      <c r="P245" s="71"/>
      <c r="Q245" s="71"/>
      <c r="R245" s="71"/>
      <c r="S245" s="71"/>
      <c r="T245" s="71"/>
      <c r="U245" s="71"/>
      <c r="V245" s="71"/>
      <c r="W245" s="71"/>
      <c r="X245" s="71"/>
      <c r="Y245" s="71"/>
      <c r="Z245" s="71"/>
      <c r="AA245" s="71"/>
      <c r="AB245" s="71"/>
      <c r="AC245" s="72"/>
      <c r="AD245" s="71">
        <v>78519863.071729079</v>
      </c>
      <c r="AE245" s="71">
        <v>1757243.5485090408</v>
      </c>
      <c r="AF245" s="71">
        <v>8188149.4088099236</v>
      </c>
      <c r="AG245" s="71">
        <v>79296158.372385129</v>
      </c>
      <c r="AH245" s="71">
        <v>84620954.47992608</v>
      </c>
      <c r="AI245" s="71">
        <v>0</v>
      </c>
      <c r="AJ245" s="71">
        <v>0</v>
      </c>
      <c r="AK245" s="71">
        <v>5556347.4783381829</v>
      </c>
      <c r="AL245" s="71">
        <v>0</v>
      </c>
      <c r="AM245" s="71">
        <v>0</v>
      </c>
      <c r="AN245" s="71">
        <v>257938716.35969743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1638</v>
      </c>
      <c r="B246" s="70">
        <v>238</v>
      </c>
      <c r="C246" s="70">
        <v>16</v>
      </c>
      <c r="D246" s="70">
        <v>58</v>
      </c>
      <c r="E246" s="70">
        <v>2022</v>
      </c>
      <c r="F246" s="70" t="s">
        <v>161</v>
      </c>
      <c r="G246" s="1073" t="s">
        <v>1636</v>
      </c>
      <c r="H246" s="70" t="s">
        <v>1637</v>
      </c>
      <c r="I246" s="1066"/>
      <c r="J246" s="73"/>
      <c r="K246" s="71"/>
      <c r="L246" s="71"/>
      <c r="M246" s="71"/>
      <c r="N246" s="71"/>
      <c r="O246" s="71"/>
      <c r="P246" s="71"/>
      <c r="Q246" s="71"/>
      <c r="R246" s="71"/>
      <c r="S246" s="71"/>
      <c r="T246" s="71"/>
      <c r="U246" s="71"/>
      <c r="V246" s="71"/>
      <c r="W246" s="71"/>
      <c r="X246" s="71"/>
      <c r="Y246" s="71"/>
      <c r="Z246" s="71"/>
      <c r="AA246" s="71"/>
      <c r="AB246" s="71"/>
      <c r="AC246" s="72"/>
      <c r="AD246" s="71">
        <v>346046174.44735938</v>
      </c>
      <c r="AE246" s="71">
        <v>22605042.568063036</v>
      </c>
      <c r="AF246" s="71">
        <v>10773035.790806782</v>
      </c>
      <c r="AG246" s="71">
        <v>989292042.75473571</v>
      </c>
      <c r="AH246" s="71">
        <v>788075871.37078309</v>
      </c>
      <c r="AI246" s="71">
        <v>0</v>
      </c>
      <c r="AJ246" s="71">
        <v>0</v>
      </c>
      <c r="AK246" s="71">
        <v>47620209.267928109</v>
      </c>
      <c r="AL246" s="71">
        <v>0</v>
      </c>
      <c r="AM246" s="71">
        <v>0</v>
      </c>
      <c r="AN246" s="71">
        <v>2204412376.199676</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1808</v>
      </c>
      <c r="B247" s="70">
        <v>239</v>
      </c>
      <c r="C247" s="70">
        <v>16</v>
      </c>
      <c r="D247" s="70">
        <v>59</v>
      </c>
      <c r="E247" s="70">
        <v>2022</v>
      </c>
      <c r="F247" s="70" t="s">
        <v>161</v>
      </c>
      <c r="G247" s="1073" t="s">
        <v>1806</v>
      </c>
      <c r="H247" s="70" t="s">
        <v>1807</v>
      </c>
      <c r="I247" s="1066"/>
      <c r="J247" s="73"/>
      <c r="K247" s="71"/>
      <c r="L247" s="71"/>
      <c r="M247" s="71"/>
      <c r="N247" s="71"/>
      <c r="O247" s="71"/>
      <c r="P247" s="71"/>
      <c r="Q247" s="71"/>
      <c r="R247" s="71"/>
      <c r="S247" s="71"/>
      <c r="T247" s="71"/>
      <c r="U247" s="71"/>
      <c r="V247" s="71"/>
      <c r="W247" s="71"/>
      <c r="X247" s="71"/>
      <c r="Y247" s="71"/>
      <c r="Z247" s="71"/>
      <c r="AA247" s="71"/>
      <c r="AB247" s="71"/>
      <c r="AC247" s="72"/>
      <c r="AD247" s="71">
        <v>3289100.6770048761</v>
      </c>
      <c r="AE247" s="71">
        <v>328794.89851243468</v>
      </c>
      <c r="AF247" s="71">
        <v>551228.35889373987</v>
      </c>
      <c r="AG247" s="71">
        <v>8788166.2508428693</v>
      </c>
      <c r="AH247" s="71">
        <v>12614363.445974449</v>
      </c>
      <c r="AI247" s="71">
        <v>0</v>
      </c>
      <c r="AJ247" s="71">
        <v>0</v>
      </c>
      <c r="AK247" s="71">
        <v>740932.41530802916</v>
      </c>
      <c r="AL247" s="71">
        <v>0</v>
      </c>
      <c r="AM247" s="71">
        <v>0</v>
      </c>
      <c r="AN247" s="71">
        <v>26312586.046536397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1731</v>
      </c>
      <c r="B248" s="70">
        <v>240</v>
      </c>
      <c r="C248" s="70">
        <v>16</v>
      </c>
      <c r="D248" s="70">
        <v>60</v>
      </c>
      <c r="E248" s="70">
        <v>2022</v>
      </c>
      <c r="F248" s="70" t="s">
        <v>161</v>
      </c>
      <c r="G248" s="1073" t="s">
        <v>1729</v>
      </c>
      <c r="H248" s="70" t="s">
        <v>1730</v>
      </c>
      <c r="I248" s="1066"/>
      <c r="J248" s="73"/>
      <c r="K248" s="71"/>
      <c r="L248" s="71"/>
      <c r="M248" s="71"/>
      <c r="N248" s="71"/>
      <c r="O248" s="71"/>
      <c r="P248" s="71"/>
      <c r="Q248" s="71"/>
      <c r="R248" s="71"/>
      <c r="S248" s="71"/>
      <c r="T248" s="71"/>
      <c r="U248" s="71"/>
      <c r="V248" s="71"/>
      <c r="W248" s="71"/>
      <c r="X248" s="71"/>
      <c r="Y248" s="71"/>
      <c r="Z248" s="71"/>
      <c r="AA248" s="71"/>
      <c r="AB248" s="71"/>
      <c r="AC248" s="72"/>
      <c r="AD248" s="71">
        <v>3874753.5516247642</v>
      </c>
      <c r="AE248" s="71">
        <v>302050.81585831317</v>
      </c>
      <c r="AF248" s="71">
        <v>385324.67806164344</v>
      </c>
      <c r="AG248" s="71">
        <v>7258988.4755389728</v>
      </c>
      <c r="AH248" s="71">
        <v>8170994.7530855052</v>
      </c>
      <c r="AI248" s="71">
        <v>0</v>
      </c>
      <c r="AJ248" s="71">
        <v>0</v>
      </c>
      <c r="AK248" s="71">
        <v>500497.39312197996</v>
      </c>
      <c r="AL248" s="71">
        <v>0</v>
      </c>
      <c r="AM248" s="71">
        <v>0</v>
      </c>
      <c r="AN248" s="71">
        <v>20492609.667291179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1832</v>
      </c>
      <c r="B249" s="70">
        <v>241</v>
      </c>
      <c r="C249" s="70">
        <v>16</v>
      </c>
      <c r="D249" s="70">
        <v>61</v>
      </c>
      <c r="E249" s="70">
        <v>2022</v>
      </c>
      <c r="F249" s="70" t="s">
        <v>161</v>
      </c>
      <c r="G249" s="1073" t="s">
        <v>1830</v>
      </c>
      <c r="H249" s="70" t="s">
        <v>1831</v>
      </c>
      <c r="I249" s="1066"/>
      <c r="J249" s="73"/>
      <c r="K249" s="71"/>
      <c r="L249" s="71"/>
      <c r="M249" s="71"/>
      <c r="N249" s="71"/>
      <c r="O249" s="71"/>
      <c r="P249" s="71"/>
      <c r="Q249" s="71"/>
      <c r="R249" s="71"/>
      <c r="S249" s="71"/>
      <c r="T249" s="71"/>
      <c r="U249" s="71"/>
      <c r="V249" s="71"/>
      <c r="W249" s="71"/>
      <c r="X249" s="71"/>
      <c r="Y249" s="71"/>
      <c r="Z249" s="71"/>
      <c r="AA249" s="71"/>
      <c r="AB249" s="71"/>
      <c r="AC249" s="72"/>
      <c r="AD249" s="71">
        <v>586789.09682866279</v>
      </c>
      <c r="AE249" s="71">
        <v>56634.527973433724</v>
      </c>
      <c r="AF249" s="71">
        <v>230124.46050903708</v>
      </c>
      <c r="AG249" s="71">
        <v>1461623.737037458</v>
      </c>
      <c r="AH249" s="71">
        <v>1988707.7176821865</v>
      </c>
      <c r="AI249" s="71">
        <v>0</v>
      </c>
      <c r="AJ249" s="71">
        <v>0</v>
      </c>
      <c r="AK249" s="71">
        <v>111695.10966215495</v>
      </c>
      <c r="AL249" s="71">
        <v>0</v>
      </c>
      <c r="AM249" s="71">
        <v>0</v>
      </c>
      <c r="AN249" s="71">
        <v>4435574.6496929331</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1739</v>
      </c>
      <c r="B250" s="70">
        <v>242</v>
      </c>
      <c r="C250" s="70">
        <v>16</v>
      </c>
      <c r="D250" s="70">
        <v>62</v>
      </c>
      <c r="E250" s="70">
        <v>2022</v>
      </c>
      <c r="F250" s="70" t="s">
        <v>161</v>
      </c>
      <c r="G250" s="1073" t="s">
        <v>1737</v>
      </c>
      <c r="H250" s="70" t="s">
        <v>1738</v>
      </c>
      <c r="I250" s="1066"/>
      <c r="J250" s="73"/>
      <c r="K250" s="71"/>
      <c r="L250" s="71"/>
      <c r="M250" s="71"/>
      <c r="N250" s="71"/>
      <c r="O250" s="71"/>
      <c r="P250" s="71"/>
      <c r="Q250" s="71"/>
      <c r="R250" s="71"/>
      <c r="S250" s="71"/>
      <c r="T250" s="71"/>
      <c r="U250" s="71"/>
      <c r="V250" s="71"/>
      <c r="W250" s="71"/>
      <c r="X250" s="71"/>
      <c r="Y250" s="71"/>
      <c r="Z250" s="71"/>
      <c r="AA250" s="71"/>
      <c r="AB250" s="71"/>
      <c r="AC250" s="72"/>
      <c r="AD250" s="71">
        <v>105491.80063824786</v>
      </c>
      <c r="AE250" s="71">
        <v>184062.2159136596</v>
      </c>
      <c r="AF250" s="71">
        <v>294345.24018597766</v>
      </c>
      <c r="AG250" s="71">
        <v>10255931.264086366</v>
      </c>
      <c r="AH250" s="71">
        <v>6821171.398813297</v>
      </c>
      <c r="AI250" s="71">
        <v>0</v>
      </c>
      <c r="AJ250" s="71">
        <v>0</v>
      </c>
      <c r="AK250" s="71">
        <v>444327.02005488466</v>
      </c>
      <c r="AL250" s="71">
        <v>0</v>
      </c>
      <c r="AM250" s="71">
        <v>0</v>
      </c>
      <c r="AN250" s="71">
        <v>18105328.93969243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1875</v>
      </c>
      <c r="B251" s="70">
        <v>243</v>
      </c>
      <c r="C251" s="70">
        <v>16</v>
      </c>
      <c r="D251" s="70">
        <v>63</v>
      </c>
      <c r="E251" s="70">
        <v>2022</v>
      </c>
      <c r="F251" s="70" t="s">
        <v>161</v>
      </c>
      <c r="G251" s="1073" t="s">
        <v>1873</v>
      </c>
      <c r="H251" s="70" t="s">
        <v>1874</v>
      </c>
      <c r="I251" s="1066"/>
      <c r="J251" s="73"/>
      <c r="K251" s="71"/>
      <c r="L251" s="71"/>
      <c r="M251" s="71"/>
      <c r="N251" s="71"/>
      <c r="O251" s="71"/>
      <c r="P251" s="71"/>
      <c r="Q251" s="71"/>
      <c r="R251" s="71"/>
      <c r="S251" s="71"/>
      <c r="T251" s="71"/>
      <c r="U251" s="71"/>
      <c r="V251" s="71"/>
      <c r="W251" s="71"/>
      <c r="X251" s="71"/>
      <c r="Y251" s="71"/>
      <c r="Z251" s="71"/>
      <c r="AA251" s="71"/>
      <c r="AB251" s="71"/>
      <c r="AC251" s="72"/>
      <c r="AD251" s="71">
        <v>1450307.256419844</v>
      </c>
      <c r="AE251" s="71">
        <v>478247.12510899594</v>
      </c>
      <c r="AF251" s="71">
        <v>374621.21478215337</v>
      </c>
      <c r="AG251" s="71">
        <v>29625516.417935707</v>
      </c>
      <c r="AH251" s="71">
        <v>20895841.961153407</v>
      </c>
      <c r="AI251" s="71">
        <v>0</v>
      </c>
      <c r="AJ251" s="71">
        <v>0</v>
      </c>
      <c r="AK251" s="71">
        <v>1133995.8994832889</v>
      </c>
      <c r="AL251" s="71">
        <v>0</v>
      </c>
      <c r="AM251" s="71">
        <v>0</v>
      </c>
      <c r="AN251" s="71">
        <v>53958529.874883391</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1679</v>
      </c>
      <c r="B252" s="70">
        <v>244</v>
      </c>
      <c r="C252" s="70">
        <v>16</v>
      </c>
      <c r="D252" s="70">
        <v>64</v>
      </c>
      <c r="E252" s="70">
        <v>2022</v>
      </c>
      <c r="F252" s="70" t="s">
        <v>161</v>
      </c>
      <c r="G252" s="1073" t="s">
        <v>1677</v>
      </c>
      <c r="H252" s="70" t="s">
        <v>1678</v>
      </c>
      <c r="I252" s="1066"/>
      <c r="J252" s="73"/>
      <c r="K252" s="71"/>
      <c r="L252" s="71"/>
      <c r="M252" s="71"/>
      <c r="N252" s="71"/>
      <c r="O252" s="71"/>
      <c r="P252" s="71"/>
      <c r="Q252" s="71"/>
      <c r="R252" s="71"/>
      <c r="S252" s="71"/>
      <c r="T252" s="71"/>
      <c r="U252" s="71"/>
      <c r="V252" s="71"/>
      <c r="W252" s="71"/>
      <c r="X252" s="71"/>
      <c r="Y252" s="71"/>
      <c r="Z252" s="71"/>
      <c r="AA252" s="71"/>
      <c r="AB252" s="71"/>
      <c r="AC252" s="72"/>
      <c r="AD252" s="71">
        <v>2517525.4041661788</v>
      </c>
      <c r="AE252" s="71">
        <v>437344.410461516</v>
      </c>
      <c r="AF252" s="71">
        <v>588690.48037195532</v>
      </c>
      <c r="AG252" s="71">
        <v>9948867.4537843782</v>
      </c>
      <c r="AH252" s="71">
        <v>16769513.629054381</v>
      </c>
      <c r="AI252" s="71">
        <v>0</v>
      </c>
      <c r="AJ252" s="71">
        <v>0</v>
      </c>
      <c r="AK252" s="71">
        <v>1041153.3748045727</v>
      </c>
      <c r="AL252" s="71">
        <v>0</v>
      </c>
      <c r="AM252" s="71">
        <v>0</v>
      </c>
      <c r="AN252" s="71">
        <v>31303094.752642982</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1848</v>
      </c>
      <c r="B253" s="70">
        <v>245</v>
      </c>
      <c r="C253" s="70">
        <v>16</v>
      </c>
      <c r="D253" s="70">
        <v>65</v>
      </c>
      <c r="E253" s="70">
        <v>2022</v>
      </c>
      <c r="F253" s="70" t="s">
        <v>161</v>
      </c>
      <c r="G253" s="1073" t="s">
        <v>1846</v>
      </c>
      <c r="H253" s="70" t="s">
        <v>1847</v>
      </c>
      <c r="I253" s="1066"/>
      <c r="J253" s="73"/>
      <c r="K253" s="71"/>
      <c r="L253" s="71"/>
      <c r="M253" s="71"/>
      <c r="N253" s="71"/>
      <c r="O253" s="71"/>
      <c r="P253" s="71"/>
      <c r="Q253" s="71"/>
      <c r="R253" s="71"/>
      <c r="S253" s="71"/>
      <c r="T253" s="71"/>
      <c r="U253" s="71"/>
      <c r="V253" s="71"/>
      <c r="W253" s="71"/>
      <c r="X253" s="71"/>
      <c r="Y253" s="71"/>
      <c r="Z253" s="71"/>
      <c r="AA253" s="71"/>
      <c r="AB253" s="71"/>
      <c r="AC253" s="72"/>
      <c r="AD253" s="71">
        <v>0</v>
      </c>
      <c r="AE253" s="71">
        <v>20451.357323739954</v>
      </c>
      <c r="AF253" s="71">
        <v>32110.389838470288</v>
      </c>
      <c r="AG253" s="71">
        <v>1234396.5174139878</v>
      </c>
      <c r="AH253" s="71">
        <v>941513.79870944098</v>
      </c>
      <c r="AI253" s="71">
        <v>0</v>
      </c>
      <c r="AJ253" s="71">
        <v>0</v>
      </c>
      <c r="AK253" s="71">
        <v>49843.135641146604</v>
      </c>
      <c r="AL253" s="71">
        <v>0</v>
      </c>
      <c r="AM253" s="71">
        <v>0</v>
      </c>
      <c r="AN253" s="71">
        <v>2278315.1989267855</v>
      </c>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1743</v>
      </c>
      <c r="B254" s="70">
        <v>246</v>
      </c>
      <c r="C254" s="70">
        <v>16</v>
      </c>
      <c r="D254" s="70">
        <v>66</v>
      </c>
      <c r="E254" s="70">
        <v>2022</v>
      </c>
      <c r="F254" s="70" t="s">
        <v>161</v>
      </c>
      <c r="G254" s="1073" t="s">
        <v>1741</v>
      </c>
      <c r="H254" s="70" t="s">
        <v>1742</v>
      </c>
      <c r="I254" s="1066"/>
      <c r="J254" s="73"/>
      <c r="K254" s="71"/>
      <c r="L254" s="71"/>
      <c r="M254" s="71"/>
      <c r="N254" s="71"/>
      <c r="O254" s="71"/>
      <c r="P254" s="71"/>
      <c r="Q254" s="71"/>
      <c r="R254" s="71"/>
      <c r="S254" s="71"/>
      <c r="T254" s="71"/>
      <c r="U254" s="71"/>
      <c r="V254" s="71"/>
      <c r="W254" s="71"/>
      <c r="X254" s="71"/>
      <c r="Y254" s="71"/>
      <c r="Z254" s="71"/>
      <c r="AA254" s="71"/>
      <c r="AB254" s="71"/>
      <c r="AC254" s="72"/>
      <c r="AD254" s="71">
        <v>29484687.621684887</v>
      </c>
      <c r="AE254" s="71">
        <v>552186.64774097886</v>
      </c>
      <c r="AF254" s="71">
        <v>2113933.9976992942</v>
      </c>
      <c r="AG254" s="71">
        <v>27414656.9837614</v>
      </c>
      <c r="AH254" s="71">
        <v>29648077.375687093</v>
      </c>
      <c r="AI254" s="71">
        <v>0</v>
      </c>
      <c r="AJ254" s="71">
        <v>0</v>
      </c>
      <c r="AK254" s="71">
        <v>1836964.8902356259</v>
      </c>
      <c r="AL254" s="71">
        <v>0</v>
      </c>
      <c r="AM254" s="71">
        <v>0</v>
      </c>
      <c r="AN254" s="71">
        <v>91050507.516809285</v>
      </c>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1902</v>
      </c>
      <c r="B255" s="70">
        <v>247</v>
      </c>
      <c r="C255" s="70">
        <v>16</v>
      </c>
      <c r="D255" s="70">
        <v>67</v>
      </c>
      <c r="E255" s="70">
        <v>2022</v>
      </c>
      <c r="F255" s="70" t="s">
        <v>161</v>
      </c>
      <c r="G255" s="1073" t="s">
        <v>1900</v>
      </c>
      <c r="H255" s="70" t="s">
        <v>1901</v>
      </c>
      <c r="I255" s="1066"/>
      <c r="J255" s="73"/>
      <c r="K255" s="71"/>
      <c r="L255" s="71"/>
      <c r="M255" s="71"/>
      <c r="N255" s="71"/>
      <c r="O255" s="71"/>
      <c r="P255" s="71"/>
      <c r="Q255" s="71"/>
      <c r="R255" s="71"/>
      <c r="S255" s="71"/>
      <c r="T255" s="71"/>
      <c r="U255" s="71"/>
      <c r="V255" s="71"/>
      <c r="W255" s="71"/>
      <c r="X255" s="71"/>
      <c r="Y255" s="71"/>
      <c r="Z255" s="71"/>
      <c r="AA255" s="71"/>
      <c r="AB255" s="71"/>
      <c r="AC255" s="72"/>
      <c r="AD255" s="71">
        <v>26440587.538216375</v>
      </c>
      <c r="AE255" s="71">
        <v>931323.34889646573</v>
      </c>
      <c r="AF255" s="71">
        <v>695725.11316685623</v>
      </c>
      <c r="AG255" s="71">
        <v>17631603.987540092</v>
      </c>
      <c r="AH255" s="71">
        <v>22908567.887986347</v>
      </c>
      <c r="AI255" s="71">
        <v>0</v>
      </c>
      <c r="AJ255" s="71">
        <v>0</v>
      </c>
      <c r="AK255" s="71">
        <v>1645339.9853354665</v>
      </c>
      <c r="AL255" s="71">
        <v>0</v>
      </c>
      <c r="AM255" s="71">
        <v>0</v>
      </c>
      <c r="AN255" s="71">
        <v>70253147.861141607</v>
      </c>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1868</v>
      </c>
      <c r="B256" s="70">
        <v>248</v>
      </c>
      <c r="C256" s="70">
        <v>16</v>
      </c>
      <c r="D256" s="70">
        <v>68</v>
      </c>
      <c r="E256" s="70">
        <v>2022</v>
      </c>
      <c r="F256" s="70" t="s">
        <v>161</v>
      </c>
      <c r="G256" s="1073" t="s">
        <v>1866</v>
      </c>
      <c r="H256" s="70" t="s">
        <v>1867</v>
      </c>
      <c r="I256" s="1066"/>
      <c r="J256" s="73"/>
      <c r="K256" s="71"/>
      <c r="L256" s="71"/>
      <c r="M256" s="71"/>
      <c r="N256" s="71"/>
      <c r="O256" s="71"/>
      <c r="P256" s="71"/>
      <c r="Q256" s="71"/>
      <c r="R256" s="71"/>
      <c r="S256" s="71"/>
      <c r="T256" s="71"/>
      <c r="U256" s="71"/>
      <c r="V256" s="71"/>
      <c r="W256" s="71"/>
      <c r="X256" s="71"/>
      <c r="Y256" s="71"/>
      <c r="Z256" s="71"/>
      <c r="AA256" s="71"/>
      <c r="AB256" s="71"/>
      <c r="AC256" s="72"/>
      <c r="AD256" s="71">
        <v>4374032.100222908</v>
      </c>
      <c r="AE256" s="71">
        <v>303623.99719090859</v>
      </c>
      <c r="AF256" s="71">
        <v>256883.1187077623</v>
      </c>
      <c r="AG256" s="71">
        <v>12024618.811425811</v>
      </c>
      <c r="AH256" s="71">
        <v>19132905.409488279</v>
      </c>
      <c r="AI256" s="71">
        <v>0</v>
      </c>
      <c r="AJ256" s="71">
        <v>0</v>
      </c>
      <c r="AK256" s="71">
        <v>1240267.662780345</v>
      </c>
      <c r="AL256" s="71">
        <v>0</v>
      </c>
      <c r="AM256" s="71">
        <v>0</v>
      </c>
      <c r="AN256" s="71">
        <v>37332331.099816009</v>
      </c>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1630</v>
      </c>
      <c r="B257" s="70">
        <v>249</v>
      </c>
      <c r="C257" s="70">
        <v>16</v>
      </c>
      <c r="D257" s="70">
        <v>69</v>
      </c>
      <c r="E257" s="70">
        <v>2022</v>
      </c>
      <c r="F257" s="70" t="s">
        <v>161</v>
      </c>
      <c r="G257" s="1073" t="s">
        <v>1628</v>
      </c>
      <c r="H257" s="70" t="s">
        <v>1629</v>
      </c>
      <c r="I257" s="1066"/>
      <c r="J257" s="73"/>
      <c r="K257" s="71"/>
      <c r="L257" s="71"/>
      <c r="M257" s="71"/>
      <c r="N257" s="71"/>
      <c r="O257" s="71"/>
      <c r="P257" s="71"/>
      <c r="Q257" s="71"/>
      <c r="R257" s="71"/>
      <c r="S257" s="71"/>
      <c r="T257" s="71"/>
      <c r="U257" s="71"/>
      <c r="V257" s="71"/>
      <c r="W257" s="71"/>
      <c r="X257" s="71"/>
      <c r="Y257" s="71"/>
      <c r="Z257" s="71"/>
      <c r="AA257" s="71"/>
      <c r="AB257" s="71"/>
      <c r="AC257" s="72"/>
      <c r="AD257" s="71">
        <v>284259412.9679426</v>
      </c>
      <c r="AE257" s="71">
        <v>12266094.850246187</v>
      </c>
      <c r="AF257" s="71">
        <v>4843317.1339692688</v>
      </c>
      <c r="AG257" s="71">
        <v>661470718.87633431</v>
      </c>
      <c r="AH257" s="71">
        <v>520705167.1046223</v>
      </c>
      <c r="AI257" s="71">
        <v>0</v>
      </c>
      <c r="AJ257" s="71">
        <v>0</v>
      </c>
      <c r="AK257" s="71">
        <v>30531761.380679253</v>
      </c>
      <c r="AL257" s="71">
        <v>0</v>
      </c>
      <c r="AM257" s="71">
        <v>0</v>
      </c>
      <c r="AN257" s="71">
        <v>1514076472.3137941</v>
      </c>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1791</v>
      </c>
      <c r="B258" s="70">
        <v>250</v>
      </c>
      <c r="C258" s="70">
        <v>16</v>
      </c>
      <c r="D258" s="70">
        <v>70</v>
      </c>
      <c r="E258" s="70">
        <v>2022</v>
      </c>
      <c r="F258" s="70" t="s">
        <v>161</v>
      </c>
      <c r="G258" s="1073" t="s">
        <v>1789</v>
      </c>
      <c r="H258" s="70" t="s">
        <v>1790</v>
      </c>
      <c r="I258" s="1066"/>
      <c r="J258" s="73"/>
      <c r="K258" s="71"/>
      <c r="L258" s="71"/>
      <c r="M258" s="71"/>
      <c r="N258" s="71"/>
      <c r="O258" s="71"/>
      <c r="P258" s="71"/>
      <c r="Q258" s="71"/>
      <c r="R258" s="71"/>
      <c r="S258" s="71"/>
      <c r="T258" s="71"/>
      <c r="U258" s="71"/>
      <c r="V258" s="71"/>
      <c r="W258" s="71"/>
      <c r="X258" s="71"/>
      <c r="Y258" s="71"/>
      <c r="Z258" s="71"/>
      <c r="AA258" s="71"/>
      <c r="AB258" s="71"/>
      <c r="AC258" s="72"/>
      <c r="AD258" s="71">
        <v>0</v>
      </c>
      <c r="AE258" s="71">
        <v>72366.341299387539</v>
      </c>
      <c r="AF258" s="71">
        <v>32110.389838470288</v>
      </c>
      <c r="AG258" s="71">
        <v>1037875.6788207162</v>
      </c>
      <c r="AH258" s="71">
        <v>2055958.7033042894</v>
      </c>
      <c r="AI258" s="71">
        <v>0</v>
      </c>
      <c r="AJ258" s="71">
        <v>0</v>
      </c>
      <c r="AK258" s="71">
        <v>124736.96639727363</v>
      </c>
      <c r="AL258" s="71">
        <v>0</v>
      </c>
      <c r="AM258" s="71">
        <v>0</v>
      </c>
      <c r="AN258" s="71">
        <v>3323048.0796601372</v>
      </c>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1727</v>
      </c>
      <c r="B259" s="70">
        <v>251</v>
      </c>
      <c r="C259" s="70">
        <v>16</v>
      </c>
      <c r="D259" s="70">
        <v>71</v>
      </c>
      <c r="E259" s="70">
        <v>2022</v>
      </c>
      <c r="F259" s="70" t="s">
        <v>161</v>
      </c>
      <c r="G259" s="1073" t="s">
        <v>1725</v>
      </c>
      <c r="H259" s="70" t="s">
        <v>1726</v>
      </c>
      <c r="I259" s="1066"/>
      <c r="J259" s="73"/>
      <c r="K259" s="71"/>
      <c r="L259" s="71"/>
      <c r="M259" s="71"/>
      <c r="N259" s="71"/>
      <c r="O259" s="71"/>
      <c r="P259" s="71"/>
      <c r="Q259" s="71"/>
      <c r="R259" s="71"/>
      <c r="S259" s="71"/>
      <c r="T259" s="71"/>
      <c r="U259" s="71"/>
      <c r="V259" s="71"/>
      <c r="W259" s="71"/>
      <c r="X259" s="71"/>
      <c r="Y259" s="71"/>
      <c r="Z259" s="71"/>
      <c r="AA259" s="71"/>
      <c r="AB259" s="71"/>
      <c r="AC259" s="72"/>
      <c r="AD259" s="71">
        <v>5429030.4996861955</v>
      </c>
      <c r="AE259" s="71">
        <v>97537.242620913632</v>
      </c>
      <c r="AF259" s="71">
        <v>1423560.6161721828</v>
      </c>
      <c r="AG259" s="71">
        <v>6779968.931467873</v>
      </c>
      <c r="AH259" s="71">
        <v>6311985.3648173744</v>
      </c>
      <c r="AI259" s="71">
        <v>0</v>
      </c>
      <c r="AJ259" s="71">
        <v>0</v>
      </c>
      <c r="AK259" s="71">
        <v>391901.33852559573</v>
      </c>
      <c r="AL259" s="71">
        <v>0</v>
      </c>
      <c r="AM259" s="71">
        <v>0</v>
      </c>
      <c r="AN259" s="71">
        <v>20433983.993290137</v>
      </c>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1816</v>
      </c>
      <c r="B260" s="70">
        <v>252</v>
      </c>
      <c r="C260" s="70">
        <v>16</v>
      </c>
      <c r="D260" s="70">
        <v>72</v>
      </c>
      <c r="E260" s="70">
        <v>2022</v>
      </c>
      <c r="F260" s="70" t="s">
        <v>161</v>
      </c>
      <c r="G260" s="1073" t="s">
        <v>1814</v>
      </c>
      <c r="H260" s="70" t="s">
        <v>1815</v>
      </c>
      <c r="I260" s="1066"/>
      <c r="J260" s="73"/>
      <c r="K260" s="71"/>
      <c r="L260" s="71"/>
      <c r="M260" s="71"/>
      <c r="N260" s="71"/>
      <c r="O260" s="71"/>
      <c r="P260" s="71"/>
      <c r="Q260" s="71"/>
      <c r="R260" s="71"/>
      <c r="S260" s="71"/>
      <c r="T260" s="71"/>
      <c r="U260" s="71"/>
      <c r="V260" s="71"/>
      <c r="W260" s="71"/>
      <c r="X260" s="71"/>
      <c r="Y260" s="71"/>
      <c r="Z260" s="71"/>
      <c r="AA260" s="71"/>
      <c r="AB260" s="71"/>
      <c r="AC260" s="72"/>
      <c r="AD260" s="71">
        <v>38331897.928923726</v>
      </c>
      <c r="AE260" s="71">
        <v>484539.85043937742</v>
      </c>
      <c r="AF260" s="71">
        <v>508414.50577577949</v>
      </c>
      <c r="AG260" s="71">
        <v>29508832.170020953</v>
      </c>
      <c r="AH260" s="71">
        <v>32049898.290762194</v>
      </c>
      <c r="AI260" s="71">
        <v>0</v>
      </c>
      <c r="AJ260" s="71">
        <v>0</v>
      </c>
      <c r="AK260" s="71">
        <v>2067327.9834579201</v>
      </c>
      <c r="AL260" s="71">
        <v>0</v>
      </c>
      <c r="AM260" s="71">
        <v>0</v>
      </c>
      <c r="AN260" s="71">
        <v>102950910.72937995</v>
      </c>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1691</v>
      </c>
      <c r="B261" s="70">
        <v>253</v>
      </c>
      <c r="C261" s="70">
        <v>16</v>
      </c>
      <c r="D261" s="70">
        <v>73</v>
      </c>
      <c r="E261" s="70">
        <v>2022</v>
      </c>
      <c r="F261" s="70" t="s">
        <v>161</v>
      </c>
      <c r="G261" s="1073" t="s">
        <v>1689</v>
      </c>
      <c r="H261" s="70" t="s">
        <v>1690</v>
      </c>
      <c r="I261" s="1066"/>
      <c r="J261" s="73"/>
      <c r="K261" s="71"/>
      <c r="L261" s="71"/>
      <c r="M261" s="71"/>
      <c r="N261" s="71"/>
      <c r="O261" s="71"/>
      <c r="P261" s="71"/>
      <c r="Q261" s="71"/>
      <c r="R261" s="71"/>
      <c r="S261" s="71"/>
      <c r="T261" s="71"/>
      <c r="U261" s="71"/>
      <c r="V261" s="71"/>
      <c r="W261" s="71"/>
      <c r="X261" s="71"/>
      <c r="Y261" s="71"/>
      <c r="Z261" s="71"/>
      <c r="AA261" s="71"/>
      <c r="AB261" s="71"/>
      <c r="AC261" s="72"/>
      <c r="AD261" s="71">
        <v>102166126.46901339</v>
      </c>
      <c r="AE261" s="71">
        <v>774005.21563692763</v>
      </c>
      <c r="AF261" s="71">
        <v>396028.14134113357</v>
      </c>
      <c r="AG261" s="71">
        <v>35379892.222994938</v>
      </c>
      <c r="AH261" s="71">
        <v>48545604.335498013</v>
      </c>
      <c r="AI261" s="71">
        <v>0</v>
      </c>
      <c r="AJ261" s="71">
        <v>0</v>
      </c>
      <c r="AK261" s="71">
        <v>3184537.3346682838</v>
      </c>
      <c r="AL261" s="71">
        <v>0</v>
      </c>
      <c r="AM261" s="71">
        <v>0</v>
      </c>
      <c r="AN261" s="71">
        <v>190446193.71915266</v>
      </c>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1883</v>
      </c>
      <c r="B262" s="70">
        <v>254</v>
      </c>
      <c r="C262" s="70">
        <v>16</v>
      </c>
      <c r="D262" s="70">
        <v>74</v>
      </c>
      <c r="E262" s="70">
        <v>2022</v>
      </c>
      <c r="F262" s="70" t="s">
        <v>161</v>
      </c>
      <c r="G262" s="1073" t="s">
        <v>1881</v>
      </c>
      <c r="H262" s="70" t="s">
        <v>1882</v>
      </c>
      <c r="I262" s="1066"/>
      <c r="J262" s="73"/>
      <c r="K262" s="71"/>
      <c r="L262" s="71"/>
      <c r="M262" s="71"/>
      <c r="N262" s="71"/>
      <c r="O262" s="71"/>
      <c r="P262" s="71"/>
      <c r="Q262" s="71"/>
      <c r="R262" s="71"/>
      <c r="S262" s="71"/>
      <c r="T262" s="71"/>
      <c r="U262" s="71"/>
      <c r="V262" s="71"/>
      <c r="W262" s="71"/>
      <c r="X262" s="71"/>
      <c r="Y262" s="71"/>
      <c r="Z262" s="71"/>
      <c r="AA262" s="71"/>
      <c r="AB262" s="71"/>
      <c r="AC262" s="72"/>
      <c r="AD262" s="71">
        <v>30873392.340049762</v>
      </c>
      <c r="AE262" s="71">
        <v>253282.1945478564</v>
      </c>
      <c r="AF262" s="71">
        <v>412083.3362603687</v>
      </c>
      <c r="AG262" s="71">
        <v>11944782.220747294</v>
      </c>
      <c r="AH262" s="71">
        <v>16942444.734939788</v>
      </c>
      <c r="AI262" s="71">
        <v>0</v>
      </c>
      <c r="AJ262" s="71">
        <v>0</v>
      </c>
      <c r="AK262" s="71">
        <v>1141097.9006756803</v>
      </c>
      <c r="AL262" s="71">
        <v>0</v>
      </c>
      <c r="AM262" s="71">
        <v>0</v>
      </c>
      <c r="AN262" s="71">
        <v>61567082.727220751</v>
      </c>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1812</v>
      </c>
      <c r="B263" s="70">
        <v>255</v>
      </c>
      <c r="C263" s="70">
        <v>16</v>
      </c>
      <c r="D263" s="70">
        <v>75</v>
      </c>
      <c r="E263" s="70">
        <v>2022</v>
      </c>
      <c r="F263" s="70" t="s">
        <v>161</v>
      </c>
      <c r="G263" s="1073" t="s">
        <v>1810</v>
      </c>
      <c r="H263" s="70" t="s">
        <v>1811</v>
      </c>
      <c r="I263" s="1066"/>
      <c r="J263" s="73"/>
      <c r="K263" s="71"/>
      <c r="L263" s="71"/>
      <c r="M263" s="71"/>
      <c r="N263" s="71"/>
      <c r="O263" s="71"/>
      <c r="P263" s="71"/>
      <c r="Q263" s="71"/>
      <c r="R263" s="71"/>
      <c r="S263" s="71"/>
      <c r="T263" s="71"/>
      <c r="U263" s="71"/>
      <c r="V263" s="71"/>
      <c r="W263" s="71"/>
      <c r="X263" s="71"/>
      <c r="Y263" s="71"/>
      <c r="Z263" s="71"/>
      <c r="AA263" s="71"/>
      <c r="AB263" s="71"/>
      <c r="AC263" s="72"/>
      <c r="AD263" s="71">
        <v>114802503.85404718</v>
      </c>
      <c r="AE263" s="71">
        <v>563198.91706914653</v>
      </c>
      <c r="AF263" s="71">
        <v>588690.48037195532</v>
      </c>
      <c r="AG263" s="71">
        <v>18399263.513295062</v>
      </c>
      <c r="AH263" s="71">
        <v>35993688.23331552</v>
      </c>
      <c r="AI263" s="71">
        <v>0</v>
      </c>
      <c r="AJ263" s="71">
        <v>0</v>
      </c>
      <c r="AK263" s="71">
        <v>2094573.8425778213</v>
      </c>
      <c r="AL263" s="71">
        <v>0</v>
      </c>
      <c r="AM263" s="71">
        <v>0</v>
      </c>
      <c r="AN263" s="71">
        <v>172441918.8406767</v>
      </c>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1828</v>
      </c>
      <c r="B264" s="70">
        <v>256</v>
      </c>
      <c r="C264" s="70">
        <v>16</v>
      </c>
      <c r="D264" s="70">
        <v>76</v>
      </c>
      <c r="E264" s="70">
        <v>2022</v>
      </c>
      <c r="F264" s="70" t="s">
        <v>161</v>
      </c>
      <c r="G264" s="1073" t="s">
        <v>1826</v>
      </c>
      <c r="H264" s="70" t="s">
        <v>1827</v>
      </c>
      <c r="I264" s="1066"/>
      <c r="J264" s="73"/>
      <c r="K264" s="71"/>
      <c r="L264" s="71"/>
      <c r="M264" s="71"/>
      <c r="N264" s="71"/>
      <c r="O264" s="71"/>
      <c r="P264" s="71"/>
      <c r="Q264" s="71"/>
      <c r="R264" s="71"/>
      <c r="S264" s="71"/>
      <c r="T264" s="71"/>
      <c r="U264" s="71"/>
      <c r="V264" s="71"/>
      <c r="W264" s="71"/>
      <c r="X264" s="71"/>
      <c r="Y264" s="71"/>
      <c r="Z264" s="71"/>
      <c r="AA264" s="71"/>
      <c r="AB264" s="71"/>
      <c r="AC264" s="72"/>
      <c r="AD264" s="71">
        <v>1094385.6495212307</v>
      </c>
      <c r="AE264" s="71">
        <v>100683.6052861044</v>
      </c>
      <c r="AF264" s="71">
        <v>123089.8277141361</v>
      </c>
      <c r="AG264" s="71">
        <v>2259989.6438226243</v>
      </c>
      <c r="AH264" s="71">
        <v>3213636.38437049</v>
      </c>
      <c r="AI264" s="71">
        <v>0</v>
      </c>
      <c r="AJ264" s="71">
        <v>0</v>
      </c>
      <c r="AK264" s="71">
        <v>197693.88773729393</v>
      </c>
      <c r="AL264" s="71">
        <v>0</v>
      </c>
      <c r="AM264" s="71">
        <v>0</v>
      </c>
      <c r="AN264" s="71">
        <v>6989478.9984518792</v>
      </c>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1675</v>
      </c>
      <c r="B265" s="70">
        <v>257</v>
      </c>
      <c r="C265" s="70">
        <v>16</v>
      </c>
      <c r="D265" s="70">
        <v>77</v>
      </c>
      <c r="E265" s="70">
        <v>2022</v>
      </c>
      <c r="F265" s="70" t="s">
        <v>161</v>
      </c>
      <c r="G265" s="1073" t="s">
        <v>1673</v>
      </c>
      <c r="H265" s="70" t="s">
        <v>1674</v>
      </c>
      <c r="I265" s="1066"/>
      <c r="J265" s="73"/>
      <c r="K265" s="71"/>
      <c r="L265" s="71"/>
      <c r="M265" s="71"/>
      <c r="N265" s="71"/>
      <c r="O265" s="71"/>
      <c r="P265" s="71"/>
      <c r="Q265" s="71"/>
      <c r="R265" s="71"/>
      <c r="S265" s="71"/>
      <c r="T265" s="71"/>
      <c r="U265" s="71"/>
      <c r="V265" s="71"/>
      <c r="W265" s="71"/>
      <c r="X265" s="71"/>
      <c r="Y265" s="71"/>
      <c r="Z265" s="71"/>
      <c r="AA265" s="71"/>
      <c r="AB265" s="71"/>
      <c r="AC265" s="72"/>
      <c r="AD265" s="71">
        <v>3757695.8664273871</v>
      </c>
      <c r="AE265" s="71">
        <v>371270.79449250997</v>
      </c>
      <c r="AF265" s="71">
        <v>214069.26558980191</v>
      </c>
      <c r="AG265" s="71">
        <v>17330681.453444146</v>
      </c>
      <c r="AH265" s="71">
        <v>15107453.555822408</v>
      </c>
      <c r="AI265" s="71">
        <v>0</v>
      </c>
      <c r="AJ265" s="71">
        <v>0</v>
      </c>
      <c r="AK265" s="71">
        <v>1102488.8396479527</v>
      </c>
      <c r="AL265" s="71">
        <v>0</v>
      </c>
      <c r="AM265" s="71">
        <v>0</v>
      </c>
      <c r="AN265" s="71">
        <v>37883659.775424212</v>
      </c>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1671</v>
      </c>
      <c r="B266" s="70">
        <v>258</v>
      </c>
      <c r="C266" s="70">
        <v>16</v>
      </c>
      <c r="D266" s="70">
        <v>78</v>
      </c>
      <c r="E266" s="70">
        <v>2022</v>
      </c>
      <c r="F266" s="70" t="s">
        <v>161</v>
      </c>
      <c r="G266" s="1073" t="s">
        <v>1669</v>
      </c>
      <c r="H266" s="70" t="s">
        <v>1670</v>
      </c>
      <c r="I266" s="1066"/>
      <c r="J266" s="73"/>
      <c r="K266" s="71"/>
      <c r="L266" s="71"/>
      <c r="M266" s="71"/>
      <c r="N266" s="71"/>
      <c r="O266" s="71"/>
      <c r="P266" s="71"/>
      <c r="Q266" s="71"/>
      <c r="R266" s="71"/>
      <c r="S266" s="71"/>
      <c r="T266" s="71"/>
      <c r="U266" s="71"/>
      <c r="V266" s="71"/>
      <c r="W266" s="71"/>
      <c r="X266" s="71"/>
      <c r="Y266" s="71"/>
      <c r="Z266" s="71"/>
      <c r="AA266" s="71"/>
      <c r="AB266" s="71"/>
      <c r="AC266" s="72"/>
      <c r="AD266" s="71">
        <v>1020450.8128700786</v>
      </c>
      <c r="AE266" s="71">
        <v>467234.85578082822</v>
      </c>
      <c r="AF266" s="71">
        <v>1032884.2064707942</v>
      </c>
      <c r="AG266" s="71">
        <v>24288747.394887172</v>
      </c>
      <c r="AH266" s="71">
        <v>23941350.881468639</v>
      </c>
      <c r="AI266" s="71">
        <v>0</v>
      </c>
      <c r="AJ266" s="71">
        <v>0</v>
      </c>
      <c r="AK266" s="71">
        <v>1484834.7583874217</v>
      </c>
      <c r="AL266" s="71">
        <v>0</v>
      </c>
      <c r="AM266" s="71">
        <v>0</v>
      </c>
      <c r="AN266" s="71">
        <v>52235502.90986494</v>
      </c>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2174</v>
      </c>
      <c r="H6" s="77" t="s">
        <v>2175</v>
      </c>
      <c r="I6" s="77" t="s">
        <v>2596</v>
      </c>
      <c r="J6" s="77" t="s">
        <v>2597</v>
      </c>
      <c r="K6" s="1080">
        <v>15</v>
      </c>
      <c r="L6" s="1081">
        <v>23</v>
      </c>
      <c r="M6" s="1044"/>
      <c r="N6" s="988">
        <v>1</v>
      </c>
      <c r="O6" s="77" t="s">
        <v>1921</v>
      </c>
      <c r="P6" s="77" t="s">
        <v>1922</v>
      </c>
      <c r="Q6" s="77" t="s">
        <v>1501</v>
      </c>
      <c r="R6" s="16"/>
      <c r="S6" s="77">
        <v>1</v>
      </c>
      <c r="T6" s="77" t="s">
        <v>2174</v>
      </c>
      <c r="U6" s="77" t="s">
        <v>2175</v>
      </c>
      <c r="V6" s="77" t="s">
        <v>1501</v>
      </c>
      <c r="W6" s="16"/>
      <c r="X6" s="77">
        <v>1</v>
      </c>
      <c r="Y6" s="692" t="s">
        <v>1921</v>
      </c>
      <c r="Z6" s="77" t="s">
        <v>1922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1944</v>
      </c>
      <c r="P7" s="77" t="s">
        <v>1945</v>
      </c>
      <c r="Q7" s="77" t="s">
        <v>1501</v>
      </c>
      <c r="R7" s="16"/>
      <c r="S7" s="77">
        <v>2</v>
      </c>
      <c r="T7" s="76" t="s">
        <v>795</v>
      </c>
      <c r="U7" s="77" t="s">
        <v>1503</v>
      </c>
      <c r="V7" s="77" t="s">
        <v>1503</v>
      </c>
      <c r="W7" s="16"/>
      <c r="X7" s="77">
        <v>2</v>
      </c>
      <c r="Y7" s="692" t="s">
        <v>1944</v>
      </c>
      <c r="Z7" s="77" t="s">
        <v>1945</v>
      </c>
      <c r="AA7" s="77" t="s">
        <v>1501</v>
      </c>
      <c r="AB7" s="16"/>
      <c r="AC7" s="77">
        <v>2</v>
      </c>
      <c r="AD7" s="77" t="s">
        <v>1765</v>
      </c>
      <c r="AE7" s="77" t="s">
        <v>1766</v>
      </c>
      <c r="AF7" s="77" t="s">
        <v>1501</v>
      </c>
    </row>
    <row r="8" spans="1:32" ht="12">
      <c r="A8" s="16"/>
      <c r="B8" s="16"/>
      <c r="C8" s="16"/>
      <c r="D8" s="16"/>
      <c r="F8" s="16"/>
      <c r="G8" s="16"/>
      <c r="H8" s="16"/>
      <c r="I8" s="16"/>
      <c r="J8" s="16"/>
      <c r="K8" s="1044"/>
      <c r="L8" s="1044"/>
      <c r="M8" s="1044"/>
      <c r="N8" s="988">
        <v>3</v>
      </c>
      <c r="O8" s="77" t="s">
        <v>1967</v>
      </c>
      <c r="P8" s="77" t="s">
        <v>1968</v>
      </c>
      <c r="Q8" s="77" t="s">
        <v>1501</v>
      </c>
      <c r="R8" s="16"/>
      <c r="S8" s="16"/>
      <c r="T8" s="16"/>
      <c r="U8" s="16"/>
      <c r="V8" s="16"/>
      <c r="W8" s="16"/>
      <c r="X8" s="77">
        <v>3</v>
      </c>
      <c r="Y8" s="692" t="s">
        <v>1967</v>
      </c>
      <c r="Z8" s="77" t="s">
        <v>1968</v>
      </c>
      <c r="AA8" s="77" t="s">
        <v>1501</v>
      </c>
      <c r="AB8" s="16"/>
      <c r="AC8" s="77">
        <v>3</v>
      </c>
      <c r="AD8" s="77" t="s">
        <v>1777</v>
      </c>
      <c r="AE8" s="77" t="s">
        <v>1778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1990</v>
      </c>
      <c r="P9" s="77" t="s">
        <v>1991</v>
      </c>
      <c r="Q9" s="77" t="s">
        <v>1501</v>
      </c>
      <c r="R9" s="16"/>
      <c r="S9" s="16"/>
      <c r="T9" s="16"/>
      <c r="U9" s="16"/>
      <c r="V9" s="16"/>
      <c r="W9" s="16"/>
      <c r="X9" s="77">
        <v>4</v>
      </c>
      <c r="Y9" s="692" t="s">
        <v>1990</v>
      </c>
      <c r="Z9" s="77" t="s">
        <v>1991</v>
      </c>
      <c r="AA9" s="77" t="s">
        <v>1501</v>
      </c>
      <c r="AB9" s="16"/>
      <c r="AC9" s="77">
        <v>4</v>
      </c>
      <c r="AD9" s="77" t="s">
        <v>1757</v>
      </c>
      <c r="AE9" s="77" t="s">
        <v>1758</v>
      </c>
      <c r="AF9" s="77" t="s">
        <v>1501</v>
      </c>
    </row>
    <row r="10" spans="1:32" ht="12">
      <c r="A10" s="16"/>
      <c r="B10" s="16"/>
      <c r="C10" s="16"/>
      <c r="D10" s="16"/>
      <c r="F10" s="75" t="s">
        <v>1501</v>
      </c>
      <c r="G10" s="76" t="s">
        <v>2174</v>
      </c>
      <c r="H10" s="77" t="s">
        <v>2175</v>
      </c>
      <c r="I10" s="77" t="s">
        <v>2596</v>
      </c>
      <c r="J10" s="77" t="s">
        <v>2597</v>
      </c>
      <c r="K10" s="1079">
        <v>15</v>
      </c>
      <c r="L10" s="1045">
        <v>23</v>
      </c>
      <c r="M10" s="1044"/>
      <c r="N10" s="988">
        <v>5</v>
      </c>
      <c r="O10" s="77" t="s">
        <v>2013</v>
      </c>
      <c r="P10" s="77" t="s">
        <v>2014</v>
      </c>
      <c r="Q10" s="77" t="s">
        <v>1501</v>
      </c>
      <c r="R10" s="16"/>
      <c r="S10" s="16"/>
      <c r="T10" s="16"/>
      <c r="U10" s="16"/>
      <c r="V10" s="16"/>
      <c r="W10" s="16"/>
      <c r="X10" s="77">
        <v>5</v>
      </c>
      <c r="Y10" s="692" t="s">
        <v>2013</v>
      </c>
      <c r="Z10" s="77" t="s">
        <v>2014</v>
      </c>
      <c r="AA10" s="77" t="s">
        <v>1501</v>
      </c>
      <c r="AB10" s="16"/>
      <c r="AC10" s="77">
        <v>5</v>
      </c>
      <c r="AD10" s="77" t="s">
        <v>1797</v>
      </c>
      <c r="AE10" s="77" t="s">
        <v>1798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2036</v>
      </c>
      <c r="P11" s="77" t="s">
        <v>2037</v>
      </c>
      <c r="Q11" s="77" t="s">
        <v>1501</v>
      </c>
      <c r="R11" s="16"/>
      <c r="S11" s="16"/>
      <c r="T11" s="16"/>
      <c r="U11" s="16"/>
      <c r="V11" s="16"/>
      <c r="W11" s="16"/>
      <c r="X11" s="77">
        <v>6</v>
      </c>
      <c r="Y11" s="692" t="s">
        <v>2036</v>
      </c>
      <c r="Z11" s="77" t="s">
        <v>2037</v>
      </c>
      <c r="AA11" s="77" t="s">
        <v>1501</v>
      </c>
      <c r="AB11" s="16"/>
      <c r="AC11" s="77">
        <v>6</v>
      </c>
      <c r="AD11" s="77" t="s">
        <v>1904</v>
      </c>
      <c r="AE11" s="77" t="s">
        <v>1905</v>
      </c>
      <c r="AF11" s="77" t="s">
        <v>1501</v>
      </c>
    </row>
    <row r="12" spans="1:32" ht="12">
      <c r="A12" s="16"/>
      <c r="B12" s="16"/>
      <c r="C12" s="16"/>
      <c r="D12" s="16"/>
      <c r="F12" s="75" t="s">
        <v>1505</v>
      </c>
      <c r="G12" s="76" t="s">
        <v>2174</v>
      </c>
      <c r="H12" s="77"/>
      <c r="I12" s="77" t="s">
        <v>2174</v>
      </c>
      <c r="J12" s="77"/>
      <c r="K12" s="1079" t="s">
        <v>1544</v>
      </c>
      <c r="L12" s="1045"/>
      <c r="M12" s="1044"/>
      <c r="N12" s="988">
        <v>7</v>
      </c>
      <c r="O12" s="77" t="s">
        <v>2059</v>
      </c>
      <c r="P12" s="77" t="s">
        <v>2060</v>
      </c>
      <c r="Q12" s="77" t="s">
        <v>1501</v>
      </c>
      <c r="R12" s="16"/>
      <c r="S12" s="16"/>
      <c r="T12" s="16"/>
      <c r="U12" s="16"/>
      <c r="V12" s="16"/>
      <c r="W12" s="16"/>
      <c r="X12" s="77">
        <v>7</v>
      </c>
      <c r="Y12" s="692" t="s">
        <v>2059</v>
      </c>
      <c r="Z12" s="77" t="s">
        <v>2060</v>
      </c>
      <c r="AA12" s="77" t="s">
        <v>1501</v>
      </c>
      <c r="AB12" s="16"/>
      <c r="AC12" s="77">
        <v>7</v>
      </c>
      <c r="AD12" s="77" t="s">
        <v>1769</v>
      </c>
      <c r="AE12" s="77" t="s">
        <v>1770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2082</v>
      </c>
      <c r="P13" s="77" t="s">
        <v>2083</v>
      </c>
      <c r="Q13" s="77" t="s">
        <v>1501</v>
      </c>
      <c r="R13" s="16"/>
      <c r="S13" s="16"/>
      <c r="T13" s="16"/>
      <c r="U13" s="16"/>
      <c r="V13" s="16"/>
      <c r="W13" s="16"/>
      <c r="X13" s="77">
        <v>8</v>
      </c>
      <c r="Y13" s="692" t="s">
        <v>2082</v>
      </c>
      <c r="Z13" s="77" t="s">
        <v>2083</v>
      </c>
      <c r="AA13" s="77" t="s">
        <v>1501</v>
      </c>
      <c r="AB13" s="16"/>
      <c r="AC13" s="77">
        <v>8</v>
      </c>
      <c r="AD13" s="77" t="s">
        <v>1877</v>
      </c>
      <c r="AE13" s="77" t="s">
        <v>1878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2105</v>
      </c>
      <c r="P14" s="77" t="s">
        <v>2106</v>
      </c>
      <c r="Q14" s="77" t="s">
        <v>1501</v>
      </c>
      <c r="R14" s="16"/>
      <c r="S14" s="16"/>
      <c r="T14" s="16"/>
      <c r="U14" s="16"/>
      <c r="V14" s="16"/>
      <c r="W14" s="16"/>
      <c r="X14" s="77">
        <v>9</v>
      </c>
      <c r="Y14" s="692" t="s">
        <v>2105</v>
      </c>
      <c r="Z14" s="77" t="s">
        <v>2106</v>
      </c>
      <c r="AA14" s="77" t="s">
        <v>1501</v>
      </c>
      <c r="AB14" s="16"/>
      <c r="AC14" s="77">
        <v>9</v>
      </c>
      <c r="AD14" s="77" t="s">
        <v>1908</v>
      </c>
      <c r="AE14" s="77" t="s">
        <v>1909</v>
      </c>
      <c r="AF14" s="77" t="s">
        <v>1501</v>
      </c>
    </row>
    <row r="15" spans="1:32" ht="12">
      <c r="A15" s="16"/>
      <c r="B15" s="16"/>
      <c r="C15" s="16"/>
      <c r="D15" s="16"/>
      <c r="E15" s="16"/>
      <c r="F15" s="16"/>
      <c r="G15" s="16"/>
      <c r="H15" s="16"/>
      <c r="I15" s="16"/>
      <c r="J15" s="16"/>
      <c r="K15" s="1044"/>
      <c r="L15" s="1044"/>
      <c r="M15" s="1044"/>
      <c r="N15" s="988">
        <v>10</v>
      </c>
      <c r="O15" s="77" t="s">
        <v>2128</v>
      </c>
      <c r="P15" s="77" t="s">
        <v>2129</v>
      </c>
      <c r="Q15" s="77" t="s">
        <v>1501</v>
      </c>
      <c r="R15" s="16"/>
      <c r="S15" s="16"/>
      <c r="T15" s="16"/>
      <c r="U15" s="16"/>
      <c r="V15" s="16"/>
      <c r="W15" s="16"/>
      <c r="X15" s="77">
        <v>10</v>
      </c>
      <c r="Y15" s="692" t="s">
        <v>2128</v>
      </c>
      <c r="Z15" s="77" t="s">
        <v>2129</v>
      </c>
      <c r="AA15" s="77" t="s">
        <v>1501</v>
      </c>
      <c r="AB15" s="16"/>
      <c r="AC15" s="77">
        <v>10</v>
      </c>
      <c r="AD15" s="77" t="s">
        <v>1862</v>
      </c>
      <c r="AE15" s="77" t="s">
        <v>1863</v>
      </c>
      <c r="AF15" s="77" t="s">
        <v>1501</v>
      </c>
    </row>
    <row r="16" spans="1:32" ht="12">
      <c r="A16" s="16"/>
      <c r="B16" s="16"/>
      <c r="C16" s="16"/>
      <c r="D16" s="16"/>
      <c r="E16" s="16"/>
      <c r="F16" s="16"/>
      <c r="G16" s="16"/>
      <c r="H16" s="16"/>
      <c r="I16" s="16"/>
      <c r="J16" s="16"/>
      <c r="K16" s="1044"/>
      <c r="L16" s="1044"/>
      <c r="M16" s="1044"/>
      <c r="N16" s="988">
        <v>11</v>
      </c>
      <c r="O16" s="77" t="s">
        <v>2151</v>
      </c>
      <c r="P16" s="77" t="s">
        <v>2152</v>
      </c>
      <c r="Q16" s="77" t="s">
        <v>1501</v>
      </c>
      <c r="R16" s="16"/>
      <c r="S16" s="16"/>
      <c r="T16" s="16"/>
      <c r="U16" s="16"/>
      <c r="V16" s="16"/>
      <c r="W16" s="16"/>
      <c r="X16" s="77">
        <v>11</v>
      </c>
      <c r="Y16" s="692" t="s">
        <v>2151</v>
      </c>
      <c r="Z16" s="77" t="s">
        <v>2152</v>
      </c>
      <c r="AA16" s="77" t="s">
        <v>1501</v>
      </c>
      <c r="AB16" s="16"/>
      <c r="AC16" s="77">
        <v>11</v>
      </c>
      <c r="AD16" s="77" t="s">
        <v>1653</v>
      </c>
      <c r="AE16" s="77" t="s">
        <v>1654</v>
      </c>
      <c r="AF16" s="77" t="s">
        <v>1501</v>
      </c>
    </row>
    <row r="17" spans="1:32" ht="12">
      <c r="A17" s="16"/>
      <c r="B17" s="16"/>
      <c r="C17" s="16"/>
      <c r="D17" s="16"/>
      <c r="E17" s="16"/>
      <c r="F17" s="16"/>
      <c r="G17" s="16"/>
      <c r="H17" s="16"/>
      <c r="I17" s="16"/>
      <c r="J17" s="16"/>
      <c r="K17" s="1044"/>
      <c r="L17" s="1044"/>
      <c r="M17" s="1044"/>
      <c r="N17" s="988">
        <v>12</v>
      </c>
      <c r="O17" s="77" t="s">
        <v>2174</v>
      </c>
      <c r="P17" s="77" t="s">
        <v>2175</v>
      </c>
      <c r="Q17" s="77" t="s">
        <v>1501</v>
      </c>
      <c r="R17" s="16"/>
      <c r="S17" s="16"/>
      <c r="T17" s="16"/>
      <c r="U17" s="16"/>
      <c r="V17" s="16"/>
      <c r="W17" s="16"/>
      <c r="X17" s="77">
        <v>12</v>
      </c>
      <c r="Y17" s="692" t="s">
        <v>2174</v>
      </c>
      <c r="Z17" s="77" t="s">
        <v>2175</v>
      </c>
      <c r="AA17" s="77" t="s">
        <v>1501</v>
      </c>
      <c r="AB17" s="16"/>
      <c r="AC17" s="77">
        <v>12</v>
      </c>
      <c r="AD17" s="77" t="s">
        <v>1818</v>
      </c>
      <c r="AE17" s="77" t="s">
        <v>1819</v>
      </c>
      <c r="AF17" s="77" t="s">
        <v>1501</v>
      </c>
    </row>
    <row r="18" spans="1:32" ht="12">
      <c r="A18" s="16"/>
      <c r="B18" s="16"/>
      <c r="C18" s="16"/>
      <c r="D18" s="16"/>
      <c r="E18" s="16"/>
      <c r="F18" s="16"/>
      <c r="G18" s="16"/>
      <c r="H18" s="16"/>
      <c r="I18" s="16"/>
      <c r="J18" s="16"/>
      <c r="K18" s="1044"/>
      <c r="L18" s="1044"/>
      <c r="M18" s="1044"/>
      <c r="N18" s="988">
        <v>13</v>
      </c>
      <c r="O18" s="77" t="s">
        <v>2197</v>
      </c>
      <c r="P18" s="77" t="s">
        <v>2198</v>
      </c>
      <c r="Q18" s="77" t="s">
        <v>1501</v>
      </c>
      <c r="R18" s="16"/>
      <c r="S18" s="16"/>
      <c r="T18" s="16"/>
      <c r="U18" s="16"/>
      <c r="V18" s="16"/>
      <c r="W18" s="16"/>
      <c r="X18" s="77">
        <v>13</v>
      </c>
      <c r="Y18" s="692" t="s">
        <v>2197</v>
      </c>
      <c r="Z18" s="77" t="s">
        <v>2198</v>
      </c>
      <c r="AA18" s="77" t="s">
        <v>1501</v>
      </c>
      <c r="AB18" s="16"/>
      <c r="AC18" s="77">
        <v>13</v>
      </c>
      <c r="AD18" s="77" t="s">
        <v>1870</v>
      </c>
      <c r="AE18" s="77" t="s">
        <v>1640</v>
      </c>
      <c r="AF18" s="77" t="s">
        <v>1501</v>
      </c>
    </row>
    <row r="19" spans="1:32" ht="12">
      <c r="A19" s="16"/>
      <c r="B19" s="16"/>
      <c r="C19" s="16"/>
      <c r="D19" s="16"/>
      <c r="E19" s="16"/>
      <c r="F19" s="16"/>
      <c r="G19" s="16"/>
      <c r="H19" s="16"/>
      <c r="I19" s="16"/>
      <c r="J19" s="16"/>
      <c r="K19" s="1044"/>
      <c r="L19" s="1044"/>
      <c r="M19" s="1044"/>
      <c r="N19" s="988">
        <v>14</v>
      </c>
      <c r="O19" s="77" t="s">
        <v>2220</v>
      </c>
      <c r="P19" s="77" t="s">
        <v>2221</v>
      </c>
      <c r="Q19" s="77" t="s">
        <v>1501</v>
      </c>
      <c r="R19" s="16"/>
      <c r="S19" s="16"/>
      <c r="T19" s="16"/>
      <c r="U19" s="16"/>
      <c r="V19" s="16"/>
      <c r="W19" s="16"/>
      <c r="X19" s="77">
        <v>14</v>
      </c>
      <c r="Y19" s="692" t="s">
        <v>2220</v>
      </c>
      <c r="Z19" s="77" t="s">
        <v>2221</v>
      </c>
      <c r="AA19" s="77" t="s">
        <v>1501</v>
      </c>
      <c r="AB19" s="16"/>
      <c r="AC19" s="77">
        <v>14</v>
      </c>
      <c r="AD19" s="77" t="s">
        <v>2243</v>
      </c>
      <c r="AE19" s="77" t="s">
        <v>2244</v>
      </c>
      <c r="AF19" s="77" t="s">
        <v>1501</v>
      </c>
    </row>
    <row r="20" spans="1:32" ht="12">
      <c r="A20" s="16"/>
      <c r="B20" s="16"/>
      <c r="C20" s="16"/>
      <c r="D20" s="16"/>
      <c r="E20" s="16"/>
      <c r="F20" s="16"/>
      <c r="G20" s="16"/>
      <c r="H20" s="16"/>
      <c r="I20" s="16"/>
      <c r="J20" s="16"/>
      <c r="K20" s="1044"/>
      <c r="L20" s="1044"/>
      <c r="M20" s="1044"/>
      <c r="N20" s="988">
        <v>15</v>
      </c>
      <c r="O20" s="77" t="s">
        <v>2243</v>
      </c>
      <c r="P20" s="77" t="s">
        <v>2244</v>
      </c>
      <c r="Q20" s="77" t="s">
        <v>1501</v>
      </c>
      <c r="R20" s="16"/>
      <c r="S20" s="16"/>
      <c r="T20" s="16"/>
      <c r="U20" s="16"/>
      <c r="V20" s="16"/>
      <c r="W20" s="16"/>
      <c r="X20" s="77">
        <v>15</v>
      </c>
      <c r="Y20" s="692" t="s">
        <v>2243</v>
      </c>
      <c r="Z20" s="77" t="s">
        <v>2244</v>
      </c>
      <c r="AA20" s="77" t="s">
        <v>1501</v>
      </c>
      <c r="AB20" s="16"/>
      <c r="AC20" s="77">
        <v>15</v>
      </c>
      <c r="AD20" s="77" t="s">
        <v>2591</v>
      </c>
      <c r="AE20" s="77" t="s">
        <v>2592</v>
      </c>
      <c r="AF20" s="77" t="s">
        <v>1501</v>
      </c>
    </row>
    <row r="21" spans="1:32" ht="12">
      <c r="A21" s="16"/>
      <c r="B21" s="16"/>
      <c r="C21" s="16"/>
      <c r="D21" s="16"/>
      <c r="E21" s="16"/>
      <c r="F21" s="16"/>
      <c r="G21" s="16"/>
      <c r="H21" s="16"/>
      <c r="I21" s="16"/>
      <c r="J21" s="16"/>
      <c r="K21" s="1044"/>
      <c r="L21" s="1044"/>
      <c r="M21" s="1044"/>
      <c r="N21" s="988">
        <v>16</v>
      </c>
      <c r="O21" s="77" t="s">
        <v>2266</v>
      </c>
      <c r="P21" s="77" t="s">
        <v>2267</v>
      </c>
      <c r="Q21" s="77" t="s">
        <v>1501</v>
      </c>
      <c r="R21" s="16"/>
      <c r="S21" s="16"/>
      <c r="T21" s="16"/>
      <c r="U21" s="16"/>
      <c r="V21" s="16"/>
      <c r="W21" s="16"/>
      <c r="X21" s="77">
        <v>16</v>
      </c>
      <c r="Y21" s="692" t="s">
        <v>2266</v>
      </c>
      <c r="Z21" s="77" t="s">
        <v>2267</v>
      </c>
      <c r="AA21" s="77" t="s">
        <v>1501</v>
      </c>
      <c r="AB21" s="16"/>
      <c r="AC21" s="77">
        <v>16</v>
      </c>
      <c r="AD21" s="77" t="s">
        <v>1842</v>
      </c>
      <c r="AE21" s="77" t="s">
        <v>1843</v>
      </c>
      <c r="AF21" s="77" t="s">
        <v>1501</v>
      </c>
    </row>
    <row r="22" spans="1:32" ht="12">
      <c r="A22" s="16"/>
      <c r="B22" s="16"/>
      <c r="C22" s="16"/>
      <c r="D22" s="16"/>
      <c r="E22" s="16"/>
      <c r="F22" s="16"/>
      <c r="G22" s="16"/>
      <c r="H22" s="16"/>
      <c r="I22" s="16"/>
      <c r="J22" s="16"/>
      <c r="K22" s="1044"/>
      <c r="L22" s="1044"/>
      <c r="M22" s="1044"/>
      <c r="N22" s="988">
        <v>17</v>
      </c>
      <c r="O22" s="77" t="s">
        <v>2289</v>
      </c>
      <c r="P22" s="77" t="s">
        <v>2290</v>
      </c>
      <c r="Q22" s="77" t="s">
        <v>1501</v>
      </c>
      <c r="R22" s="16"/>
      <c r="S22" s="16"/>
      <c r="T22" s="16"/>
      <c r="U22" s="16"/>
      <c r="V22" s="16"/>
      <c r="W22" s="16"/>
      <c r="X22" s="77">
        <v>17</v>
      </c>
      <c r="Y22" s="692" t="s">
        <v>2289</v>
      </c>
      <c r="Z22" s="77" t="s">
        <v>2290</v>
      </c>
      <c r="AA22" s="77" t="s">
        <v>1501</v>
      </c>
      <c r="AB22" s="16"/>
      <c r="AC22" s="77">
        <v>17</v>
      </c>
      <c r="AD22" s="77" t="s">
        <v>1838</v>
      </c>
      <c r="AE22" s="77" t="s">
        <v>1839</v>
      </c>
      <c r="AF22" s="77" t="s">
        <v>1501</v>
      </c>
    </row>
    <row r="23" spans="1:32" ht="12">
      <c r="A23" s="16"/>
      <c r="B23" s="16"/>
      <c r="C23" s="16"/>
      <c r="D23" s="16"/>
      <c r="E23" s="16"/>
      <c r="F23" s="16"/>
      <c r="G23" s="16"/>
      <c r="H23" s="16"/>
      <c r="I23" s="16"/>
      <c r="J23" s="16"/>
      <c r="K23" s="1044"/>
      <c r="L23" s="1044"/>
      <c r="M23" s="1044"/>
      <c r="N23" s="988">
        <v>18</v>
      </c>
      <c r="O23" s="77" t="s">
        <v>2312</v>
      </c>
      <c r="P23" s="77" t="s">
        <v>2313</v>
      </c>
      <c r="Q23" s="77" t="s">
        <v>1501</v>
      </c>
      <c r="R23" s="16"/>
      <c r="S23" s="16"/>
      <c r="T23" s="16"/>
      <c r="U23" s="16"/>
      <c r="V23" s="16"/>
      <c r="W23" s="16"/>
      <c r="X23" s="77">
        <v>18</v>
      </c>
      <c r="Y23" s="692" t="s">
        <v>2312</v>
      </c>
      <c r="Z23" s="77" t="s">
        <v>2313</v>
      </c>
      <c r="AA23" s="77" t="s">
        <v>1501</v>
      </c>
      <c r="AB23" s="16"/>
      <c r="AC23" s="77">
        <v>18</v>
      </c>
      <c r="AD23" s="77" t="s">
        <v>1721</v>
      </c>
      <c r="AE23" s="77" t="s">
        <v>1722</v>
      </c>
      <c r="AF23" s="77" t="s">
        <v>1501</v>
      </c>
    </row>
    <row r="24" spans="1:32" ht="12">
      <c r="A24" s="16"/>
      <c r="B24" s="16"/>
      <c r="C24" s="16"/>
      <c r="D24" s="16"/>
      <c r="E24" s="16"/>
      <c r="F24" s="16"/>
      <c r="G24" s="16"/>
      <c r="H24" s="16"/>
      <c r="I24" s="16"/>
      <c r="J24" s="16"/>
      <c r="K24" s="1044"/>
      <c r="L24" s="1044"/>
      <c r="M24" s="1044"/>
      <c r="N24" s="988">
        <v>19</v>
      </c>
      <c r="O24" s="77" t="s">
        <v>2335</v>
      </c>
      <c r="P24" s="77" t="s">
        <v>2336</v>
      </c>
      <c r="Q24" s="77" t="s">
        <v>1501</v>
      </c>
      <c r="R24" s="16"/>
      <c r="S24" s="16"/>
      <c r="T24" s="16"/>
      <c r="U24" s="16"/>
      <c r="V24" s="16"/>
      <c r="W24" s="16"/>
      <c r="X24" s="77">
        <v>19</v>
      </c>
      <c r="Y24" s="692" t="s">
        <v>2335</v>
      </c>
      <c r="Z24" s="77" t="s">
        <v>2336</v>
      </c>
      <c r="AA24" s="77" t="s">
        <v>1501</v>
      </c>
      <c r="AB24" s="16"/>
      <c r="AC24" s="77">
        <v>19</v>
      </c>
      <c r="AD24" s="77" t="s">
        <v>1793</v>
      </c>
      <c r="AE24" s="77" t="s">
        <v>1794</v>
      </c>
      <c r="AF24" s="77" t="s">
        <v>1501</v>
      </c>
    </row>
    <row r="25" spans="1:32" ht="12">
      <c r="A25" s="16"/>
      <c r="B25" s="16"/>
      <c r="C25" s="16"/>
      <c r="D25" s="16"/>
      <c r="E25" s="16"/>
      <c r="F25" s="16"/>
      <c r="G25" s="16"/>
      <c r="H25" s="16"/>
      <c r="I25" s="16"/>
      <c r="J25" s="16"/>
      <c r="K25" s="1044"/>
      <c r="L25" s="1044"/>
      <c r="M25" s="1044"/>
      <c r="N25" s="988">
        <v>20</v>
      </c>
      <c r="O25" s="77" t="s">
        <v>2358</v>
      </c>
      <c r="P25" s="77" t="s">
        <v>2359</v>
      </c>
      <c r="Q25" s="77" t="s">
        <v>1501</v>
      </c>
      <c r="R25" s="16"/>
      <c r="S25" s="16"/>
      <c r="T25" s="16"/>
      <c r="U25" s="16"/>
      <c r="V25" s="16"/>
      <c r="W25" s="16"/>
      <c r="X25" s="77">
        <v>20</v>
      </c>
      <c r="Y25" s="692" t="s">
        <v>2358</v>
      </c>
      <c r="Z25" s="77" t="s">
        <v>2359</v>
      </c>
      <c r="AA25" s="77" t="s">
        <v>1501</v>
      </c>
      <c r="AB25" s="16"/>
      <c r="AC25" s="77">
        <v>20</v>
      </c>
      <c r="AD25" s="77" t="s">
        <v>1681</v>
      </c>
      <c r="AE25" s="77" t="s">
        <v>1682</v>
      </c>
      <c r="AF25" s="77" t="s">
        <v>1501</v>
      </c>
    </row>
    <row r="26" spans="1:32" ht="12">
      <c r="A26" s="16"/>
      <c r="B26" s="16"/>
      <c r="C26" s="16"/>
      <c r="D26" s="16"/>
      <c r="E26" s="16"/>
      <c r="F26" s="16"/>
      <c r="G26" s="16"/>
      <c r="H26" s="16"/>
      <c r="I26" s="16"/>
      <c r="J26" s="16"/>
      <c r="K26" s="1044"/>
      <c r="L26" s="1044"/>
      <c r="M26" s="1044"/>
      <c r="N26" s="988">
        <v>21</v>
      </c>
      <c r="O26" s="77" t="s">
        <v>2381</v>
      </c>
      <c r="P26" s="77" t="s">
        <v>2382</v>
      </c>
      <c r="Q26" s="77" t="s">
        <v>1501</v>
      </c>
      <c r="R26" s="16"/>
      <c r="S26" s="16"/>
      <c r="T26" s="16"/>
      <c r="U26" s="16"/>
      <c r="V26" s="16"/>
      <c r="W26" s="16"/>
      <c r="X26" s="77">
        <v>21</v>
      </c>
      <c r="Y26" s="692" t="s">
        <v>2381</v>
      </c>
      <c r="Z26" s="77" t="s">
        <v>2382</v>
      </c>
      <c r="AA26" s="77" t="s">
        <v>1501</v>
      </c>
      <c r="AB26" s="16"/>
      <c r="AC26" s="77">
        <v>21</v>
      </c>
      <c r="AD26" s="77" t="s">
        <v>1701</v>
      </c>
      <c r="AE26" s="77" t="s">
        <v>1702</v>
      </c>
      <c r="AF26" s="77" t="s">
        <v>1501</v>
      </c>
    </row>
    <row r="27" spans="1:32" ht="12">
      <c r="A27" s="16"/>
      <c r="B27" s="16"/>
      <c r="C27" s="16"/>
      <c r="D27" s="16"/>
      <c r="E27" s="16"/>
      <c r="F27" s="16"/>
      <c r="G27" s="16"/>
      <c r="H27" s="16"/>
      <c r="I27" s="16"/>
      <c r="J27" s="16"/>
      <c r="K27" s="1044"/>
      <c r="L27" s="1044"/>
      <c r="M27" s="1044"/>
      <c r="N27" s="988">
        <v>22</v>
      </c>
      <c r="O27" s="77" t="s">
        <v>2404</v>
      </c>
      <c r="P27" s="77" t="s">
        <v>2405</v>
      </c>
      <c r="Q27" s="77" t="s">
        <v>1501</v>
      </c>
      <c r="R27" s="16"/>
      <c r="S27" s="16"/>
      <c r="T27" s="16"/>
      <c r="U27" s="16"/>
      <c r="V27" s="16"/>
      <c r="W27" s="16"/>
      <c r="X27" s="77">
        <v>22</v>
      </c>
      <c r="Y27" s="692" t="s">
        <v>2404</v>
      </c>
      <c r="Z27" s="77" t="s">
        <v>2405</v>
      </c>
      <c r="AA27" s="77" t="s">
        <v>1501</v>
      </c>
      <c r="AB27" s="16"/>
      <c r="AC27" s="77">
        <v>22</v>
      </c>
      <c r="AD27" s="77" t="s">
        <v>1781</v>
      </c>
      <c r="AE27" s="77" t="s">
        <v>1782</v>
      </c>
      <c r="AF27" s="77" t="s">
        <v>1501</v>
      </c>
    </row>
    <row r="28" spans="1:32" ht="12">
      <c r="A28" s="16"/>
      <c r="B28" s="16"/>
      <c r="C28" s="16"/>
      <c r="D28" s="16"/>
      <c r="E28" s="16"/>
      <c r="F28" s="16"/>
      <c r="G28" s="16"/>
      <c r="H28" s="16"/>
      <c r="I28" s="16"/>
      <c r="J28" s="16"/>
      <c r="K28" s="1044"/>
      <c r="L28" s="1044"/>
      <c r="M28" s="1044"/>
      <c r="N28" s="988">
        <v>23</v>
      </c>
      <c r="O28" s="77" t="s">
        <v>2427</v>
      </c>
      <c r="P28" s="77" t="s">
        <v>2428</v>
      </c>
      <c r="Q28" s="77" t="s">
        <v>1501</v>
      </c>
      <c r="R28" s="16"/>
      <c r="S28" s="16"/>
      <c r="T28" s="16"/>
      <c r="U28" s="16"/>
      <c r="V28" s="16"/>
      <c r="W28" s="16"/>
      <c r="X28" s="77">
        <v>23</v>
      </c>
      <c r="Y28" s="692" t="s">
        <v>2427</v>
      </c>
      <c r="Z28" s="77" t="s">
        <v>2428</v>
      </c>
      <c r="AA28" s="77" t="s">
        <v>1501</v>
      </c>
      <c r="AB28" s="16"/>
      <c r="AC28" s="77">
        <v>23</v>
      </c>
      <c r="AD28" s="77" t="s">
        <v>1713</v>
      </c>
      <c r="AE28" s="77" t="s">
        <v>1714</v>
      </c>
      <c r="AF28" s="77" t="s">
        <v>1501</v>
      </c>
    </row>
    <row r="29" spans="1:32" ht="12">
      <c r="A29" s="16"/>
      <c r="B29" s="16"/>
      <c r="C29" s="16"/>
      <c r="D29" s="16"/>
      <c r="E29" s="16"/>
      <c r="F29" s="16"/>
      <c r="G29" s="16"/>
      <c r="H29" s="16"/>
      <c r="I29" s="16"/>
      <c r="J29" s="16"/>
      <c r="K29" s="1044"/>
      <c r="L29" s="1044"/>
      <c r="M29" s="1044"/>
      <c r="N29" s="988">
        <v>24</v>
      </c>
      <c r="O29" s="77" t="s">
        <v>2450</v>
      </c>
      <c r="P29" s="77" t="s">
        <v>2451</v>
      </c>
      <c r="Q29" s="77" t="s">
        <v>1501</v>
      </c>
      <c r="R29" s="16"/>
      <c r="S29" s="16"/>
      <c r="T29" s="16"/>
      <c r="U29" s="16"/>
      <c r="V29" s="16"/>
      <c r="W29" s="16"/>
      <c r="X29" s="77">
        <v>24</v>
      </c>
      <c r="Y29" s="692" t="s">
        <v>2450</v>
      </c>
      <c r="Z29" s="77" t="s">
        <v>2451</v>
      </c>
      <c r="AA29" s="77" t="s">
        <v>1501</v>
      </c>
      <c r="AB29" s="16"/>
      <c r="AC29" s="77">
        <v>24</v>
      </c>
      <c r="AD29" s="77" t="s">
        <v>1858</v>
      </c>
      <c r="AE29" s="77" t="s">
        <v>1859</v>
      </c>
      <c r="AF29" s="77" t="s">
        <v>1501</v>
      </c>
    </row>
    <row r="30" spans="1:32" ht="12">
      <c r="A30" s="16"/>
      <c r="B30" s="16"/>
      <c r="C30" s="16"/>
      <c r="D30" s="16"/>
      <c r="E30" s="16"/>
      <c r="F30" s="16"/>
      <c r="G30" s="16"/>
      <c r="H30" s="16"/>
      <c r="I30" s="16"/>
      <c r="J30" s="16"/>
      <c r="K30" s="1044"/>
      <c r="L30" s="1044"/>
      <c r="M30" s="1044"/>
      <c r="N30" s="988">
        <v>25</v>
      </c>
      <c r="O30" s="77" t="s">
        <v>2473</v>
      </c>
      <c r="P30" s="77" t="s">
        <v>2474</v>
      </c>
      <c r="Q30" s="77" t="s">
        <v>1501</v>
      </c>
      <c r="R30" s="16"/>
      <c r="S30" s="16"/>
      <c r="T30" s="16"/>
      <c r="U30" s="16"/>
      <c r="V30" s="16"/>
      <c r="W30" s="16"/>
      <c r="X30" s="77">
        <v>25</v>
      </c>
      <c r="Y30" s="692" t="s">
        <v>2473</v>
      </c>
      <c r="Z30" s="77" t="s">
        <v>2474</v>
      </c>
      <c r="AA30" s="77" t="s">
        <v>1501</v>
      </c>
      <c r="AB30" s="16"/>
      <c r="AC30" s="77">
        <v>25</v>
      </c>
      <c r="AD30" s="77" t="s">
        <v>1697</v>
      </c>
      <c r="AE30" s="77" t="s">
        <v>1698</v>
      </c>
      <c r="AF30" s="77" t="s">
        <v>1501</v>
      </c>
    </row>
    <row r="31" spans="1:32" ht="12">
      <c r="A31" s="16"/>
      <c r="B31" s="16"/>
      <c r="C31" s="16"/>
      <c r="D31" s="16"/>
      <c r="E31" s="16"/>
      <c r="F31" s="16"/>
      <c r="G31" s="16"/>
      <c r="H31" s="16"/>
      <c r="I31" s="16"/>
      <c r="J31" s="16"/>
      <c r="K31" s="1044"/>
      <c r="L31" s="1044"/>
      <c r="M31" s="1044"/>
      <c r="N31" s="988">
        <v>26</v>
      </c>
      <c r="O31" s="77" t="s">
        <v>2496</v>
      </c>
      <c r="P31" s="77" t="s">
        <v>2497</v>
      </c>
      <c r="Q31" s="77" t="s">
        <v>1501</v>
      </c>
      <c r="R31" s="16"/>
      <c r="S31" s="16"/>
      <c r="T31" s="16"/>
      <c r="U31" s="16"/>
      <c r="V31" s="16"/>
      <c r="W31" s="16"/>
      <c r="X31" s="77">
        <v>26</v>
      </c>
      <c r="Y31" s="692" t="s">
        <v>2496</v>
      </c>
      <c r="Z31" s="77" t="s">
        <v>2497</v>
      </c>
      <c r="AA31" s="77" t="s">
        <v>1501</v>
      </c>
      <c r="AB31" s="16"/>
      <c r="AC31" s="77">
        <v>26</v>
      </c>
      <c r="AD31" s="77" t="s">
        <v>1885</v>
      </c>
      <c r="AE31" s="77" t="s">
        <v>1886</v>
      </c>
      <c r="AF31" s="77" t="s">
        <v>1501</v>
      </c>
    </row>
    <row r="32" spans="1:32" ht="12">
      <c r="A32" s="16"/>
      <c r="B32" s="16"/>
      <c r="C32" s="16"/>
      <c r="D32" s="16"/>
      <c r="E32" s="16"/>
      <c r="F32" s="16"/>
      <c r="G32" s="16"/>
      <c r="H32" s="16"/>
      <c r="I32" s="16"/>
      <c r="J32" s="16"/>
      <c r="K32" s="1044"/>
      <c r="L32" s="1044"/>
      <c r="M32" s="1044"/>
      <c r="N32" s="988">
        <v>27</v>
      </c>
      <c r="O32" s="77" t="s">
        <v>2519</v>
      </c>
      <c r="P32" s="77" t="s">
        <v>2520</v>
      </c>
      <c r="Q32" s="77" t="s">
        <v>1501</v>
      </c>
      <c r="R32" s="16"/>
      <c r="S32" s="16"/>
      <c r="T32" s="16"/>
      <c r="U32" s="16"/>
      <c r="V32" s="16"/>
      <c r="W32" s="16"/>
      <c r="X32" s="77">
        <v>27</v>
      </c>
      <c r="Y32" s="692" t="s">
        <v>2519</v>
      </c>
      <c r="Z32" s="77" t="s">
        <v>2520</v>
      </c>
      <c r="AA32" s="77" t="s">
        <v>1501</v>
      </c>
      <c r="AB32" s="16"/>
      <c r="AC32" s="77">
        <v>27</v>
      </c>
      <c r="AD32" s="77" t="s">
        <v>1733</v>
      </c>
      <c r="AE32" s="77" t="s">
        <v>1734</v>
      </c>
      <c r="AF32" s="77" t="s">
        <v>1501</v>
      </c>
    </row>
    <row r="33" spans="1:32" ht="12">
      <c r="A33" s="16"/>
      <c r="B33" s="16"/>
      <c r="C33" s="16"/>
      <c r="D33" s="16"/>
      <c r="E33" s="16"/>
      <c r="F33" s="16"/>
      <c r="G33" s="16"/>
      <c r="H33" s="16"/>
      <c r="I33" s="16"/>
      <c r="J33" s="16"/>
      <c r="K33" s="1044"/>
      <c r="L33" s="1044"/>
      <c r="M33" s="1044"/>
      <c r="N33" s="988">
        <v>28</v>
      </c>
      <c r="O33" s="77" t="s">
        <v>1916</v>
      </c>
      <c r="P33" s="77" t="s">
        <v>1917</v>
      </c>
      <c r="Q33" s="77" t="s">
        <v>1501</v>
      </c>
      <c r="R33" s="16"/>
      <c r="S33" s="16"/>
      <c r="T33" s="16"/>
      <c r="U33" s="16"/>
      <c r="V33" s="16"/>
      <c r="W33" s="16"/>
      <c r="X33" s="77">
        <v>28</v>
      </c>
      <c r="Y33" s="692" t="s">
        <v>1916</v>
      </c>
      <c r="Z33" s="77" t="s">
        <v>1917</v>
      </c>
      <c r="AA33" s="77" t="s">
        <v>1501</v>
      </c>
      <c r="AB33" s="16"/>
      <c r="AC33" s="77">
        <v>28</v>
      </c>
      <c r="AD33" s="77" t="s">
        <v>1753</v>
      </c>
      <c r="AE33" s="77" t="s">
        <v>1754</v>
      </c>
      <c r="AF33" s="77" t="s">
        <v>1501</v>
      </c>
    </row>
    <row r="34" spans="1:32" ht="12">
      <c r="A34" s="16"/>
      <c r="B34" s="16"/>
      <c r="C34" s="16"/>
      <c r="D34" s="16"/>
      <c r="E34" s="16"/>
      <c r="F34" s="16"/>
      <c r="G34" s="16"/>
      <c r="H34" s="16"/>
      <c r="I34" s="16"/>
      <c r="J34" s="16"/>
      <c r="K34" s="1044"/>
      <c r="L34" s="1044"/>
      <c r="M34" s="1044"/>
      <c r="N34" s="988">
        <v>29</v>
      </c>
      <c r="O34" s="77" t="s">
        <v>1913</v>
      </c>
      <c r="P34" s="77" t="s">
        <v>1914</v>
      </c>
      <c r="Q34" s="77" t="s">
        <v>1501</v>
      </c>
      <c r="R34" s="16"/>
      <c r="S34" s="16"/>
      <c r="T34" s="16"/>
      <c r="U34" s="16"/>
      <c r="V34" s="16"/>
      <c r="W34" s="16"/>
      <c r="X34" s="77">
        <v>29</v>
      </c>
      <c r="Y34" s="692" t="s">
        <v>1913</v>
      </c>
      <c r="Z34" s="77" t="s">
        <v>1914</v>
      </c>
      <c r="AA34" s="77" t="s">
        <v>1501</v>
      </c>
      <c r="AB34" s="16"/>
      <c r="AC34" s="77">
        <v>29</v>
      </c>
      <c r="AD34" s="77" t="s">
        <v>1854</v>
      </c>
      <c r="AE34" s="77" t="s">
        <v>1855</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1693</v>
      </c>
      <c r="AE35" s="77" t="s">
        <v>1694</v>
      </c>
      <c r="AF35" s="77" t="s">
        <v>1501</v>
      </c>
    </row>
    <row r="36" spans="1:32" ht="12">
      <c r="A36" s="16"/>
      <c r="B36" s="16"/>
      <c r="C36" s="16"/>
      <c r="D36" s="16"/>
      <c r="E36" s="16"/>
      <c r="F36" s="16"/>
      <c r="G36" s="16"/>
      <c r="H36" s="16"/>
      <c r="I36" s="16"/>
      <c r="J36" s="16"/>
      <c r="K36" s="1044"/>
      <c r="L36" s="1044"/>
      <c r="M36" s="1044"/>
      <c r="N36" s="988">
        <v>31</v>
      </c>
      <c r="O36" s="77" t="s">
        <v>2596</v>
      </c>
      <c r="P36" s="77" t="s">
        <v>2597</v>
      </c>
      <c r="Q36" s="77" t="s">
        <v>1508</v>
      </c>
      <c r="R36" s="16"/>
      <c r="S36" s="16"/>
      <c r="T36" s="16"/>
      <c r="U36" s="16"/>
      <c r="V36" s="16"/>
      <c r="W36" s="16"/>
      <c r="X36" s="77">
        <v>31</v>
      </c>
      <c r="Y36" s="692">
        <v>0</v>
      </c>
      <c r="Z36" s="77">
        <v>0</v>
      </c>
      <c r="AA36" s="77">
        <v>0</v>
      </c>
      <c r="AB36" s="16"/>
      <c r="AC36" s="77">
        <v>31</v>
      </c>
      <c r="AD36" s="77" t="s">
        <v>1834</v>
      </c>
      <c r="AE36" s="77" t="s">
        <v>1835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1761</v>
      </c>
      <c r="AE37" s="77" t="s">
        <v>1762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1665</v>
      </c>
      <c r="AE38" s="77" t="s">
        <v>1666</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2587</v>
      </c>
      <c r="AE39" s="77" t="s">
        <v>2588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1822</v>
      </c>
      <c r="AE40" s="77" t="s">
        <v>1823</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1745</v>
      </c>
      <c r="AE41" s="77" t="s">
        <v>1746</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1632</v>
      </c>
      <c r="AE42" s="77" t="s">
        <v>1633</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1850</v>
      </c>
      <c r="AE43" s="77" t="s">
        <v>1851</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2174</v>
      </c>
      <c r="AE44" s="77" t="s">
        <v>2175</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1685</v>
      </c>
      <c r="AE45" s="77" t="s">
        <v>1686</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1717</v>
      </c>
      <c r="AE46" s="77" t="s">
        <v>1718</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1657</v>
      </c>
      <c r="AE47" s="77" t="s">
        <v>1658</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2579</v>
      </c>
      <c r="AE48" s="77" t="s">
        <v>2580</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2583</v>
      </c>
      <c r="AE49" s="77" t="s">
        <v>2584</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1801</v>
      </c>
      <c r="AE50" s="77" t="s">
        <v>1802</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1897</v>
      </c>
      <c r="AE51" s="77" t="s">
        <v>1805</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1649</v>
      </c>
      <c r="AE52" s="77" t="s">
        <v>1650</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1661</v>
      </c>
      <c r="AE53" s="77" t="s">
        <v>1662</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1641</v>
      </c>
      <c r="AE54" s="77" t="s">
        <v>1642</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1773</v>
      </c>
      <c r="AE55" s="77" t="s">
        <v>1774</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1889</v>
      </c>
      <c r="AE56" s="77" t="s">
        <v>1890</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1705</v>
      </c>
      <c r="AE57" s="77" t="s">
        <v>1706</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1785</v>
      </c>
      <c r="AE58" s="77" t="s">
        <v>1786</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1893</v>
      </c>
      <c r="AE59" s="77" t="s">
        <v>1894</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1645</v>
      </c>
      <c r="AE60" s="77" t="s">
        <v>1646</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1749</v>
      </c>
      <c r="AE61" s="77" t="s">
        <v>1750</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1709</v>
      </c>
      <c r="AE62" s="77" t="s">
        <v>1710</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1636</v>
      </c>
      <c r="AE63" s="77" t="s">
        <v>1637</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1806</v>
      </c>
      <c r="AE64" s="77" t="s">
        <v>1807</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1729</v>
      </c>
      <c r="AE65" s="77" t="s">
        <v>1730</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1830</v>
      </c>
      <c r="AE66" s="77" t="s">
        <v>1831</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1737</v>
      </c>
      <c r="AE67" s="77" t="s">
        <v>1738</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1873</v>
      </c>
      <c r="AE68" s="77" t="s">
        <v>1874</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1677</v>
      </c>
      <c r="AE69" s="77" t="s">
        <v>1678</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t="s">
        <v>1846</v>
      </c>
      <c r="AE70" s="77" t="s">
        <v>1847</v>
      </c>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t="s">
        <v>1741</v>
      </c>
      <c r="AE71" s="77" t="s">
        <v>1742</v>
      </c>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t="s">
        <v>1900</v>
      </c>
      <c r="AE72" s="77" t="s">
        <v>1901</v>
      </c>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t="s">
        <v>1866</v>
      </c>
      <c r="AE73" s="77" t="s">
        <v>1867</v>
      </c>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t="s">
        <v>1628</v>
      </c>
      <c r="AE74" s="77" t="s">
        <v>1629</v>
      </c>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t="s">
        <v>1789</v>
      </c>
      <c r="AE75" s="77" t="s">
        <v>1790</v>
      </c>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t="s">
        <v>1725</v>
      </c>
      <c r="AE76" s="77" t="s">
        <v>1726</v>
      </c>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t="s">
        <v>1814</v>
      </c>
      <c r="AE77" s="77" t="s">
        <v>1815</v>
      </c>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t="s">
        <v>1689</v>
      </c>
      <c r="AE78" s="77" t="s">
        <v>1690</v>
      </c>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t="s">
        <v>1881</v>
      </c>
      <c r="AE79" s="77" t="s">
        <v>1882</v>
      </c>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t="s">
        <v>1810</v>
      </c>
      <c r="AE80" s="77" t="s">
        <v>1811</v>
      </c>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t="s">
        <v>1826</v>
      </c>
      <c r="AE81" s="77" t="s">
        <v>1827</v>
      </c>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t="s">
        <v>1673</v>
      </c>
      <c r="AE82" s="77" t="s">
        <v>1674</v>
      </c>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t="s">
        <v>1669</v>
      </c>
      <c r="AE83" s="77" t="s">
        <v>1670</v>
      </c>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20</v>
      </c>
      <c r="I4" s="70" t="str">
        <f>HLOOKUP(I3,比較地域マスタ!$E$5:$L$6,2,0)</f>
        <v>長野県</v>
      </c>
      <c r="J4" s="70" t="str">
        <f>HLOOKUP(J3,比較地域マスタ!$E$5:$L$6,2,0)</f>
        <v>塩尻市</v>
      </c>
      <c r="K4" s="70" t="str">
        <f>HLOOKUP(K3,比較地域マスタ!$E$5:$L$6,2,0)</f>
        <v>20215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塩尻市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163.22386876643628</v>
      </c>
      <c r="BB5" s="29"/>
      <c r="BC5" s="17"/>
      <c r="BD5" s="1005">
        <f>SUM(BC6:BC8)</f>
        <v>302.90176187531017</v>
      </c>
      <c r="BE5" s="29"/>
      <c r="BF5" s="17"/>
      <c r="BG5" s="1005">
        <f>AK35</f>
        <v>294.96639199877626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155.13092714675321</v>
      </c>
      <c r="BA6" s="17"/>
      <c r="BB6" s="29"/>
      <c r="BC6" s="1005">
        <f>O32</f>
        <v>291.41840482857123</v>
      </c>
      <c r="BD6" s="17"/>
      <c r="BE6" s="29"/>
      <c r="BF6" s="1005">
        <f>AK36</f>
        <v>283.46059501509893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5.0268008192017302</v>
      </c>
      <c r="BA7" s="17"/>
      <c r="BB7" s="29"/>
      <c r="BC7" s="1005">
        <f>O33</f>
        <v>3.8483160471746332</v>
      </c>
      <c r="BD7" s="17"/>
      <c r="BE7" s="29"/>
      <c r="BF7" s="1005">
        <f t="shared" ref="BF7:BF8" si="0">AK37</f>
        <v>3.0178469239785999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3.066140800481342</v>
      </c>
      <c r="BA8" s="17"/>
      <c r="BB8" s="29"/>
      <c r="BC8" s="1005">
        <f>O34</f>
        <v>7.6350409995642972</v>
      </c>
      <c r="BD8" s="17"/>
      <c r="BE8" s="29"/>
      <c r="BF8" s="1005">
        <f t="shared" si="0"/>
        <v>8.4879500596987096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537.99238801782178</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84.76182196655202</v>
      </c>
      <c r="BA9" s="1005">
        <f>AZ9</f>
        <v>84.76182196655202</v>
      </c>
      <c r="BB9" s="29"/>
      <c r="BC9" s="1005">
        <f>O35</f>
        <v>100.4355290054627</v>
      </c>
      <c r="BD9" s="1005">
        <f>BC9</f>
        <v>100.4355290054627</v>
      </c>
      <c r="BE9" s="29"/>
      <c r="BF9" s="1005">
        <f>AK39</f>
        <v>74.379111577000018</v>
      </c>
      <c r="BG9" s="1005">
        <f>AK39</f>
        <v>74.379111577000018</v>
      </c>
      <c r="BH9" s="29"/>
    </row>
    <row r="10" spans="1:62" ht="17.100000000000001" customHeight="1" thickBot="1">
      <c r="B10" s="323"/>
      <c r="C10" s="324"/>
      <c r="D10" s="326"/>
      <c r="E10" s="326"/>
      <c r="F10" s="326"/>
      <c r="G10" s="325"/>
      <c r="H10" s="325"/>
      <c r="I10" s="326"/>
      <c r="J10" s="327"/>
      <c r="K10" s="334"/>
      <c r="L10" s="246" t="s">
        <v>114</v>
      </c>
      <c r="M10" s="246"/>
      <c r="N10" s="563"/>
      <c r="O10" s="906">
        <f>SUM(O11:O13)</f>
        <v>163.22386876643628</v>
      </c>
      <c r="P10" s="453">
        <f t="shared" ref="P10:P22" si="1">O10/$O$9</f>
        <v>0.30339438326965557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127.3736176884825</v>
      </c>
      <c r="BA10" s="1005">
        <f>AZ10</f>
        <v>127.3736176884825</v>
      </c>
      <c r="BB10" s="29"/>
      <c r="BC10" s="1005">
        <f>O36</f>
        <v>116.867415084776</v>
      </c>
      <c r="BD10" s="1005">
        <f>BC10</f>
        <v>116.867415084776</v>
      </c>
      <c r="BE10" s="29"/>
      <c r="BF10" s="1005">
        <f>AK40</f>
        <v>107.35203782115397</v>
      </c>
      <c r="BG10" s="1005">
        <f>AK40</f>
        <v>107.35203782115397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155.13092714675321</v>
      </c>
      <c r="P11" s="454">
        <f t="shared" si="1"/>
        <v>0.28835152801755676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162.25833242298475</v>
      </c>
      <c r="BB11" s="29"/>
      <c r="BC11" s="1005"/>
      <c r="BD11" s="1005">
        <f>SUM(BC12:BC14)</f>
        <v>152.5812568103506</v>
      </c>
      <c r="BE11" s="29"/>
      <c r="BF11" s="17"/>
      <c r="BG11" s="1005">
        <f>AK41</f>
        <v>130.20298821879041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5.0268008192017302</v>
      </c>
      <c r="P12" s="454">
        <f t="shared" si="1"/>
        <v>9.3436281463432341E-3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158.31472587562311</v>
      </c>
      <c r="BA12" s="17"/>
      <c r="BB12" s="29"/>
      <c r="BC12" s="1005">
        <f>O38</f>
        <v>147.32414087294461</v>
      </c>
      <c r="BD12" s="17"/>
      <c r="BE12" s="29"/>
      <c r="BF12" s="1005">
        <f>AK42</f>
        <v>126.31063197190701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3.066140800481342</v>
      </c>
      <c r="P13" s="454">
        <f t="shared" si="1"/>
        <v>5.6992271057555773E-3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3.94360654736164</v>
      </c>
      <c r="BA13" s="17"/>
      <c r="BB13" s="29"/>
      <c r="BC13" s="1005">
        <f>O41</f>
        <v>5.2571159374059802</v>
      </c>
      <c r="BD13" s="17"/>
      <c r="BE13" s="29"/>
      <c r="BF13" s="1005">
        <f>AK45</f>
        <v>3.8923562468833972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84.76182196655202</v>
      </c>
      <c r="P14" s="453">
        <f t="shared" si="1"/>
        <v>0.15755208410819405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127.3736176884825</v>
      </c>
      <c r="P15" s="453">
        <f t="shared" si="1"/>
        <v>0.23675728602365106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0.37474717336624169</v>
      </c>
      <c r="BA15" s="1005">
        <f>AZ15</f>
        <v>0.37474717336624169</v>
      </c>
      <c r="BB15" s="29"/>
      <c r="BC15" s="1005">
        <f>O43</f>
        <v>5.9574209095681674</v>
      </c>
      <c r="BD15" s="1005">
        <f>BC15</f>
        <v>5.9574209095681674</v>
      </c>
      <c r="BE15" s="29"/>
      <c r="BF15" s="1005">
        <f>AK47</f>
        <v>8.0976098609829439</v>
      </c>
      <c r="BG15" s="1005">
        <f>AK47</f>
        <v>8.0976098609829439</v>
      </c>
      <c r="BH15" s="29"/>
    </row>
    <row r="16" spans="1:62" ht="17.100000000000001" customHeight="1" thickBot="1">
      <c r="B16" s="323"/>
      <c r="C16" s="324"/>
      <c r="D16" s="326"/>
      <c r="E16" s="326"/>
      <c r="F16" s="326"/>
      <c r="G16" s="325"/>
      <c r="H16" s="325"/>
      <c r="I16" s="326"/>
      <c r="J16" s="327"/>
      <c r="K16" s="335"/>
      <c r="L16" s="246" t="s">
        <v>128</v>
      </c>
      <c r="M16" s="344"/>
      <c r="N16" s="345"/>
      <c r="O16" s="906">
        <f>SUM(O18:O21)</f>
        <v>162.25833242298475</v>
      </c>
      <c r="P16" s="453">
        <f t="shared" si="1"/>
        <v>0.3015996806586968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158.31472587562311</v>
      </c>
      <c r="P17" s="454">
        <f t="shared" si="1"/>
        <v>0.29426945325177856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86.535582961942652</v>
      </c>
      <c r="P18" s="454">
        <f t="shared" si="1"/>
        <v>0.16084908427937838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71.77914291368046</v>
      </c>
      <c r="P19" s="454">
        <f t="shared" si="1"/>
        <v>0.13342036897240017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3.94360654736164</v>
      </c>
      <c r="P20" s="454">
        <f t="shared" si="1"/>
        <v>7.3302274069182594E-3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0.37474717336624169</v>
      </c>
      <c r="P22" s="612">
        <f t="shared" si="1"/>
        <v>6.9656593980253051E-4</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328.72215362914426</v>
      </c>
      <c r="AZ22" s="1005">
        <f t="shared" si="3"/>
        <v>312.32908268301765</v>
      </c>
      <c r="BA22" s="1005">
        <f t="shared" si="3"/>
        <v>300.20704710078587</v>
      </c>
      <c r="BB22" s="1005">
        <f t="shared" si="3"/>
        <v>291.77057819260904</v>
      </c>
      <c r="BC22" s="1005">
        <f t="shared" si="3"/>
        <v>302.90176187531017</v>
      </c>
      <c r="BD22" s="1005">
        <f t="shared" si="3"/>
        <v>311.69076811869604</v>
      </c>
      <c r="BE22" s="1005">
        <f t="shared" si="3"/>
        <v>362.5652127105937</v>
      </c>
      <c r="BF22" s="1005">
        <f t="shared" si="3"/>
        <v>340.71138970422146</v>
      </c>
      <c r="BG22" s="1005">
        <f t="shared" si="3"/>
        <v>337.18786372861246</v>
      </c>
      <c r="BH22" s="1005">
        <f t="shared" si="3"/>
        <v>313.9400606921559</v>
      </c>
      <c r="BI22" s="1005">
        <f t="shared" si="3"/>
        <v>281.93334735603014</v>
      </c>
      <c r="BJ22" s="1005">
        <f t="shared" si="3"/>
        <v>297.10970941818078</v>
      </c>
      <c r="BK22" s="1005">
        <f t="shared" si="3"/>
        <v>291.19423235272126</v>
      </c>
      <c r="BL22" s="1005">
        <f t="shared" si="3"/>
        <v>294.96639199877626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101.7729434459243</v>
      </c>
      <c r="AZ23" s="1005">
        <f t="shared" ref="AZ23:BL23" si="4">Y39</f>
        <v>105.1515313314719</v>
      </c>
      <c r="BA23" s="1005">
        <f t="shared" si="4"/>
        <v>115.7205265367317</v>
      </c>
      <c r="BB23" s="1005">
        <f t="shared" si="4"/>
        <v>104.1842148538982</v>
      </c>
      <c r="BC23" s="1005">
        <f t="shared" si="4"/>
        <v>100.4355290054627</v>
      </c>
      <c r="BD23" s="1005">
        <f t="shared" si="4"/>
        <v>97.445429011867816</v>
      </c>
      <c r="BE23" s="1005">
        <f t="shared" si="4"/>
        <v>103.88160590540301</v>
      </c>
      <c r="BF23" s="1005">
        <f t="shared" si="4"/>
        <v>83.97647338883209</v>
      </c>
      <c r="BG23" s="1005">
        <f t="shared" si="4"/>
        <v>79.777454355151946</v>
      </c>
      <c r="BH23" s="1005">
        <f t="shared" si="4"/>
        <v>77.640824822348534</v>
      </c>
      <c r="BI23" s="1005">
        <f t="shared" si="4"/>
        <v>74.349344128016128</v>
      </c>
      <c r="BJ23" s="1005">
        <f t="shared" si="4"/>
        <v>66.583892831695309</v>
      </c>
      <c r="BK23" s="1005">
        <f t="shared" si="4"/>
        <v>75.316392934419611</v>
      </c>
      <c r="BL23" s="1005">
        <f t="shared" si="4"/>
        <v>74.379111577000018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106.9837266176566</v>
      </c>
      <c r="AZ24" s="1005">
        <f t="shared" ref="AZ24:BL24" si="5">Y40</f>
        <v>114.8115752057565</v>
      </c>
      <c r="BA24" s="1005">
        <f t="shared" si="5"/>
        <v>108.84758936034299</v>
      </c>
      <c r="BB24" s="1005">
        <f t="shared" si="5"/>
        <v>108.5952185113091</v>
      </c>
      <c r="BC24" s="1005">
        <f t="shared" si="5"/>
        <v>116.867415084776</v>
      </c>
      <c r="BD24" s="1005">
        <f t="shared" si="5"/>
        <v>116.705024422283</v>
      </c>
      <c r="BE24" s="1005">
        <f t="shared" si="5"/>
        <v>100.5458142104105</v>
      </c>
      <c r="BF24" s="1005">
        <f t="shared" si="5"/>
        <v>108.47720235761113</v>
      </c>
      <c r="BG24" s="1005">
        <f t="shared" si="5"/>
        <v>112.93676155463315</v>
      </c>
      <c r="BH24" s="1005">
        <f t="shared" si="5"/>
        <v>111.14747826472812</v>
      </c>
      <c r="BI24" s="1005">
        <f t="shared" si="5"/>
        <v>99.563821639604441</v>
      </c>
      <c r="BJ24" s="1005">
        <f t="shared" si="5"/>
        <v>98.396090401504694</v>
      </c>
      <c r="BK24" s="1005">
        <f t="shared" si="5"/>
        <v>108.0795385761156</v>
      </c>
      <c r="BL24" s="1005">
        <f t="shared" si="5"/>
        <v>107.35203782115397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155.54187437680901</v>
      </c>
      <c r="AZ25" s="1005">
        <f t="shared" ref="AZ25:BL25" si="6">Y41</f>
        <v>156.16806235580569</v>
      </c>
      <c r="BA25" s="1005">
        <f t="shared" si="6"/>
        <v>153.71801268852985</v>
      </c>
      <c r="BB25" s="1005">
        <f t="shared" si="6"/>
        <v>154.29981091595641</v>
      </c>
      <c r="BC25" s="1005">
        <f t="shared" si="6"/>
        <v>152.5812568103506</v>
      </c>
      <c r="BD25" s="1005">
        <f t="shared" si="6"/>
        <v>149.30057765971864</v>
      </c>
      <c r="BE25" s="1005">
        <f t="shared" si="6"/>
        <v>148.52937006732577</v>
      </c>
      <c r="BF25" s="1005">
        <f t="shared" si="6"/>
        <v>146.2886945003375</v>
      </c>
      <c r="BG25" s="1005">
        <f t="shared" si="6"/>
        <v>144.42410307729347</v>
      </c>
      <c r="BH25" s="1005">
        <f t="shared" si="6"/>
        <v>142.70103703613515</v>
      </c>
      <c r="BI25" s="1005">
        <f t="shared" si="6"/>
        <v>139.68313528791779</v>
      </c>
      <c r="BJ25" s="1005">
        <f t="shared" si="6"/>
        <v>127.05506008618704</v>
      </c>
      <c r="BK25" s="1005">
        <f t="shared" si="6"/>
        <v>126.99780312827274</v>
      </c>
      <c r="BL25" s="1005">
        <f t="shared" si="6"/>
        <v>130.20298821879041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1.0119752360700001</v>
      </c>
      <c r="AZ26" s="1005">
        <f t="shared" si="7"/>
        <v>5.2935829579333484</v>
      </c>
      <c r="BA26" s="1005">
        <f t="shared" si="7"/>
        <v>5.3170791620830808</v>
      </c>
      <c r="BB26" s="1005">
        <f t="shared" si="7"/>
        <v>9.7341106496215222</v>
      </c>
      <c r="BC26" s="1005">
        <f t="shared" si="7"/>
        <v>5.9574209095681674</v>
      </c>
      <c r="BD26" s="1005">
        <f t="shared" si="7"/>
        <v>7.7125112541281382</v>
      </c>
      <c r="BE26" s="1005">
        <f t="shared" si="7"/>
        <v>6.4692900603529591</v>
      </c>
      <c r="BF26" s="1005">
        <f t="shared" si="7"/>
        <v>7.6826421976668069</v>
      </c>
      <c r="BG26" s="1005">
        <f t="shared" si="7"/>
        <v>7.71240971263828</v>
      </c>
      <c r="BH26" s="1005">
        <f t="shared" si="7"/>
        <v>8.5492628703728126</v>
      </c>
      <c r="BI26" s="1005">
        <f t="shared" si="7"/>
        <v>10.258105695926627</v>
      </c>
      <c r="BJ26" s="1005">
        <f t="shared" si="7"/>
        <v>9.2477728638458849</v>
      </c>
      <c r="BK26" s="1005">
        <f t="shared" si="7"/>
        <v>8.4914661454820024</v>
      </c>
      <c r="BL26" s="1005">
        <f t="shared" si="7"/>
        <v>8.0976098609829439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694.03267330560425</v>
      </c>
      <c r="AZ27" s="1005">
        <f t="shared" si="8"/>
        <v>693.75383453398513</v>
      </c>
      <c r="BA27" s="1005">
        <f t="shared" si="8"/>
        <v>683.81025484847351</v>
      </c>
      <c r="BB27" s="1005">
        <f t="shared" si="8"/>
        <v>668.58393312339422</v>
      </c>
      <c r="BC27" s="1005">
        <f t="shared" si="8"/>
        <v>678.74338368546773</v>
      </c>
      <c r="BD27" s="1005">
        <f t="shared" si="8"/>
        <v>682.85431046669362</v>
      </c>
      <c r="BE27" s="1005">
        <f t="shared" si="8"/>
        <v>721.99129295408591</v>
      </c>
      <c r="BF27" s="1005">
        <f t="shared" si="8"/>
        <v>687.13640214866905</v>
      </c>
      <c r="BG27" s="1005">
        <f t="shared" si="8"/>
        <v>682.03859242832925</v>
      </c>
      <c r="BH27" s="1005">
        <f t="shared" si="8"/>
        <v>653.97866368574046</v>
      </c>
      <c r="BI27" s="1005">
        <f t="shared" si="8"/>
        <v>605.78775410749506</v>
      </c>
      <c r="BJ27" s="1005">
        <f t="shared" si="8"/>
        <v>598.39252560141369</v>
      </c>
      <c r="BK27" s="1005">
        <f t="shared" si="8"/>
        <v>610.07943313701128</v>
      </c>
      <c r="BL27" s="1005">
        <f t="shared" si="8"/>
        <v>614.99813947670361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678.74338368546773</v>
      </c>
      <c r="P30" s="452">
        <f>P31+P35+P36+P37+P43</f>
        <v>0.99999999999999978</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302.90176187531017</v>
      </c>
      <c r="P31" s="453">
        <f t="shared" ref="P31:P43" si="9">O31/$O$30</f>
        <v>0.4462684560261968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291.41840482857123</v>
      </c>
      <c r="P32" s="454">
        <f t="shared" si="9"/>
        <v>0.42934990135184231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3.8483160471746332</v>
      </c>
      <c r="P33" s="454">
        <f t="shared" si="9"/>
        <v>5.6697658344437834E-3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7.6350409995642972</v>
      </c>
      <c r="P34" s="454">
        <f t="shared" si="9"/>
        <v>1.1248788839910673E-2</v>
      </c>
      <c r="Q34" s="328"/>
      <c r="R34" s="13"/>
      <c r="S34" s="323"/>
      <c r="T34" s="563" t="s">
        <v>112</v>
      </c>
      <c r="U34" s="332"/>
      <c r="V34" s="332"/>
      <c r="W34" s="332"/>
      <c r="X34" s="893">
        <f>X35+X39+X40+X41+X47</f>
        <v>694.03267330560425</v>
      </c>
      <c r="Y34" s="894">
        <f t="shared" ref="Y34:AK34" si="10">Y35+Y39+Y40+Y41+Y47</f>
        <v>693.75383453398513</v>
      </c>
      <c r="Z34" s="894">
        <f t="shared" si="10"/>
        <v>683.81025484847351</v>
      </c>
      <c r="AA34" s="894">
        <f t="shared" si="10"/>
        <v>668.58393312339422</v>
      </c>
      <c r="AB34" s="894">
        <f t="shared" si="10"/>
        <v>678.74338368546773</v>
      </c>
      <c r="AC34" s="894">
        <f t="shared" si="10"/>
        <v>682.85431046669362</v>
      </c>
      <c r="AD34" s="894">
        <f t="shared" si="10"/>
        <v>721.99129295408591</v>
      </c>
      <c r="AE34" s="894">
        <f t="shared" si="10"/>
        <v>687.13640214866905</v>
      </c>
      <c r="AF34" s="894">
        <f t="shared" si="10"/>
        <v>682.03859242832925</v>
      </c>
      <c r="AG34" s="894">
        <f t="shared" si="10"/>
        <v>653.97866368574046</v>
      </c>
      <c r="AH34" s="894">
        <f t="shared" si="10"/>
        <v>605.78775410749506</v>
      </c>
      <c r="AI34" s="894">
        <f t="shared" si="10"/>
        <v>598.39252560141369</v>
      </c>
      <c r="AJ34" s="894">
        <f t="shared" si="10"/>
        <v>610.07943313701128</v>
      </c>
      <c r="AK34" s="895">
        <f t="shared" si="10"/>
        <v>614.99813947670361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100.4355290054627</v>
      </c>
      <c r="P35" s="453">
        <f t="shared" si="9"/>
        <v>0.14797275585967981</v>
      </c>
      <c r="Q35" s="328"/>
      <c r="R35" s="13"/>
      <c r="S35" s="323"/>
      <c r="T35" s="334"/>
      <c r="U35" s="246" t="s">
        <v>114</v>
      </c>
      <c r="V35" s="344"/>
      <c r="W35" s="344"/>
      <c r="X35" s="896">
        <f>SUM(X36:X38)</f>
        <v>328.72215362914426</v>
      </c>
      <c r="Y35" s="897">
        <f t="shared" ref="Y35:AK35" si="11">SUM(Y36:Y38)</f>
        <v>312.32908268301765</v>
      </c>
      <c r="Z35" s="897">
        <f t="shared" si="11"/>
        <v>300.20704710078587</v>
      </c>
      <c r="AA35" s="897">
        <f t="shared" si="11"/>
        <v>291.77057819260904</v>
      </c>
      <c r="AB35" s="897">
        <f t="shared" si="11"/>
        <v>302.90176187531017</v>
      </c>
      <c r="AC35" s="897">
        <f t="shared" si="11"/>
        <v>311.69076811869604</v>
      </c>
      <c r="AD35" s="897">
        <f t="shared" si="11"/>
        <v>362.5652127105937</v>
      </c>
      <c r="AE35" s="897">
        <f t="shared" si="11"/>
        <v>340.71138970422146</v>
      </c>
      <c r="AF35" s="897">
        <f t="shared" si="11"/>
        <v>337.18786372861246</v>
      </c>
      <c r="AG35" s="897">
        <f t="shared" si="11"/>
        <v>313.9400606921559</v>
      </c>
      <c r="AH35" s="897">
        <f t="shared" si="11"/>
        <v>281.93334735603014</v>
      </c>
      <c r="AI35" s="897">
        <f t="shared" si="11"/>
        <v>297.10970941818078</v>
      </c>
      <c r="AJ35" s="897">
        <f t="shared" si="11"/>
        <v>291.19423235272126</v>
      </c>
      <c r="AK35" s="898">
        <f t="shared" si="11"/>
        <v>294.96639199877626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116.867415084776</v>
      </c>
      <c r="P36" s="453">
        <f t="shared" si="9"/>
        <v>0.17218203211087624</v>
      </c>
      <c r="Q36" s="328"/>
      <c r="R36" s="13"/>
      <c r="S36" s="356" t="s">
        <v>184</v>
      </c>
      <c r="T36" s="335"/>
      <c r="U36" s="346"/>
      <c r="V36" s="336" t="s">
        <v>184</v>
      </c>
      <c r="W36" s="357"/>
      <c r="X36" s="899">
        <f>VLOOKUP(年度マスタ!$K$4&amp;"_"&amp;X$33,データシート1!$A:$BT,MATCH("aa_"&amp;$S36,データシート1!$A$1:$BT$1,0),0)</f>
        <v>316.73764716566438</v>
      </c>
      <c r="Y36" s="900">
        <f>VLOOKUP(年度マスタ!$K$4&amp;"_"&amp;Y$33,データシート1!$A:$BT,MATCH("aa_"&amp;$S36,データシート1!$A$1:$BT$1,0),0)</f>
        <v>299.92064650203992</v>
      </c>
      <c r="Z36" s="900">
        <f>VLOOKUP(年度マスタ!$K$4&amp;"_"&amp;Z$33,データシート1!$A:$BT,MATCH("aa_"&amp;$S36,データシート1!$A$1:$BT$1,0),0)</f>
        <v>287.6370276119651</v>
      </c>
      <c r="AA36" s="900">
        <f>VLOOKUP(年度マスタ!$K$4&amp;"_"&amp;AA$33,データシート1!$A:$BT,MATCH("aa_"&amp;$S36,データシート1!$A$1:$BT$1,0),0)</f>
        <v>279.58141941409752</v>
      </c>
      <c r="AB36" s="900">
        <f>VLOOKUP(年度マスタ!$K$4&amp;"_"&amp;AB$33,データシート1!$A:$BT,MATCH("aa_"&amp;$S36,データシート1!$A$1:$BT$1,0),0)</f>
        <v>291.41840482857123</v>
      </c>
      <c r="AC36" s="900">
        <f>VLOOKUP(年度マスタ!$K$4&amp;"_"&amp;AC$33,データシート1!$A:$BT,MATCH("aa_"&amp;$S36,データシート1!$A$1:$BT$1,0),0)</f>
        <v>304.26996036344849</v>
      </c>
      <c r="AD36" s="900">
        <f>VLOOKUP(年度マスタ!$K$4&amp;"_"&amp;AD$33,データシート1!$A:$BT,MATCH("aa_"&amp;$S36,データシート1!$A$1:$BT$1,0),0)</f>
        <v>355.09323629132462</v>
      </c>
      <c r="AE36" s="900">
        <f>VLOOKUP(年度マスタ!$K$4&amp;"_"&amp;AE$33,データシート1!$A:$BT,MATCH("aa_"&amp;$S36,データシート1!$A$1:$BT$1,0),0)</f>
        <v>333.37984794402087</v>
      </c>
      <c r="AF36" s="900">
        <f>VLOOKUP(年度マスタ!$K$4&amp;"_"&amp;AF$33,データシート1!$A:$BT,MATCH("aa_"&amp;$S36,データシート1!$A$1:$BT$1,0),0)</f>
        <v>329.96871855142376</v>
      </c>
      <c r="AG36" s="900">
        <f>VLOOKUP(年度マスタ!$K$4&amp;"_"&amp;AG$33,データシート1!$A:$BT,MATCH("aa_"&amp;$S36,データシート1!$A$1:$BT$1,0),0)</f>
        <v>307.32891489317586</v>
      </c>
      <c r="AH36" s="900">
        <f>VLOOKUP(年度マスタ!$K$4&amp;"_"&amp;AH$33,データシート1!$A:$BT,MATCH("aa_"&amp;$S36,データシート1!$A$1:$BT$1,0),0)</f>
        <v>275.59114408465041</v>
      </c>
      <c r="AI36" s="900">
        <f>VLOOKUP(年度マスタ!$K$4&amp;"_"&amp;AI$33,データシート1!$A:$BT,MATCH("aa_"&amp;$S36,データシート1!$A$1:$BT$1,0),0)</f>
        <v>283.88885303645702</v>
      </c>
      <c r="AJ36" s="900">
        <f>VLOOKUP(年度マスタ!$K$4&amp;"_"&amp;AJ$33,データシート1!$A:$BT,MATCH("aa_"&amp;$S36,データシート1!$A$1:$BT$1,0),0)</f>
        <v>274.59800135475706</v>
      </c>
      <c r="AK36" s="901">
        <f>VLOOKUP(年度マスタ!$K$4&amp;"_"&amp;AK$33,データシート1!$A:$BT,MATCH("aa_"&amp;$S36,データシート1!$A$1:$BT$1,0),0)</f>
        <v>283.46059501509893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152.5812568103506</v>
      </c>
      <c r="P37" s="453">
        <f t="shared" si="9"/>
        <v>0.22479962306499229</v>
      </c>
      <c r="Q37" s="328"/>
      <c r="R37" s="13"/>
      <c r="S37" s="356" t="s">
        <v>187</v>
      </c>
      <c r="T37" s="335"/>
      <c r="U37" s="346"/>
      <c r="V37" s="336" t="s">
        <v>194</v>
      </c>
      <c r="W37" s="357"/>
      <c r="X37" s="899">
        <f>VLOOKUP(年度マスタ!$K$4&amp;"_"&amp;X$33,データシート1!$A:$BT,MATCH("aa_"&amp;$S37,データシート1!$A$1:$BT$1,0),0)</f>
        <v>3.854663949781548</v>
      </c>
      <c r="Y37" s="900">
        <f>VLOOKUP(年度マスタ!$K$4&amp;"_"&amp;Y$33,データシート1!$A:$BT,MATCH("aa_"&amp;$S37,データシート1!$A$1:$BT$1,0),0)</f>
        <v>4.1294580052425021</v>
      </c>
      <c r="Z37" s="900">
        <f>VLOOKUP(年度マスタ!$K$4&amp;"_"&amp;Z$33,データシート1!$A:$BT,MATCH("aa_"&amp;$S37,データシート1!$A$1:$BT$1,0),0)</f>
        <v>5.1830068472220896</v>
      </c>
      <c r="AA37" s="900">
        <f>VLOOKUP(年度マスタ!$K$4&amp;"_"&amp;AA$33,データシート1!$A:$BT,MATCH("aa_"&amp;$S37,データシート1!$A$1:$BT$1,0),0)</f>
        <v>4.6783194218328639</v>
      </c>
      <c r="AB37" s="900">
        <f>VLOOKUP(年度マスタ!$K$4&amp;"_"&amp;AB$33,データシート1!$A:$BT,MATCH("aa_"&amp;$S37,データシート1!$A$1:$BT$1,0),0)</f>
        <v>3.8483160471746332</v>
      </c>
      <c r="AC37" s="900">
        <f>VLOOKUP(年度マスタ!$K$4&amp;"_"&amp;AC$33,データシート1!$A:$BT,MATCH("aa_"&amp;$S37,データシート1!$A$1:$BT$1,0),0)</f>
        <v>3.6016964132484688</v>
      </c>
      <c r="AD37" s="900">
        <f>VLOOKUP(年度マスタ!$K$4&amp;"_"&amp;AD$33,データシート1!$A:$BT,MATCH("aa_"&amp;$S37,データシート1!$A$1:$BT$1,0),0)</f>
        <v>3.3517336409968239</v>
      </c>
      <c r="AE37" s="900">
        <f>VLOOKUP(年度マスタ!$K$4&amp;"_"&amp;AE$33,データシート1!$A:$BT,MATCH("aa_"&amp;$S37,データシート1!$A$1:$BT$1,0),0)</f>
        <v>3.3718748092091841</v>
      </c>
      <c r="AF37" s="900">
        <f>VLOOKUP(年度マスタ!$K$4&amp;"_"&amp;AF$33,データシート1!$A:$BT,MATCH("aa_"&amp;$S37,データシート1!$A$1:$BT$1,0),0)</f>
        <v>3.3252687501009071</v>
      </c>
      <c r="AG37" s="900">
        <f>VLOOKUP(年度マスタ!$K$4&amp;"_"&amp;AG$33,データシート1!$A:$BT,MATCH("aa_"&amp;$S37,データシート1!$A$1:$BT$1,0),0)</f>
        <v>3.1202878009683532</v>
      </c>
      <c r="AH37" s="900">
        <f>VLOOKUP(年度マスタ!$K$4&amp;"_"&amp;AH$33,データシート1!$A:$BT,MATCH("aa_"&amp;$S37,データシート1!$A$1:$BT$1,0),0)</f>
        <v>2.8323437166905272</v>
      </c>
      <c r="AI37" s="900">
        <f>VLOOKUP(年度マスタ!$K$4&amp;"_"&amp;AI$33,データシート1!$A:$BT,MATCH("aa_"&amp;$S37,データシート1!$A$1:$BT$1,0),0)</f>
        <v>3.1238133052770878</v>
      </c>
      <c r="AJ37" s="900">
        <f>VLOOKUP(年度マスタ!$K$4&amp;"_"&amp;AJ$33,データシート1!$A:$BT,MATCH("aa_"&amp;$S37,データシート1!$A$1:$BT$1,0),0)</f>
        <v>3.3497080271773774</v>
      </c>
      <c r="AK37" s="901">
        <f>VLOOKUP(年度マスタ!$K$4&amp;"_"&amp;AK$33,データシート1!$A:$BT,MATCH("aa_"&amp;$S37,データシート1!$A$1:$BT$1,0),0)</f>
        <v>3.0178469239785999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147.32414087294461</v>
      </c>
      <c r="P38" s="454">
        <f t="shared" si="9"/>
        <v>0.21705425704925202</v>
      </c>
      <c r="Q38" s="328"/>
      <c r="R38" s="13"/>
      <c r="S38" s="356" t="s">
        <v>188</v>
      </c>
      <c r="T38" s="335"/>
      <c r="U38" s="348"/>
      <c r="V38" s="358" t="s">
        <v>197</v>
      </c>
      <c r="W38" s="358"/>
      <c r="X38" s="899">
        <f>VLOOKUP(年度マスタ!$K$4&amp;"_"&amp;X$33,データシート1!$A:$BT,MATCH("aa_"&amp;$S38,データシート1!$A$1:$BT$1,0),0)</f>
        <v>8.1298425136983745</v>
      </c>
      <c r="Y38" s="900">
        <f>VLOOKUP(年度マスタ!$K$4&amp;"_"&amp;Y$33,データシート1!$A:$BT,MATCH("aa_"&amp;$S38,データシート1!$A$1:$BT$1,0),0)</f>
        <v>8.2789781757352259</v>
      </c>
      <c r="Z38" s="900">
        <f>VLOOKUP(年度マスタ!$K$4&amp;"_"&amp;Z$33,データシート1!$A:$BT,MATCH("aa_"&amp;$S38,データシート1!$A$1:$BT$1,0),0)</f>
        <v>7.3870126415987141</v>
      </c>
      <c r="AA38" s="900">
        <f>VLOOKUP(年度マスタ!$K$4&amp;"_"&amp;AA$33,データシート1!$A:$BT,MATCH("aa_"&amp;$S38,データシート1!$A$1:$BT$1,0),0)</f>
        <v>7.5108393566786784</v>
      </c>
      <c r="AB38" s="900">
        <f>VLOOKUP(年度マスタ!$K$4&amp;"_"&amp;AB$33,データシート1!$A:$BT,MATCH("aa_"&amp;$S38,データシート1!$A$1:$BT$1,0),0)</f>
        <v>7.6350409995642972</v>
      </c>
      <c r="AC38" s="900">
        <f>VLOOKUP(年度マスタ!$K$4&amp;"_"&amp;AC$33,データシート1!$A:$BT,MATCH("aa_"&amp;$S38,データシート1!$A$1:$BT$1,0),0)</f>
        <v>3.819111341999097</v>
      </c>
      <c r="AD38" s="900">
        <f>VLOOKUP(年度マスタ!$K$4&amp;"_"&amp;AD$33,データシート1!$A:$BT,MATCH("aa_"&amp;$S38,データシート1!$A$1:$BT$1,0),0)</f>
        <v>4.1202427782722806</v>
      </c>
      <c r="AE38" s="900">
        <f>VLOOKUP(年度マスタ!$K$4&amp;"_"&amp;AE$33,データシート1!$A:$BT,MATCH("aa_"&amp;$S38,データシート1!$A$1:$BT$1,0),0)</f>
        <v>3.9596669509914166</v>
      </c>
      <c r="AF38" s="900">
        <f>VLOOKUP(年度マスタ!$K$4&amp;"_"&amp;AF$33,データシート1!$A:$BT,MATCH("aa_"&amp;$S38,データシート1!$A$1:$BT$1,0),0)</f>
        <v>3.8938764270877857</v>
      </c>
      <c r="AG38" s="900">
        <f>VLOOKUP(年度マスタ!$K$4&amp;"_"&amp;AG$33,データシート1!$A:$BT,MATCH("aa_"&amp;$S38,データシート1!$A$1:$BT$1,0),0)</f>
        <v>3.4908579980117032</v>
      </c>
      <c r="AH38" s="900">
        <f>VLOOKUP(年度マスタ!$K$4&amp;"_"&amp;AH$33,データシート1!$A:$BT,MATCH("aa_"&amp;$S38,データシート1!$A$1:$BT$1,0),0)</f>
        <v>3.5098595546892231</v>
      </c>
      <c r="AI38" s="900">
        <f>VLOOKUP(年度マスタ!$K$4&amp;"_"&amp;AI$33,データシート1!$A:$BT,MATCH("aa_"&amp;$S38,データシート1!$A$1:$BT$1,0),0)</f>
        <v>10.097043076446639</v>
      </c>
      <c r="AJ38" s="900">
        <f>VLOOKUP(年度マスタ!$K$4&amp;"_"&amp;AJ$33,データシート1!$A:$BT,MATCH("aa_"&amp;$S38,データシート1!$A$1:$BT$1,0),0)</f>
        <v>13.246522970786854</v>
      </c>
      <c r="AK38" s="901">
        <f>VLOOKUP(年度マスタ!$K$4&amp;"_"&amp;AK$33,データシート1!$A:$BT,MATCH("aa_"&amp;$S38,データシート1!$A$1:$BT$1,0),0)</f>
        <v>8.4879500596987096</v>
      </c>
      <c r="AL38" s="330"/>
      <c r="AW38" s="17" t="str">
        <f>年度マスタ!H4</f>
        <v>20</v>
      </c>
      <c r="AX38" s="17" t="s">
        <v>198</v>
      </c>
      <c r="AY38" s="17">
        <f>VLOOKUP($AW38&amp;"_"&amp;$AY$34,データシート1!$A:$BT,MATCH($AY$31&amp;"_"&amp;AY$36,データシート1!$A$1:$BT$1,0),0)</f>
        <v>2457.9316947733641</v>
      </c>
      <c r="AZ38" s="17">
        <f>VLOOKUP($AW38&amp;"_"&amp;$AY$34,データシート1!$A:$BT,MATCH($AY$31&amp;"_"&amp;AZ$36,データシート1!$A$1:$BT$1,0),0)</f>
        <v>135.19406286323405</v>
      </c>
      <c r="BA38" s="17">
        <f>VLOOKUP($AW38&amp;"_"&amp;$AY$34,データシート1!$A:$BT,MATCH($AY$31&amp;"_"&amp;BA$36,データシート1!$A$1:$BT$1,0),0)</f>
        <v>314.87677291948387</v>
      </c>
      <c r="BB38" s="17">
        <f>VLOOKUP($AW38&amp;"_"&amp;$AY$34,データシート1!$A:$BT,MATCH($AY$31&amp;"_"&amp;BB$36,データシート1!$A$1:$BT$1,0),0)</f>
        <v>2692.4566290468192</v>
      </c>
      <c r="BC38" s="17">
        <f>VLOOKUP($AW38&amp;"_"&amp;$AY$34,データシート1!$A:$BT,MATCH($AY$31&amp;"_"&amp;BC$36,データシート1!$A$1:$BT$1,0),0)</f>
        <v>3334.4335265667346</v>
      </c>
      <c r="BD38" s="17">
        <f>VLOOKUP($AW38&amp;"_"&amp;$AY$34,データシート1!$A:$BT,MATCH($AY$31&amp;"_"&amp;BD$36,データシート1!$A$1:$BT$1,0),0)</f>
        <v>2039.5048815123616</v>
      </c>
      <c r="BE38" s="17">
        <f>VLOOKUP($AW38&amp;"_"&amp;$AY$34,データシート1!$A:$BT,MATCH($AY$31&amp;"_"&amp;BE$36,データシート1!$A$1:$BT$1,0),0)</f>
        <v>2052.9913196134207</v>
      </c>
      <c r="BF38" s="17">
        <f>VLOOKUP($AW38&amp;"_"&amp;$AY$34,データシート1!$A:$BT,MATCH($AY$31&amp;"_"&amp;BF$36,データシート1!$A$1:$BT$1,0),0)</f>
        <v>120.3180663762938</v>
      </c>
      <c r="BG38" s="17">
        <f>VLOOKUP($AW38&amp;"_"&amp;$AY$34,データシート1!$A:$BT,MATCH($AY$31&amp;"_"&amp;BG$36,データシート1!$A$1:$BT$1,0),0)</f>
        <v>0</v>
      </c>
      <c r="BH38" s="17">
        <f>VLOOKUP($AW38&amp;"_"&amp;$AY$34,データシート1!$A:$BT,MATCH($AY$31&amp;"_"&amp;BH$36,データシート1!$A$1:$BT$1,0),0)</f>
        <v>209.97346333538837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80.755921276526038</v>
      </c>
      <c r="P39" s="454">
        <f t="shared" si="9"/>
        <v>0.11897857602387862</v>
      </c>
      <c r="Q39" s="328"/>
      <c r="R39" s="13"/>
      <c r="S39" s="356" t="s">
        <v>189</v>
      </c>
      <c r="T39" s="335"/>
      <c r="U39" s="343" t="s">
        <v>199</v>
      </c>
      <c r="V39" s="344"/>
      <c r="W39" s="344"/>
      <c r="X39" s="896">
        <f>VLOOKUP(年度マスタ!$K$4&amp;"_"&amp;X$33,データシート1!$A:$BT,MATCH("aa_"&amp;$S39,データシート1!$A$1:$BT$1,0),0)</f>
        <v>101.7729434459243</v>
      </c>
      <c r="Y39" s="897">
        <f>VLOOKUP(年度マスタ!$K$4&amp;"_"&amp;Y$33,データシート1!$A:$BT,MATCH("aa_"&amp;$S39,データシート1!$A$1:$BT$1,0),0)</f>
        <v>105.1515313314719</v>
      </c>
      <c r="Z39" s="897">
        <f>VLOOKUP(年度マスタ!$K$4&amp;"_"&amp;Z$33,データシート1!$A:$BT,MATCH("aa_"&amp;$S39,データシート1!$A$1:$BT$1,0),0)</f>
        <v>115.7205265367317</v>
      </c>
      <c r="AA39" s="897">
        <f>VLOOKUP(年度マスタ!$K$4&amp;"_"&amp;AA$33,データシート1!$A:$BT,MATCH("aa_"&amp;$S39,データシート1!$A$1:$BT$1,0),0)</f>
        <v>104.1842148538982</v>
      </c>
      <c r="AB39" s="897">
        <f>VLOOKUP(年度マスタ!$K$4&amp;"_"&amp;AB$33,データシート1!$A:$BT,MATCH("aa_"&amp;$S39,データシート1!$A$1:$BT$1,0),0)</f>
        <v>100.4355290054627</v>
      </c>
      <c r="AC39" s="897">
        <f>VLOOKUP(年度マスタ!$K$4&amp;"_"&amp;AC$33,データシート1!$A:$BT,MATCH("aa_"&amp;$S39,データシート1!$A$1:$BT$1,0),0)</f>
        <v>97.445429011867816</v>
      </c>
      <c r="AD39" s="897">
        <f>VLOOKUP(年度マスタ!$K$4&amp;"_"&amp;AD$33,データシート1!$A:$BT,MATCH("aa_"&amp;$S39,データシート1!$A$1:$BT$1,0),0)</f>
        <v>103.88160590540301</v>
      </c>
      <c r="AE39" s="897">
        <f>VLOOKUP(年度マスタ!$K$4&amp;"_"&amp;AE$33,データシート1!$A:$BT,MATCH("aa_"&amp;$S39,データシート1!$A$1:$BT$1,0),0)</f>
        <v>83.97647338883209</v>
      </c>
      <c r="AF39" s="897">
        <f>VLOOKUP(年度マスタ!$K$4&amp;"_"&amp;AF$33,データシート1!$A:$BT,MATCH("aa_"&amp;$S39,データシート1!$A$1:$BT$1,0),0)</f>
        <v>79.777454355151946</v>
      </c>
      <c r="AG39" s="897">
        <f>VLOOKUP(年度マスタ!$K$4&amp;"_"&amp;AG$33,データシート1!$A:$BT,MATCH("aa_"&amp;$S39,データシート1!$A$1:$BT$1,0),0)</f>
        <v>77.640824822348534</v>
      </c>
      <c r="AH39" s="897">
        <f>VLOOKUP(年度マスタ!$K$4&amp;"_"&amp;AH$33,データシート1!$A:$BT,MATCH("aa_"&amp;$S39,データシート1!$A$1:$BT$1,0),0)</f>
        <v>74.349344128016128</v>
      </c>
      <c r="AI39" s="897">
        <f>VLOOKUP(年度マスタ!$K$4&amp;"_"&amp;AI$33,データシート1!$A:$BT,MATCH("aa_"&amp;$S39,データシート1!$A$1:$BT$1,0),0)</f>
        <v>66.583892831695309</v>
      </c>
      <c r="AJ39" s="897">
        <f>VLOOKUP(年度マスタ!$K$4&amp;"_"&amp;AJ$33,データシート1!$A:$BT,MATCH("aa_"&amp;$S39,データシート1!$A$1:$BT$1,0),0)</f>
        <v>75.316392934419611</v>
      </c>
      <c r="AK39" s="898">
        <f>VLOOKUP(年度マスタ!$K$4&amp;"_"&amp;AK$33,データシート1!$A:$BT,MATCH("aa_"&amp;$S39,データシート1!$A$1:$BT$1,0),0)</f>
        <v>74.379111577000018</v>
      </c>
      <c r="AL39" s="330"/>
      <c r="AW39" s="17" t="str">
        <f>年度マスタ!K4</f>
        <v>20215</v>
      </c>
      <c r="AX39" s="17" t="s">
        <v>200</v>
      </c>
      <c r="AY39" s="17">
        <f>VLOOKUP($AW39&amp;"_"&amp;$AY$34,データシート1!$A:$BT,MATCH($AY$31&amp;"_"&amp;AY$36,データシート1!$A$1:$BT$1,0),0)</f>
        <v>283.46059501509893</v>
      </c>
      <c r="AZ39" s="17">
        <f>VLOOKUP($AW39&amp;"_"&amp;$AY$34,データシート1!$A:$BT,MATCH($AY$31&amp;"_"&amp;AZ$36,データシート1!$A$1:$BT$1,0),0)</f>
        <v>3.0178469239785999</v>
      </c>
      <c r="BA39" s="17">
        <f>VLOOKUP($AW39&amp;"_"&amp;$AY$34,データシート1!$A:$BT,MATCH($AY$31&amp;"_"&amp;BA$36,データシート1!$A$1:$BT$1,0),0)</f>
        <v>8.4879500596987096</v>
      </c>
      <c r="BB39" s="17">
        <f>VLOOKUP($AW39&amp;"_"&amp;$AY$34,データシート1!$A:$BT,MATCH($AY$31&amp;"_"&amp;BB$36,データシート1!$A$1:$BT$1,0),0)</f>
        <v>74.379111577000018</v>
      </c>
      <c r="BC39" s="17">
        <f>VLOOKUP($AW39&amp;"_"&amp;$AY$34,データシート1!$A:$BT,MATCH($AY$31&amp;"_"&amp;BC$36,データシート1!$A$1:$BT$1,0),0)</f>
        <v>107.35203782115397</v>
      </c>
      <c r="BD39" s="17">
        <f>VLOOKUP($AW39&amp;"_"&amp;$AY$34,データシート1!$A:$BT,MATCH($AY$31&amp;"_"&amp;BD$36,データシート1!$A$1:$BT$1,0),0)</f>
        <v>66.308277330883953</v>
      </c>
      <c r="BE39" s="17">
        <f>VLOOKUP($AW39&amp;"_"&amp;$AY$34,データシート1!$A:$BT,MATCH($AY$31&amp;"_"&amp;BE$36,データシート1!$A$1:$BT$1,0),0)</f>
        <v>60.002354641023068</v>
      </c>
      <c r="BF39" s="17">
        <f>VLOOKUP($AW39&amp;"_"&amp;$AY$34,データシート1!$A:$BT,MATCH($AY$31&amp;"_"&amp;BF$36,データシート1!$A$1:$BT$1,0),0)</f>
        <v>3.8923562468833972</v>
      </c>
      <c r="BG39" s="17">
        <f>VLOOKUP($AW39&amp;"_"&amp;$AY$34,データシート1!$A:$BT,MATCH($AY$31&amp;"_"&amp;BG$36,データシート1!$A$1:$BT$1,0),0)</f>
        <v>0</v>
      </c>
      <c r="BH39" s="17">
        <f>VLOOKUP($AW39&amp;"_"&amp;$AY$34,データシート1!$A:$BT,MATCH($AY$31&amp;"_"&amp;BH$36,データシート1!$A$1:$BT$1,0),0)</f>
        <v>8.0976098609829439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66.568219596418572</v>
      </c>
      <c r="P40" s="454">
        <f t="shared" si="9"/>
        <v>9.807568102537341E-2</v>
      </c>
      <c r="Q40" s="328"/>
      <c r="R40" s="13"/>
      <c r="S40" s="356" t="s">
        <v>165</v>
      </c>
      <c r="T40" s="335"/>
      <c r="U40" s="343" t="s">
        <v>165</v>
      </c>
      <c r="V40" s="344"/>
      <c r="W40" s="344"/>
      <c r="X40" s="896">
        <f>VLOOKUP(年度マスタ!$K$4&amp;"_"&amp;X$33,データシート1!$A:$BT,MATCH("aa_"&amp;$S40,データシート1!$A$1:$BT$1,0),0)</f>
        <v>106.9837266176566</v>
      </c>
      <c r="Y40" s="897">
        <f>VLOOKUP(年度マスタ!$K$4&amp;"_"&amp;Y$33,データシート1!$A:$BT,MATCH("aa_"&amp;$S40,データシート1!$A$1:$BT$1,0),0)</f>
        <v>114.8115752057565</v>
      </c>
      <c r="Z40" s="897">
        <f>VLOOKUP(年度マスタ!$K$4&amp;"_"&amp;Z$33,データシート1!$A:$BT,MATCH("aa_"&amp;$S40,データシート1!$A$1:$BT$1,0),0)</f>
        <v>108.84758936034299</v>
      </c>
      <c r="AA40" s="897">
        <f>VLOOKUP(年度マスタ!$K$4&amp;"_"&amp;AA$33,データシート1!$A:$BT,MATCH("aa_"&amp;$S40,データシート1!$A$1:$BT$1,0),0)</f>
        <v>108.5952185113091</v>
      </c>
      <c r="AB40" s="897">
        <f>VLOOKUP(年度マスタ!$K$4&amp;"_"&amp;AB$33,データシート1!$A:$BT,MATCH("aa_"&amp;$S40,データシート1!$A$1:$BT$1,0),0)</f>
        <v>116.867415084776</v>
      </c>
      <c r="AC40" s="897">
        <f>VLOOKUP(年度マスタ!$K$4&amp;"_"&amp;AC$33,データシート1!$A:$BT,MATCH("aa_"&amp;$S40,データシート1!$A$1:$BT$1,0),0)</f>
        <v>116.705024422283</v>
      </c>
      <c r="AD40" s="897">
        <f>VLOOKUP(年度マスタ!$K$4&amp;"_"&amp;AD$33,データシート1!$A:$BT,MATCH("aa_"&amp;$S40,データシート1!$A$1:$BT$1,0),0)</f>
        <v>100.5458142104105</v>
      </c>
      <c r="AE40" s="897">
        <f>VLOOKUP(年度マスタ!$K$4&amp;"_"&amp;AE$33,データシート1!$A:$BT,MATCH("aa_"&amp;$S40,データシート1!$A$1:$BT$1,0),0)</f>
        <v>108.47720235761113</v>
      </c>
      <c r="AF40" s="897">
        <f>VLOOKUP(年度マスタ!$K$4&amp;"_"&amp;AF$33,データシート1!$A:$BT,MATCH("aa_"&amp;$S40,データシート1!$A$1:$BT$1,0),0)</f>
        <v>112.93676155463315</v>
      </c>
      <c r="AG40" s="897">
        <f>VLOOKUP(年度マスタ!$K$4&amp;"_"&amp;AG$33,データシート1!$A:$BT,MATCH("aa_"&amp;$S40,データシート1!$A$1:$BT$1,0),0)</f>
        <v>111.14747826472812</v>
      </c>
      <c r="AH40" s="897">
        <f>VLOOKUP(年度マスタ!$K$4&amp;"_"&amp;AH$33,データシート1!$A:$BT,MATCH("aa_"&amp;$S40,データシート1!$A$1:$BT$1,0),0)</f>
        <v>99.563821639604441</v>
      </c>
      <c r="AI40" s="897">
        <f>VLOOKUP(年度マスタ!$K$4&amp;"_"&amp;AI$33,データシート1!$A:$BT,MATCH("aa_"&amp;$S40,データシート1!$A$1:$BT$1,0),0)</f>
        <v>98.396090401504694</v>
      </c>
      <c r="AJ40" s="897">
        <f>VLOOKUP(年度マスタ!$K$4&amp;"_"&amp;AJ$33,データシート1!$A:$BT,MATCH("aa_"&amp;$S40,データシート1!$A$1:$BT$1,0),0)</f>
        <v>108.0795385761156</v>
      </c>
      <c r="AK40" s="898">
        <f>VLOOKUP(年度マスタ!$K$4&amp;"_"&amp;AK$33,データシート1!$A:$BT,MATCH("aa_"&amp;$S40,データシート1!$A$1:$BT$1,0),0)</f>
        <v>107.35203782115397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5.2571159374059802</v>
      </c>
      <c r="P41" s="454">
        <f t="shared" si="9"/>
        <v>7.7453660157402694E-3</v>
      </c>
      <c r="Q41" s="328"/>
      <c r="R41" s="13"/>
      <c r="S41" s="356" t="s">
        <v>201</v>
      </c>
      <c r="T41" s="335"/>
      <c r="U41" s="246" t="s">
        <v>128</v>
      </c>
      <c r="V41" s="344"/>
      <c r="W41" s="344"/>
      <c r="X41" s="896">
        <f>X42+X45+X46</f>
        <v>155.54187437680901</v>
      </c>
      <c r="Y41" s="897">
        <f t="shared" ref="Y41:AH41" si="12">Y42+Y45+Y46</f>
        <v>156.16806235580569</v>
      </c>
      <c r="Z41" s="897">
        <f t="shared" si="12"/>
        <v>153.71801268852985</v>
      </c>
      <c r="AA41" s="897">
        <f t="shared" si="12"/>
        <v>154.29981091595641</v>
      </c>
      <c r="AB41" s="897">
        <f t="shared" si="12"/>
        <v>152.5812568103506</v>
      </c>
      <c r="AC41" s="897">
        <f t="shared" si="12"/>
        <v>149.30057765971864</v>
      </c>
      <c r="AD41" s="897">
        <f t="shared" si="12"/>
        <v>148.52937006732577</v>
      </c>
      <c r="AE41" s="897">
        <f t="shared" si="12"/>
        <v>146.2886945003375</v>
      </c>
      <c r="AF41" s="897">
        <f t="shared" si="12"/>
        <v>144.42410307729347</v>
      </c>
      <c r="AG41" s="897">
        <f t="shared" si="12"/>
        <v>142.70103703613515</v>
      </c>
      <c r="AH41" s="897">
        <f t="shared" si="12"/>
        <v>139.68313528791779</v>
      </c>
      <c r="AI41" s="897">
        <f>AI42+AI45+AI46</f>
        <v>127.05506008618704</v>
      </c>
      <c r="AJ41" s="897">
        <f>AJ42+AJ45+AJ46</f>
        <v>126.99780312827274</v>
      </c>
      <c r="AK41" s="898">
        <f>AK42+AK45+AK46</f>
        <v>130.20298821879041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151.62382551637901</v>
      </c>
      <c r="Y42" s="900">
        <f t="shared" ref="Y42:AK42" si="13">SUM(Y43:Y44)</f>
        <v>152.08388171576377</v>
      </c>
      <c r="Z42" s="900">
        <f t="shared" si="13"/>
        <v>149.00913318350524</v>
      </c>
      <c r="AA42" s="900">
        <f t="shared" si="13"/>
        <v>149.10952091619652</v>
      </c>
      <c r="AB42" s="900">
        <f t="shared" si="13"/>
        <v>147.32414087294461</v>
      </c>
      <c r="AC42" s="900">
        <f t="shared" si="13"/>
        <v>144.27858218583538</v>
      </c>
      <c r="AD42" s="900">
        <f t="shared" si="13"/>
        <v>143.62819955138986</v>
      </c>
      <c r="AE42" s="900">
        <f t="shared" si="13"/>
        <v>141.51863113142738</v>
      </c>
      <c r="AF42" s="900">
        <f t="shared" si="13"/>
        <v>139.8164683284717</v>
      </c>
      <c r="AG42" s="900">
        <f t="shared" si="13"/>
        <v>138.4304998638107</v>
      </c>
      <c r="AH42" s="900">
        <f t="shared" si="13"/>
        <v>135.54639072078749</v>
      </c>
      <c r="AI42" s="900">
        <f t="shared" si="13"/>
        <v>123.12061101377712</v>
      </c>
      <c r="AJ42" s="900">
        <f t="shared" si="13"/>
        <v>123.1250446817082</v>
      </c>
      <c r="AK42" s="901">
        <f t="shared" si="13"/>
        <v>126.31063197190701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5.9574209095681674</v>
      </c>
      <c r="P43" s="612">
        <f t="shared" si="9"/>
        <v>8.7771329382547014E-3</v>
      </c>
      <c r="Q43" s="328"/>
      <c r="R43" s="13"/>
      <c r="S43" s="356" t="s">
        <v>190</v>
      </c>
      <c r="T43" s="359"/>
      <c r="U43" s="346"/>
      <c r="V43" s="360"/>
      <c r="W43" s="347" t="s">
        <v>190</v>
      </c>
      <c r="X43" s="899">
        <f>VLOOKUP(年度マスタ!$K$4&amp;"_"&amp;X$33,データシート1!$A:$BT,MATCH("aa_"&amp;$S43,データシート1!$A$1:$BT$1,0),0)</f>
        <v>83.521187084438438</v>
      </c>
      <c r="Y43" s="900">
        <f>VLOOKUP(年度マスタ!$K$4&amp;"_"&amp;Y$33,データシート1!$A:$BT,MATCH("aa_"&amp;$S43,データシート1!$A$1:$BT$1,0),0)</f>
        <v>83.485356961250972</v>
      </c>
      <c r="Z43" s="900">
        <f>VLOOKUP(年度マスタ!$K$4&amp;"_"&amp;Z$33,データシート1!$A:$BT,MATCH("aa_"&amp;$S43,データシート1!$A$1:$BT$1,0),0)</f>
        <v>82.808665561956772</v>
      </c>
      <c r="AA43" s="900">
        <f>VLOOKUP(年度マスタ!$K$4&amp;"_"&amp;AA$33,データシート1!$A:$BT,MATCH("aa_"&amp;$S43,データシート1!$A$1:$BT$1,0),0)</f>
        <v>83.000206978753567</v>
      </c>
      <c r="AB43" s="900">
        <f>VLOOKUP(年度マスタ!$K$4&amp;"_"&amp;AB$33,データシート1!$A:$BT,MATCH("aa_"&amp;$S43,データシート1!$A$1:$BT$1,0),0)</f>
        <v>80.755921276526038</v>
      </c>
      <c r="AC43" s="900">
        <f>VLOOKUP(年度マスタ!$K$4&amp;"_"&amp;AC$33,データシート1!$A:$BT,MATCH("aa_"&amp;$S43,データシート1!$A$1:$BT$1,0),0)</f>
        <v>77.530055009789663</v>
      </c>
      <c r="AD43" s="900">
        <f>VLOOKUP(年度マスタ!$K$4&amp;"_"&amp;AD$33,データシート1!$A:$BT,MATCH("aa_"&amp;$S43,データシート1!$A$1:$BT$1,0),0)</f>
        <v>77.193783761091396</v>
      </c>
      <c r="AE43" s="900">
        <f>VLOOKUP(年度マスタ!$K$4&amp;"_"&amp;AE$33,データシート1!$A:$BT,MATCH("aa_"&amp;$S43,データシート1!$A$1:$BT$1,0),0)</f>
        <v>76.936499183892309</v>
      </c>
      <c r="AF43" s="900">
        <f>VLOOKUP(年度マスタ!$K$4&amp;"_"&amp;AF$33,データシート1!$A:$BT,MATCH("aa_"&amp;$S43,データシート1!$A$1:$BT$1,0),0)</f>
        <v>76.217966421584208</v>
      </c>
      <c r="AG43" s="900">
        <f>VLOOKUP(年度マスタ!$K$4&amp;"_"&amp;AG$33,データシート1!$A:$BT,MATCH("aa_"&amp;$S43,データシート1!$A$1:$BT$1,0),0)</f>
        <v>75.508091506963069</v>
      </c>
      <c r="AH43" s="900">
        <f>VLOOKUP(年度マスタ!$K$4&amp;"_"&amp;AH$33,データシート1!$A:$BT,MATCH("aa_"&amp;$S43,データシート1!$A$1:$BT$1,0),0)</f>
        <v>73.300459763564305</v>
      </c>
      <c r="AI43" s="900">
        <f>VLOOKUP(年度マスタ!$K$4&amp;"_"&amp;AI$33,データシート1!$A:$BT,MATCH("aa_"&amp;$S43,データシート1!$A$1:$BT$1,0),0)</f>
        <v>64.512649099575867</v>
      </c>
      <c r="AJ43" s="900">
        <f>VLOOKUP(年度マスタ!$K$4&amp;"_"&amp;AJ$33,データシート1!$A:$BT,MATCH("aa_"&amp;$S43,データシート1!$A$1:$BT$1,0),0)</f>
        <v>62.73770240015142</v>
      </c>
      <c r="AK43" s="901">
        <f>VLOOKUP(年度マスタ!$K$4&amp;"_"&amp;AK$33,データシート1!$A:$BT,MATCH("aa_"&amp;$S43,データシート1!$A$1:$BT$1,0),0)</f>
        <v>66.308277330883953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68.102638431940576</v>
      </c>
      <c r="Y44" s="900">
        <f>VLOOKUP(年度マスタ!$K$4&amp;"_"&amp;Y$33,データシート1!$A:$BT,MATCH("aa_"&amp;$S44,データシート1!$A$1:$BT$1,0),0)</f>
        <v>68.598524754512781</v>
      </c>
      <c r="Z44" s="900">
        <f>VLOOKUP(年度マスタ!$K$4&amp;"_"&amp;Z$33,データシート1!$A:$BT,MATCH("aa_"&amp;$S44,データシート1!$A$1:$BT$1,0),0)</f>
        <v>66.200467621548469</v>
      </c>
      <c r="AA44" s="900">
        <f>VLOOKUP(年度マスタ!$K$4&amp;"_"&amp;AA$33,データシート1!$A:$BT,MATCH("aa_"&amp;$S44,データシート1!$A$1:$BT$1,0),0)</f>
        <v>66.109313937442948</v>
      </c>
      <c r="AB44" s="900">
        <f>VLOOKUP(年度マスタ!$K$4&amp;"_"&amp;AB$33,データシート1!$A:$BT,MATCH("aa_"&amp;$S44,データシート1!$A$1:$BT$1,0),0)</f>
        <v>66.568219596418572</v>
      </c>
      <c r="AC44" s="900">
        <f>VLOOKUP(年度マスタ!$K$4&amp;"_"&amp;AC$33,データシート1!$A:$BT,MATCH("aa_"&amp;$S44,データシート1!$A$1:$BT$1,0),0)</f>
        <v>66.748527176045727</v>
      </c>
      <c r="AD44" s="900">
        <f>VLOOKUP(年度マスタ!$K$4&amp;"_"&amp;AD$33,データシート1!$A:$BT,MATCH("aa_"&amp;$S44,データシート1!$A$1:$BT$1,0),0)</f>
        <v>66.434415790298459</v>
      </c>
      <c r="AE44" s="900">
        <f>VLOOKUP(年度マスタ!$K$4&amp;"_"&amp;AE$33,データシート1!$A:$BT,MATCH("aa_"&amp;$S44,データシート1!$A$1:$BT$1,0),0)</f>
        <v>64.582131947535075</v>
      </c>
      <c r="AF44" s="900">
        <f>VLOOKUP(年度マスタ!$K$4&amp;"_"&amp;AF$33,データシート1!$A:$BT,MATCH("aa_"&amp;$S44,データシート1!$A$1:$BT$1,0),0)</f>
        <v>63.598501906887499</v>
      </c>
      <c r="AG44" s="900">
        <f>VLOOKUP(年度マスタ!$K$4&amp;"_"&amp;AG$33,データシート1!$A:$BT,MATCH("aa_"&amp;$S44,データシート1!$A$1:$BT$1,0),0)</f>
        <v>62.922408356847619</v>
      </c>
      <c r="AH44" s="900">
        <f>VLOOKUP(年度マスタ!$K$4&amp;"_"&amp;AH$33,データシート1!$A:$BT,MATCH("aa_"&amp;$S44,データシート1!$A$1:$BT$1,0),0)</f>
        <v>62.245930957223166</v>
      </c>
      <c r="AI44" s="900">
        <f>VLOOKUP(年度マスタ!$K$4&amp;"_"&amp;AI$33,データシート1!$A:$BT,MATCH("aa_"&amp;$S44,データシート1!$A$1:$BT$1,0),0)</f>
        <v>58.607961914201255</v>
      </c>
      <c r="AJ44" s="900">
        <f>VLOOKUP(年度マスタ!$K$4&amp;"_"&amp;AJ$33,データシート1!$A:$BT,MATCH("aa_"&amp;$S44,データシート1!$A$1:$BT$1,0),0)</f>
        <v>60.387342281556791</v>
      </c>
      <c r="AK44" s="901">
        <f>VLOOKUP(年度マスタ!$K$4&amp;"_"&amp;AK$33,データシート1!$A:$BT,MATCH("aa_"&amp;$S44,データシート1!$A$1:$BT$1,0),0)</f>
        <v>60.002354641023068</v>
      </c>
      <c r="AL44" s="330"/>
      <c r="AW44" s="17" t="str">
        <f>AW47</f>
        <v>長野県</v>
      </c>
      <c r="AX44" s="1010">
        <f t="shared" si="14"/>
        <v>0.21770265792956017</v>
      </c>
      <c r="AY44" s="1010">
        <f t="shared" si="14"/>
        <v>0.20156618102786486</v>
      </c>
      <c r="AZ44" s="1010">
        <f t="shared" si="14"/>
        <v>0.24962668835236601</v>
      </c>
      <c r="BA44" s="1010">
        <f t="shared" si="14"/>
        <v>0.3153851668840863</v>
      </c>
      <c r="BB44" s="1010">
        <f t="shared" si="14"/>
        <v>1.5719305806122484E-2</v>
      </c>
      <c r="BC44" s="1010">
        <f>SUM(AX44:BB44)</f>
        <v>0.99999999999999978</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3.9180488604299999</v>
      </c>
      <c r="Y45" s="900">
        <f>VLOOKUP(年度マスタ!$K$4&amp;"_"&amp;Y$33,データシート1!$A:$BT,MATCH("aa_"&amp;$S45,データシート1!$A$1:$BT$1,0),0)</f>
        <v>4.0841806400419296</v>
      </c>
      <c r="Z45" s="900">
        <f>VLOOKUP(年度マスタ!$K$4&amp;"_"&amp;Z$33,データシート1!$A:$BT,MATCH("aa_"&amp;$S45,データシート1!$A$1:$BT$1,0),0)</f>
        <v>4.7088795050246004</v>
      </c>
      <c r="AA45" s="900">
        <f>VLOOKUP(年度マスタ!$K$4&amp;"_"&amp;AA$33,データシート1!$A:$BT,MATCH("aa_"&amp;$S45,データシート1!$A$1:$BT$1,0),0)</f>
        <v>5.1902899997599103</v>
      </c>
      <c r="AB45" s="900">
        <f>VLOOKUP(年度マスタ!$K$4&amp;"_"&amp;AB$33,データシート1!$A:$BT,MATCH("aa_"&amp;$S45,データシート1!$A$1:$BT$1,0),0)</f>
        <v>5.2571159374059802</v>
      </c>
      <c r="AC45" s="900">
        <f>VLOOKUP(年度マスタ!$K$4&amp;"_"&amp;AC$33,データシート1!$A:$BT,MATCH("aa_"&amp;$S45,データシート1!$A$1:$BT$1,0),0)</f>
        <v>5.0219954738832602</v>
      </c>
      <c r="AD45" s="900">
        <f>VLOOKUP(年度マスタ!$K$4&amp;"_"&amp;AD$33,データシート1!$A:$BT,MATCH("aa_"&amp;$S45,データシート1!$A$1:$BT$1,0),0)</f>
        <v>4.9011705159359096</v>
      </c>
      <c r="AE45" s="900">
        <f>VLOOKUP(年度マスタ!$K$4&amp;"_"&amp;AE$33,データシート1!$A:$BT,MATCH("aa_"&amp;$S45,データシート1!$A$1:$BT$1,0),0)</f>
        <v>4.7700633689101046</v>
      </c>
      <c r="AF45" s="900">
        <f>VLOOKUP(年度マスタ!$K$4&amp;"_"&amp;AF$33,データシート1!$A:$BT,MATCH("aa_"&amp;$S45,データシート1!$A$1:$BT$1,0),0)</f>
        <v>4.6076347488217699</v>
      </c>
      <c r="AG45" s="900">
        <f>VLOOKUP(年度マスタ!$K$4&amp;"_"&amp;AG$33,データシート1!$A:$BT,MATCH("aa_"&amp;$S45,データシート1!$A$1:$BT$1,0),0)</f>
        <v>4.2705371723244401</v>
      </c>
      <c r="AH45" s="900">
        <f>VLOOKUP(年度マスタ!$K$4&amp;"_"&amp;AH$33,データシート1!$A:$BT,MATCH("aa_"&amp;$S45,データシート1!$A$1:$BT$1,0),0)</f>
        <v>4.1367445671303198</v>
      </c>
      <c r="AI45" s="900">
        <f>VLOOKUP(年度マスタ!$K$4&amp;"_"&amp;AI$33,データシート1!$A:$BT,MATCH("aa_"&amp;$S45,データシート1!$A$1:$BT$1,0),0)</f>
        <v>3.9344490724099201</v>
      </c>
      <c r="AJ45" s="900">
        <f>VLOOKUP(年度マスタ!$K$4&amp;"_"&amp;AJ$33,データシート1!$A:$BT,MATCH("aa_"&amp;$S45,データシート1!$A$1:$BT$1,0),0)</f>
        <v>3.8727584465645299</v>
      </c>
      <c r="AK45" s="901">
        <f>VLOOKUP(年度マスタ!$K$4&amp;"_"&amp;AK$33,データシート1!$A:$BT,MATCH("aa_"&amp;$S45,データシート1!$A$1:$BT$1,0),0)</f>
        <v>3.8923562468833972</v>
      </c>
      <c r="AL45" s="330"/>
      <c r="AW45" s="17" t="str">
        <f>AW48</f>
        <v>塩尻市</v>
      </c>
      <c r="AX45" s="1010">
        <f t="shared" ref="AX45:BB45" si="15">AX48/$BC48</f>
        <v>0.47962160056250008</v>
      </c>
      <c r="AY45" s="1010">
        <f t="shared" si="15"/>
        <v>0.12094201071939589</v>
      </c>
      <c r="AZ45" s="1010">
        <f t="shared" si="15"/>
        <v>0.17455668713485678</v>
      </c>
      <c r="BA45" s="1010">
        <f t="shared" si="15"/>
        <v>0.21171281644783344</v>
      </c>
      <c r="BB45" s="1010">
        <f t="shared" si="15"/>
        <v>1.3166885135413788E-2</v>
      </c>
      <c r="BC45" s="1010">
        <f t="shared" ref="BC45" si="16">SUM(AX45:BB45)</f>
        <v>0.99999999999999989</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1.0119752360700001</v>
      </c>
      <c r="Y47" s="903">
        <f>VLOOKUP(年度マスタ!$K$4&amp;"_"&amp;Y$33,データシート1!$A:$BT,MATCH("aa_"&amp;$S47,データシート1!$A$1:$BT$1,0),0)</f>
        <v>5.2935829579333484</v>
      </c>
      <c r="Z47" s="903">
        <f>VLOOKUP(年度マスタ!$K$4&amp;"_"&amp;Z$33,データシート1!$A:$BT,MATCH("aa_"&amp;$S47,データシート1!$A$1:$BT$1,0),0)</f>
        <v>5.3170791620830808</v>
      </c>
      <c r="AA47" s="903">
        <f>VLOOKUP(年度マスタ!$K$4&amp;"_"&amp;AA$33,データシート1!$A:$BT,MATCH("aa_"&amp;$S47,データシート1!$A$1:$BT$1,0),0)</f>
        <v>9.7341106496215222</v>
      </c>
      <c r="AB47" s="903">
        <f>VLOOKUP(年度マスタ!$K$4&amp;"_"&amp;AB$33,データシート1!$A:$BT,MATCH("aa_"&amp;$S47,データシート1!$A$1:$BT$1,0),0)</f>
        <v>5.9574209095681674</v>
      </c>
      <c r="AC47" s="903">
        <f>VLOOKUP(年度マスタ!$K$4&amp;"_"&amp;AC$33,データシート1!$A:$BT,MATCH("aa_"&amp;$S47,データシート1!$A$1:$BT$1,0),0)</f>
        <v>7.7125112541281382</v>
      </c>
      <c r="AD47" s="903">
        <f>VLOOKUP(年度マスタ!$K$4&amp;"_"&amp;AD$33,データシート1!$A:$BT,MATCH("aa_"&amp;$S47,データシート1!$A$1:$BT$1,0),0)</f>
        <v>6.4692900603529591</v>
      </c>
      <c r="AE47" s="903">
        <f>VLOOKUP(年度マスタ!$K$4&amp;"_"&amp;AE$33,データシート1!$A:$BT,MATCH("aa_"&amp;$S47,データシート1!$A$1:$BT$1,0),0)</f>
        <v>7.6826421976668069</v>
      </c>
      <c r="AF47" s="903">
        <f>VLOOKUP(年度マスタ!$K$4&amp;"_"&amp;AF$33,データシート1!$A:$BT,MATCH("aa_"&amp;$S47,データシート1!$A$1:$BT$1,0),0)</f>
        <v>7.71240971263828</v>
      </c>
      <c r="AG47" s="903">
        <f>VLOOKUP(年度マスタ!$K$4&amp;"_"&amp;AG$33,データシート1!$A:$BT,MATCH("aa_"&amp;$S47,データシート1!$A$1:$BT$1,0),0)</f>
        <v>8.5492628703728126</v>
      </c>
      <c r="AH47" s="903">
        <f>VLOOKUP(年度マスタ!$K$4&amp;"_"&amp;AH$33,データシート1!$A:$BT,MATCH("aa_"&amp;$S47,データシート1!$A$1:$BT$1,0),0)</f>
        <v>10.258105695926627</v>
      </c>
      <c r="AI47" s="903">
        <f>VLOOKUP(年度マスタ!$K$4&amp;"_"&amp;AI$33,データシート1!$A:$BT,MATCH("aa_"&amp;$S47,データシート1!$A$1:$BT$1,0),0)</f>
        <v>9.2477728638458849</v>
      </c>
      <c r="AJ47" s="903">
        <f>VLOOKUP(年度マスタ!$K$4&amp;"_"&amp;AJ$33,データシート1!$A:$BT,MATCH("aa_"&amp;$S47,データシート1!$A$1:$BT$1,0),0)</f>
        <v>8.4914661454820024</v>
      </c>
      <c r="AK47" s="904">
        <f>VLOOKUP(年度マスタ!$K$4&amp;"_"&amp;AK$33,データシート1!$A:$BT,MATCH("aa_"&amp;$S47,データシート1!$A$1:$BT$1,0),0)</f>
        <v>8.0976098609829439</v>
      </c>
      <c r="AL47" s="330"/>
      <c r="AW47" s="17" t="str">
        <f>年度マスタ!I4</f>
        <v>長野県</v>
      </c>
      <c r="AX47" s="1011">
        <f>SUM(AY38:BA38)</f>
        <v>2908.0025305560821</v>
      </c>
      <c r="AY47" s="1011">
        <f t="shared" si="17"/>
        <v>2692.4566290468192</v>
      </c>
      <c r="AZ47" s="1011">
        <f t="shared" si="17"/>
        <v>3334.4335265667346</v>
      </c>
      <c r="BA47" s="1011">
        <f>SUM(BD38:BG38)</f>
        <v>4212.8142675020763</v>
      </c>
      <c r="BB47" s="1011">
        <f>BH38</f>
        <v>209.97346333538837</v>
      </c>
      <c r="BC47" s="1011">
        <f>SUM(AX47:BB47)</f>
        <v>13357.680417007103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塩尻市</v>
      </c>
      <c r="AX48" s="1011">
        <f>SUM(AY39:BA39)</f>
        <v>294.96639199877626</v>
      </c>
      <c r="AY48" s="1011">
        <f>BB39</f>
        <v>74.379111577000018</v>
      </c>
      <c r="AZ48" s="1011">
        <f>BC39</f>
        <v>107.35203782115397</v>
      </c>
      <c r="BA48" s="1011">
        <f>SUM(BD39:BG39)</f>
        <v>130.20298821879041</v>
      </c>
      <c r="BB48" s="1011">
        <f>BH39</f>
        <v>8.0976098609829439</v>
      </c>
      <c r="BC48" s="1011">
        <f>SUM(AX48:BB48)</f>
        <v>614.99813947670361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614.99813947670361</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294.96639199877626</v>
      </c>
      <c r="P52" s="453">
        <f t="shared" ref="P52:P64" si="18">O52/$O$51</f>
        <v>0.47962160056250008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283.46059501509893</v>
      </c>
      <c r="P53" s="454">
        <f t="shared" si="18"/>
        <v>0.46091293098267422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3.0178469239785999</v>
      </c>
      <c r="P54" s="454">
        <f t="shared" si="18"/>
        <v>4.9070830141802685E-3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8.4879500596987096</v>
      </c>
      <c r="P55" s="454">
        <f t="shared" si="18"/>
        <v>1.3801586565645597E-2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74.379111577000018</v>
      </c>
      <c r="P56" s="453">
        <f t="shared" si="18"/>
        <v>0.12094201071939589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107.35203782115397</v>
      </c>
      <c r="P57" s="453">
        <f t="shared" si="18"/>
        <v>0.17455668713485678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130.20298821879041</v>
      </c>
      <c r="P58" s="453">
        <f t="shared" si="18"/>
        <v>0.21171281644783344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126.31063197190701</v>
      </c>
      <c r="P59" s="454">
        <f t="shared" si="18"/>
        <v>0.20538376275314199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66.308277330883953</v>
      </c>
      <c r="P60" s="454">
        <f t="shared" si="18"/>
        <v>0.1078186633008436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60.002354641023068</v>
      </c>
      <c r="P61" s="454">
        <f t="shared" si="18"/>
        <v>9.7565099452298396E-2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3.8923562468833972</v>
      </c>
      <c r="P62" s="454">
        <f t="shared" si="18"/>
        <v>6.3290536946914479E-3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8.0976098609829439</v>
      </c>
      <c r="P64" s="612">
        <f t="shared" si="18"/>
        <v>1.3166885135413788E-2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塩尻市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5033.0306</v>
      </c>
      <c r="AI7" s="78">
        <f>VLOOKUP(年度マスタ!$K$4&amp;"_"&amp;$AG7,データシート1!$A:$BT,MATCH("ab_"&amp;AI$2,データシート1!$A$1:$BT$1,0),0)</f>
        <v>1862</v>
      </c>
      <c r="AJ7" s="78">
        <f>VLOOKUP(年度マスタ!$K$4&amp;"_"&amp;$AG7,データシート1!$A:$BT,MATCH("ab_"&amp;AJ$2,データシート1!$A$1:$BT$1,0),0)</f>
        <v>203</v>
      </c>
      <c r="AK7" s="78">
        <f>VLOOKUP(年度マスタ!$K$4&amp;"_"&amp;$AG7,データシート1!$A:$BT,MATCH("ab_"&amp;AK$2,データシート1!$A$1:$BT$1,0),0)</f>
        <v>20541</v>
      </c>
      <c r="AL7" s="78">
        <f>VLOOKUP(年度マスタ!$K$4&amp;"_"&amp;$AG7,データシート1!$A:$BT,MATCH("ab_"&amp;AL$2,データシート1!$A$1:$BT$1,0),0)</f>
        <v>24864</v>
      </c>
      <c r="AM7" s="78">
        <f>VLOOKUP(年度マスタ!$K$4&amp;"_"&amp;$AG7,データシート1!$A:$BT,MATCH("ab_"&amp;AM$2,データシート1!$A$1:$BT$1,0),0)</f>
        <v>42222</v>
      </c>
      <c r="AN7" s="78">
        <f>VLOOKUP(年度マスタ!$K$4&amp;"_"&amp;$AG7,データシート1!$A:$BT,MATCH("ab_"&amp;AN$2,データシート1!$A$1:$BT$1,0),0)</f>
        <v>13707</v>
      </c>
      <c r="AO7" s="78">
        <f>VLOOKUP(年度マスタ!$K$4&amp;"_"&amp;$AG7,データシート1!$A:$BT,MATCH("ab_"&amp;AO$2,データシート1!$A$1:$BT$1,0),0)</f>
        <v>67208</v>
      </c>
      <c r="AP7" s="78">
        <f>VLOOKUP(年度マスタ!$K$4&amp;"_"&amp;$AG7,データシート1!$A:$BT,MATCH("ab_"&amp;AP$2,データシート1!$A$1:$BT$1,0),0)</f>
        <v>0</v>
      </c>
      <c r="AQ7" s="954">
        <f>VLOOKUP(年度マスタ!$K$4&amp;"_"&amp;$AG7,データシート1!$A:$BT,MATCH("ab_"&amp;AQ$2,データシート1!$A$1:$BT$1,0),0)</f>
        <v>1.0119752360700001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5565.2653</v>
      </c>
      <c r="AI8" s="78">
        <f>VLOOKUP(年度マスタ!$K$4&amp;"_"&amp;$AG8,データシート1!$A:$BT,MATCH("ab_"&amp;AI$2,データシート1!$A$1:$BT$1,0),0)</f>
        <v>1862</v>
      </c>
      <c r="AJ8" s="78">
        <f>VLOOKUP(年度マスタ!$K$4&amp;"_"&amp;$AG8,データシート1!$A:$BT,MATCH("ab_"&amp;AJ$2,データシート1!$A$1:$BT$1,0),0)</f>
        <v>203</v>
      </c>
      <c r="AK8" s="78">
        <f>VLOOKUP(年度マスタ!$K$4&amp;"_"&amp;$AG8,データシート1!$A:$BT,MATCH("ab_"&amp;AK$2,データシート1!$A$1:$BT$1,0),0)</f>
        <v>20541</v>
      </c>
      <c r="AL8" s="78">
        <f>VLOOKUP(年度マスタ!$K$4&amp;"_"&amp;$AG8,データシート1!$A:$BT,MATCH("ab_"&amp;AL$2,データシート1!$A$1:$BT$1,0),0)</f>
        <v>25072</v>
      </c>
      <c r="AM8" s="78">
        <f>VLOOKUP(年度マスタ!$K$4&amp;"_"&amp;$AG8,データシート1!$A:$BT,MATCH("ab_"&amp;AM$2,データシート1!$A$1:$BT$1,0),0)</f>
        <v>42400</v>
      </c>
      <c r="AN8" s="78">
        <f>VLOOKUP(年度マスタ!$K$4&amp;"_"&amp;$AG8,データシート1!$A:$BT,MATCH("ab_"&amp;AN$2,データシート1!$A$1:$BT$1,0),0)</f>
        <v>13462</v>
      </c>
      <c r="AO8" s="78">
        <f>VLOOKUP(年度マスタ!$K$4&amp;"_"&amp;$AG8,データシート1!$A:$BT,MATCH("ab_"&amp;AO$2,データシート1!$A$1:$BT$1,0),0)</f>
        <v>67131</v>
      </c>
      <c r="AP8" s="78">
        <f>VLOOKUP(年度マスタ!$K$4&amp;"_"&amp;$AG8,データシート1!$A:$BT,MATCH("ab_"&amp;AP$2,データシート1!$A$1:$BT$1,0),0)</f>
        <v>0</v>
      </c>
      <c r="AQ8" s="954">
        <f>VLOOKUP(年度マスタ!$K$4&amp;"_"&amp;$AG8,データシート1!$A:$BT,MATCH("ab_"&amp;AQ$2,データシート1!$A$1:$BT$1,0),0)</f>
        <v>5.2935829579333484</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5061.1386000000002</v>
      </c>
      <c r="AI9" s="78">
        <f>VLOOKUP(年度マスタ!$K$4&amp;"_"&amp;$AG9,データシート1!$A:$BT,MATCH("ab_"&amp;AI$2,データシート1!$A$1:$BT$1,0),0)</f>
        <v>1862</v>
      </c>
      <c r="AJ9" s="78">
        <f>VLOOKUP(年度マスタ!$K$4&amp;"_"&amp;$AG9,データシート1!$A:$BT,MATCH("ab_"&amp;AJ$2,データシート1!$A$1:$BT$1,0),0)</f>
        <v>203</v>
      </c>
      <c r="AK9" s="78">
        <f>VLOOKUP(年度マスタ!$K$4&amp;"_"&amp;$AG9,データシート1!$A:$BT,MATCH("ab_"&amp;AK$2,データシート1!$A$1:$BT$1,0),0)</f>
        <v>20541</v>
      </c>
      <c r="AL9" s="78">
        <f>VLOOKUP(年度マスタ!$K$4&amp;"_"&amp;$AG9,データシート1!$A:$BT,MATCH("ab_"&amp;AL$2,データシート1!$A$1:$BT$1,0),0)</f>
        <v>25312</v>
      </c>
      <c r="AM9" s="78">
        <f>VLOOKUP(年度マスタ!$K$4&amp;"_"&amp;$AG9,データシート1!$A:$BT,MATCH("ab_"&amp;AM$2,データシート1!$A$1:$BT$1,0),0)</f>
        <v>42970</v>
      </c>
      <c r="AN9" s="78">
        <f>VLOOKUP(年度マスタ!$K$4&amp;"_"&amp;$AG9,データシート1!$A:$BT,MATCH("ab_"&amp;AN$2,データシート1!$A$1:$BT$1,0),0)</f>
        <v>13378</v>
      </c>
      <c r="AO9" s="78">
        <f>VLOOKUP(年度マスタ!$K$4&amp;"_"&amp;$AG9,データシート1!$A:$BT,MATCH("ab_"&amp;AO$2,データシート1!$A$1:$BT$1,0),0)</f>
        <v>67100</v>
      </c>
      <c r="AP9" s="78">
        <f>VLOOKUP(年度マスタ!$K$4&amp;"_"&amp;$AG9,データシート1!$A:$BT,MATCH("ab_"&amp;AP$2,データシート1!$A$1:$BT$1,0),0)</f>
        <v>0</v>
      </c>
      <c r="AQ9" s="954">
        <f>VLOOKUP(年度マスタ!$K$4&amp;"_"&amp;$AG9,データシート1!$A:$BT,MATCH("ab_"&amp;AQ$2,データシート1!$A$1:$BT$1,0),0)</f>
        <v>5.3170791620830808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5047.7030000000004</v>
      </c>
      <c r="AI10" s="78">
        <f>VLOOKUP(年度マスタ!$K$4&amp;"_"&amp;$AG10,データシート1!$A:$BT,MATCH("ab_"&amp;AI$2,データシート1!$A$1:$BT$1,0),0)</f>
        <v>1862</v>
      </c>
      <c r="AJ10" s="78">
        <f>VLOOKUP(年度マスタ!$K$4&amp;"_"&amp;$AG10,データシート1!$A:$BT,MATCH("ab_"&amp;AJ$2,データシート1!$A$1:$BT$1,0),0)</f>
        <v>203</v>
      </c>
      <c r="AK10" s="78">
        <f>VLOOKUP(年度マスタ!$K$4&amp;"_"&amp;$AG10,データシート1!$A:$BT,MATCH("ab_"&amp;AK$2,データシート1!$A$1:$BT$1,0),0)</f>
        <v>20541</v>
      </c>
      <c r="AL10" s="78">
        <f>VLOOKUP(年度マスタ!$K$4&amp;"_"&amp;$AG10,データシート1!$A:$BT,MATCH("ab_"&amp;AL$2,データシート1!$A$1:$BT$1,0),0)</f>
        <v>26072</v>
      </c>
      <c r="AM10" s="78">
        <f>VLOOKUP(年度マスタ!$K$4&amp;"_"&amp;$AG10,データシート1!$A:$BT,MATCH("ab_"&amp;AM$2,データシート1!$A$1:$BT$1,0),0)</f>
        <v>43411</v>
      </c>
      <c r="AN10" s="78">
        <f>VLOOKUP(年度マスタ!$K$4&amp;"_"&amp;$AG10,データシート1!$A:$BT,MATCH("ab_"&amp;AN$2,データシート1!$A$1:$BT$1,0),0)</f>
        <v>13284</v>
      </c>
      <c r="AO10" s="78">
        <f>VLOOKUP(年度マスタ!$K$4&amp;"_"&amp;$AG10,データシート1!$A:$BT,MATCH("ab_"&amp;AO$2,データシート1!$A$1:$BT$1,0),0)</f>
        <v>68073</v>
      </c>
      <c r="AP10" s="78">
        <f>VLOOKUP(年度マスタ!$K$4&amp;"_"&amp;$AG10,データシート1!$A:$BT,MATCH("ab_"&amp;AP$2,データシート1!$A$1:$BT$1,0),0)</f>
        <v>0</v>
      </c>
      <c r="AQ10" s="954">
        <f>VLOOKUP(年度マスタ!$K$4&amp;"_"&amp;$AG10,データシート1!$A:$BT,MATCH("ab_"&amp;AQ$2,データシート1!$A$1:$BT$1,0),0)</f>
        <v>9.7341106496215222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5224.7916999999998</v>
      </c>
      <c r="AI11" s="78">
        <f>VLOOKUP(年度マスタ!$K$4&amp;"_"&amp;$AG11,データシート1!$A:$BT,MATCH("ab_"&amp;AI$2,データシート1!$A$1:$BT$1,0),0)</f>
        <v>1862</v>
      </c>
      <c r="AJ11" s="78">
        <f>VLOOKUP(年度マスタ!$K$4&amp;"_"&amp;$AG11,データシート1!$A:$BT,MATCH("ab_"&amp;AJ$2,データシート1!$A$1:$BT$1,0),0)</f>
        <v>203</v>
      </c>
      <c r="AK11" s="78">
        <f>VLOOKUP(年度マスタ!$K$4&amp;"_"&amp;$AG11,データシート1!$A:$BT,MATCH("ab_"&amp;AK$2,データシート1!$A$1:$BT$1,0),0)</f>
        <v>20541</v>
      </c>
      <c r="AL11" s="78">
        <f>VLOOKUP(年度マスタ!$K$4&amp;"_"&amp;$AG11,データシート1!$A:$BT,MATCH("ab_"&amp;AL$2,データシート1!$A$1:$BT$1,0),0)</f>
        <v>26216</v>
      </c>
      <c r="AM11" s="78">
        <f>VLOOKUP(年度マスタ!$K$4&amp;"_"&amp;$AG11,データシート1!$A:$BT,MATCH("ab_"&amp;AM$2,データシート1!$A$1:$BT$1,0),0)</f>
        <v>44123</v>
      </c>
      <c r="AN11" s="78">
        <f>VLOOKUP(年度マスタ!$K$4&amp;"_"&amp;$AG11,データシート1!$A:$BT,MATCH("ab_"&amp;AN$2,データシート1!$A$1:$BT$1,0),0)</f>
        <v>13326</v>
      </c>
      <c r="AO11" s="78">
        <f>VLOOKUP(年度マスタ!$K$4&amp;"_"&amp;$AG11,データシート1!$A:$BT,MATCH("ab_"&amp;AO$2,データシート1!$A$1:$BT$1,0),0)</f>
        <v>67961</v>
      </c>
      <c r="AP11" s="78">
        <f>VLOOKUP(年度マスタ!$K$4&amp;"_"&amp;$AG11,データシート1!$A:$BT,MATCH("ab_"&amp;AP$2,データシート1!$A$1:$BT$1,0),0)</f>
        <v>0</v>
      </c>
      <c r="AQ11" s="954">
        <f>VLOOKUP(年度マスタ!$K$4&amp;"_"&amp;$AG11,データシート1!$A:$BT,MATCH("ab_"&amp;AQ$2,データシート1!$A$1:$BT$1,0),0)</f>
        <v>5.9574209095681674</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5971.6</v>
      </c>
      <c r="AI12" s="78">
        <f>VLOOKUP(年度マスタ!$K$4&amp;"_"&amp;$AG12,データシート1!$A:$BT,MATCH("ab_"&amp;AI$2,データシート1!$A$1:$BT$1,0),0)</f>
        <v>1484</v>
      </c>
      <c r="AJ12" s="78">
        <f>VLOOKUP(年度マスタ!$K$4&amp;"_"&amp;$AG12,データシート1!$A:$BT,MATCH("ab_"&amp;AJ$2,データシート1!$A$1:$BT$1,0),0)</f>
        <v>141</v>
      </c>
      <c r="AK12" s="78">
        <f>VLOOKUP(年度マスタ!$K$4&amp;"_"&amp;$AG12,データシート1!$A:$BT,MATCH("ab_"&amp;AK$2,データシート1!$A$1:$BT$1,0),0)</f>
        <v>20019</v>
      </c>
      <c r="AL12" s="78">
        <f>VLOOKUP(年度マスタ!$K$4&amp;"_"&amp;$AG12,データシート1!$A:$BT,MATCH("ab_"&amp;AL$2,データシート1!$A$1:$BT$1,0),0)</f>
        <v>26407</v>
      </c>
      <c r="AM12" s="78">
        <f>VLOOKUP(年度マスタ!$K$4&amp;"_"&amp;$AG12,データシート1!$A:$BT,MATCH("ab_"&amp;AM$2,データシート1!$A$1:$BT$1,0),0)</f>
        <v>44615</v>
      </c>
      <c r="AN12" s="78">
        <f>VLOOKUP(年度マスタ!$K$4&amp;"_"&amp;$AG12,データシート1!$A:$BT,MATCH("ab_"&amp;AN$2,データシート1!$A$1:$BT$1,0),0)</f>
        <v>13293</v>
      </c>
      <c r="AO12" s="78">
        <f>VLOOKUP(年度マスタ!$K$4&amp;"_"&amp;$AG12,データシート1!$A:$BT,MATCH("ab_"&amp;AO$2,データシート1!$A$1:$BT$1,0),0)</f>
        <v>67666</v>
      </c>
      <c r="AP12" s="78">
        <f>VLOOKUP(年度マスタ!$K$4&amp;"_"&amp;$AG12,データシート1!$A:$BT,MATCH("ab_"&amp;AP$2,データシート1!$A$1:$BT$1,0),0)</f>
        <v>0</v>
      </c>
      <c r="AQ12" s="954">
        <f>VLOOKUP(年度マスタ!$K$4&amp;"_"&amp;$AG12,データシート1!$A:$BT,MATCH("ab_"&amp;AQ$2,データシート1!$A$1:$BT$1,0),0)</f>
        <v>7.7125112541281382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7522.6855999999998</v>
      </c>
      <c r="AI13" s="78">
        <f>VLOOKUP(年度マスタ!$K$4&amp;"_"&amp;$AG13,データシート1!$A:$BT,MATCH("ab_"&amp;AI$2,データシート1!$A$1:$BT$1,0),0)</f>
        <v>1484</v>
      </c>
      <c r="AJ13" s="78">
        <f>VLOOKUP(年度マスタ!$K$4&amp;"_"&amp;$AG13,データシート1!$A:$BT,MATCH("ab_"&amp;AJ$2,データシート1!$A$1:$BT$1,0),0)</f>
        <v>141</v>
      </c>
      <c r="AK13" s="78">
        <f>VLOOKUP(年度マスタ!$K$4&amp;"_"&amp;$AG13,データシート1!$A:$BT,MATCH("ab_"&amp;AK$2,データシート1!$A$1:$BT$1,0),0)</f>
        <v>20019</v>
      </c>
      <c r="AL13" s="78">
        <f>VLOOKUP(年度マスタ!$K$4&amp;"_"&amp;$AG13,データシート1!$A:$BT,MATCH("ab_"&amp;AL$2,データシート1!$A$1:$BT$1,0),0)</f>
        <v>26544</v>
      </c>
      <c r="AM13" s="78">
        <f>VLOOKUP(年度マスタ!$K$4&amp;"_"&amp;$AG13,データシート1!$A:$BT,MATCH("ab_"&amp;AM$2,データシート1!$A$1:$BT$1,0),0)</f>
        <v>44849</v>
      </c>
      <c r="AN13" s="78">
        <f>VLOOKUP(年度マスタ!$K$4&amp;"_"&amp;$AG13,データシート1!$A:$BT,MATCH("ab_"&amp;AN$2,データシート1!$A$1:$BT$1,0),0)</f>
        <v>13220</v>
      </c>
      <c r="AO13" s="78">
        <f>VLOOKUP(年度マスタ!$K$4&amp;"_"&amp;$AG13,データシート1!$A:$BT,MATCH("ab_"&amp;AO$2,データシート1!$A$1:$BT$1,0),0)</f>
        <v>67459</v>
      </c>
      <c r="AP13" s="78">
        <f>VLOOKUP(年度マスタ!$K$4&amp;"_"&amp;$AG13,データシート1!$A:$BT,MATCH("ab_"&amp;AP$2,データシート1!$A$1:$BT$1,0),0)</f>
        <v>0</v>
      </c>
      <c r="AQ13" s="954">
        <f>VLOOKUP(年度マスタ!$K$4&amp;"_"&amp;$AG13,データシート1!$A:$BT,MATCH("ab_"&amp;AQ$2,データシート1!$A$1:$BT$1,0),0)</f>
        <v>6.4692900603529591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7008.9530999999997</v>
      </c>
      <c r="AI14" s="78">
        <f>VLOOKUP(年度マスタ!$K$4&amp;"_"&amp;$AG14,データシート1!$A:$BT,MATCH("ab_"&amp;AI$2,データシート1!$A$1:$BT$1,0),0)</f>
        <v>1484</v>
      </c>
      <c r="AJ14" s="78">
        <f>VLOOKUP(年度マスタ!$K$4&amp;"_"&amp;$AG14,データシート1!$A:$BT,MATCH("ab_"&amp;AJ$2,データシート1!$A$1:$BT$1,0),0)</f>
        <v>141</v>
      </c>
      <c r="AK14" s="78">
        <f>VLOOKUP(年度マスタ!$K$4&amp;"_"&amp;$AG14,データシート1!$A:$BT,MATCH("ab_"&amp;AK$2,データシート1!$A$1:$BT$1,0),0)</f>
        <v>20019</v>
      </c>
      <c r="AL14" s="78">
        <f>VLOOKUP(年度マスタ!$K$4&amp;"_"&amp;$AG14,データシート1!$A:$BT,MATCH("ab_"&amp;AL$2,データシート1!$A$1:$BT$1,0),0)</f>
        <v>26899</v>
      </c>
      <c r="AM14" s="78">
        <f>VLOOKUP(年度マスタ!$K$4&amp;"_"&amp;$AG14,データシート1!$A:$BT,MATCH("ab_"&amp;AM$2,データシート1!$A$1:$BT$1,0),0)</f>
        <v>45249</v>
      </c>
      <c r="AN14" s="78">
        <f>VLOOKUP(年度マスタ!$K$4&amp;"_"&amp;$AG14,データシート1!$A:$BT,MATCH("ab_"&amp;AN$2,データシート1!$A$1:$BT$1,0),0)</f>
        <v>13292</v>
      </c>
      <c r="AO14" s="78">
        <f>VLOOKUP(年度マスタ!$K$4&amp;"_"&amp;$AG14,データシート1!$A:$BT,MATCH("ab_"&amp;AO$2,データシート1!$A$1:$BT$1,0),0)</f>
        <v>67534</v>
      </c>
      <c r="AP14" s="78">
        <f>VLOOKUP(年度マスタ!$K$4&amp;"_"&amp;$AG14,データシート1!$A:$BT,MATCH("ab_"&amp;AP$2,データシート1!$A$1:$BT$1,0),0)</f>
        <v>0</v>
      </c>
      <c r="AQ14" s="954">
        <f>VLOOKUP(年度マスタ!$K$4&amp;"_"&amp;$AG14,データシート1!$A:$BT,MATCH("ab_"&amp;AQ$2,データシート1!$A$1:$BT$1,0),0)</f>
        <v>7.6826421976668069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7364.7419</v>
      </c>
      <c r="AI15" s="78">
        <f>VLOOKUP(年度マスタ!$K$4&amp;"_"&amp;$AG15,データシート1!$A:$BT,MATCH("ab_"&amp;AI$2,データシート1!$A$1:$BT$1,0),0)</f>
        <v>1484</v>
      </c>
      <c r="AJ15" s="78">
        <f>VLOOKUP(年度マスタ!$K$4&amp;"_"&amp;$AG15,データシート1!$A:$BT,MATCH("ab_"&amp;AJ$2,データシート1!$A$1:$BT$1,0),0)</f>
        <v>141</v>
      </c>
      <c r="AK15" s="78">
        <f>VLOOKUP(年度マスタ!$K$4&amp;"_"&amp;$AG15,データシート1!$A:$BT,MATCH("ab_"&amp;AK$2,データシート1!$A$1:$BT$1,0),0)</f>
        <v>20019</v>
      </c>
      <c r="AL15" s="78">
        <f>VLOOKUP(年度マスタ!$K$4&amp;"_"&amp;$AG15,データシート1!$A:$BT,MATCH("ab_"&amp;AL$2,データシート1!$A$1:$BT$1,0),0)</f>
        <v>27182</v>
      </c>
      <c r="AM15" s="78">
        <f>VLOOKUP(年度マスタ!$K$4&amp;"_"&amp;$AG15,データシート1!$A:$BT,MATCH("ab_"&amp;AM$2,データシート1!$A$1:$BT$1,0),0)</f>
        <v>45570</v>
      </c>
      <c r="AN15" s="78">
        <f>VLOOKUP(年度マスタ!$K$4&amp;"_"&amp;$AG15,データシート1!$A:$BT,MATCH("ab_"&amp;AN$2,データシート1!$A$1:$BT$1,0),0)</f>
        <v>13173</v>
      </c>
      <c r="AO15" s="78">
        <f>VLOOKUP(年度マスタ!$K$4&amp;"_"&amp;$AG15,データシート1!$A:$BT,MATCH("ab_"&amp;AO$2,データシート1!$A$1:$BT$1,0),0)</f>
        <v>67459</v>
      </c>
      <c r="AP15" s="78">
        <f>VLOOKUP(年度マスタ!$K$4&amp;"_"&amp;$AG15,データシート1!$A:$BT,MATCH("ab_"&amp;AP$2,データシート1!$A$1:$BT$1,0),0)</f>
        <v>0</v>
      </c>
      <c r="AQ15" s="954">
        <f>VLOOKUP(年度マスタ!$K$4&amp;"_"&amp;$AG15,データシート1!$A:$BT,MATCH("ab_"&amp;AQ$2,データシート1!$A$1:$BT$1,0),0)</f>
        <v>7.71240971263828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7374.4916999999996</v>
      </c>
      <c r="AI16" s="78">
        <f>VLOOKUP(年度マスタ!$K$4&amp;"_"&amp;$AG16,データシート1!$A:$BT,MATCH("ab_"&amp;AI$2,データシート1!$A$1:$BT$1,0),0)</f>
        <v>1484</v>
      </c>
      <c r="AJ16" s="78">
        <f>VLOOKUP(年度マスタ!$K$4&amp;"_"&amp;$AG16,データシート1!$A:$BT,MATCH("ab_"&amp;AJ$2,データシート1!$A$1:$BT$1,0),0)</f>
        <v>141</v>
      </c>
      <c r="AK16" s="78">
        <f>VLOOKUP(年度マスタ!$K$4&amp;"_"&amp;$AG16,データシート1!$A:$BT,MATCH("ab_"&amp;AK$2,データシート1!$A$1:$BT$1,0),0)</f>
        <v>20019</v>
      </c>
      <c r="AL16" s="78">
        <f>VLOOKUP(年度マスタ!$K$4&amp;"_"&amp;$AG16,データシート1!$A:$BT,MATCH("ab_"&amp;AL$2,データシート1!$A$1:$BT$1,0),0)</f>
        <v>27601</v>
      </c>
      <c r="AM16" s="78">
        <f>VLOOKUP(年度マスタ!$K$4&amp;"_"&amp;$AG16,データシート1!$A:$BT,MATCH("ab_"&amp;AM$2,データシート1!$A$1:$BT$1,0),0)</f>
        <v>46010</v>
      </c>
      <c r="AN16" s="78">
        <f>VLOOKUP(年度マスタ!$K$4&amp;"_"&amp;$AG16,データシート1!$A:$BT,MATCH("ab_"&amp;AN$2,データシート1!$A$1:$BT$1,0),0)</f>
        <v>13164</v>
      </c>
      <c r="AO16" s="78">
        <f>VLOOKUP(年度マスタ!$K$4&amp;"_"&amp;$AG16,データシート1!$A:$BT,MATCH("ab_"&amp;AO$2,データシート1!$A$1:$BT$1,0),0)</f>
        <v>67379</v>
      </c>
      <c r="AP16" s="78">
        <f>VLOOKUP(年度マスタ!$K$4&amp;"_"&amp;$AG16,データシート1!$A:$BT,MATCH("ab_"&amp;AP$2,データシート1!$A$1:$BT$1,0),0)</f>
        <v>0</v>
      </c>
      <c r="AQ16" s="954">
        <f>VLOOKUP(年度マスタ!$K$4&amp;"_"&amp;$AG16,データシート1!$A:$BT,MATCH("ab_"&amp;AQ$2,データシート1!$A$1:$BT$1,0),0)</f>
        <v>8.5492628703728126</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6703.2856000000002</v>
      </c>
      <c r="AI17" s="151">
        <f>VLOOKUP(年度マスタ!$K$4&amp;"_"&amp;$AG17,データシート1!$A:$BT,MATCH("ab_"&amp;AI$2,データシート1!$A$1:$BT$1,0),0)</f>
        <v>1484</v>
      </c>
      <c r="AJ17" s="151">
        <f>VLOOKUP(年度マスタ!$K$4&amp;"_"&amp;$AG17,データシート1!$A:$BT,MATCH("ab_"&amp;AJ$2,データシート1!$A$1:$BT$1,0),0)</f>
        <v>141</v>
      </c>
      <c r="AK17" s="151">
        <f>VLOOKUP(年度マスタ!$K$4&amp;"_"&amp;$AG17,データシート1!$A:$BT,MATCH("ab_"&amp;AK$2,データシート1!$A$1:$BT$1,0),0)</f>
        <v>20019</v>
      </c>
      <c r="AL17" s="151">
        <f>VLOOKUP(年度マスタ!$K$4&amp;"_"&amp;$AG17,データシート1!$A:$BT,MATCH("ab_"&amp;AL$2,データシート1!$A$1:$BT$1,0),0)</f>
        <v>27856</v>
      </c>
      <c r="AM17" s="151">
        <f>VLOOKUP(年度マスタ!$K$4&amp;"_"&amp;$AG17,データシート1!$A:$BT,MATCH("ab_"&amp;AM$2,データシート1!$A$1:$BT$1,0),0)</f>
        <v>45891</v>
      </c>
      <c r="AN17" s="151">
        <f>VLOOKUP(年度マスタ!$K$4&amp;"_"&amp;$AG17,データシート1!$A:$BT,MATCH("ab_"&amp;AN$2,データシート1!$A$1:$BT$1,0),0)</f>
        <v>12925</v>
      </c>
      <c r="AO17" s="151">
        <f>VLOOKUP(年度マスタ!$K$4&amp;"_"&amp;$AG17,データシート1!$A:$BT,MATCH("ab_"&amp;AO$2,データシート1!$A$1:$BT$1,0),0)</f>
        <v>67035</v>
      </c>
      <c r="AP17" s="151">
        <f>VLOOKUP(年度マスタ!$K$4&amp;"_"&amp;$AG17,データシート1!$A:$BT,MATCH("ab_"&amp;AP$2,データシート1!$A$1:$BT$1,0),0)</f>
        <v>0</v>
      </c>
      <c r="AQ17" s="955">
        <f>VLOOKUP(年度マスタ!$K$4&amp;"_"&amp;$AG17,データシート1!$A:$BT,MATCH("ab_"&amp;AQ$2,データシート1!$A$1:$BT$1,0),0)</f>
        <v>10.258105695926631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7025.3159999999998</v>
      </c>
      <c r="AI18" s="78">
        <f>VLOOKUP(年度マスタ!$K$4&amp;"_"&amp;$AG18,データシート1!$A:$BT,MATCH("ab_"&amp;AI$2,データシート1!$A$1:$BT$1,0),0)</f>
        <v>1432</v>
      </c>
      <c r="AJ18" s="78">
        <f>VLOOKUP(年度マスタ!$K$4&amp;"_"&amp;$AG18,データシート1!$A:$BT,MATCH("ab_"&amp;AJ$2,データシート1!$A$1:$BT$1,0),0)</f>
        <v>454</v>
      </c>
      <c r="AK18" s="78">
        <f>VLOOKUP(年度マスタ!$K$4&amp;"_"&amp;$AG18,データシート1!$A:$BT,MATCH("ab_"&amp;AK$2,データシート1!$A$1:$BT$1,0),0)</f>
        <v>19920</v>
      </c>
      <c r="AL18" s="78">
        <f>VLOOKUP(年度マスタ!$K$4&amp;"_"&amp;$AG18,データシート1!$A:$BT,MATCH("ab_"&amp;AL$2,データシート1!$A$1:$BT$1,0),0)</f>
        <v>28081</v>
      </c>
      <c r="AM18" s="78">
        <f>VLOOKUP(年度マスタ!$K$4&amp;"_"&amp;$AG18,データシート1!$A:$BT,MATCH("ab_"&amp;AM$2,データシート1!$A$1:$BT$1,0),0)</f>
        <v>46099</v>
      </c>
      <c r="AN18" s="78">
        <f>VLOOKUP(年度マスタ!$K$4&amp;"_"&amp;$AG18,データシート1!$A:$BT,MATCH("ab_"&amp;AN$2,データシート1!$A$1:$BT$1,0),0)</f>
        <v>12935</v>
      </c>
      <c r="AO18" s="78">
        <f>VLOOKUP(年度マスタ!$K$4&amp;"_"&amp;$AG18,データシート1!$A:$BT,MATCH("ab_"&amp;AO$2,データシート1!$A$1:$BT$1,0),0)</f>
        <v>66730</v>
      </c>
      <c r="AP18" s="78">
        <f>VLOOKUP(年度マスタ!$K$4&amp;"_"&amp;$AG18,データシート1!$A:$BT,MATCH("ab_"&amp;AP$2,データシート1!$A$1:$BT$1,0),0)</f>
        <v>0</v>
      </c>
      <c r="AQ18" s="954">
        <f>VLOOKUP(年度マスタ!$K$4&amp;"_"&amp;$AG18,データシート1!$A:$BT,MATCH("ab_"&amp;AQ$2,データシート1!$A$1:$BT$1,0),0)</f>
        <v>9.2477728638458849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7187.5091000000002</v>
      </c>
      <c r="AI19" s="78">
        <f>VLOOKUP(年度マスタ!$K$4&amp;"_"&amp;$AG19,データシート1!$A:$BT,MATCH("ab_"&amp;AI$2,データシート1!$A$1:$BT$1,0),0)</f>
        <v>1432</v>
      </c>
      <c r="AJ19" s="78">
        <f>VLOOKUP(年度マスタ!$K$4&amp;"_"&amp;$AG19,データシート1!$A:$BT,MATCH("ab_"&amp;AJ$2,データシート1!$A$1:$BT$1,0),0)</f>
        <v>454</v>
      </c>
      <c r="AK19" s="78">
        <f>VLOOKUP(年度マスタ!$K$4&amp;"_"&amp;$AG19,データシート1!$A:$BT,MATCH("ab_"&amp;AK$2,データシート1!$A$1:$BT$1,0),0)</f>
        <v>19920</v>
      </c>
      <c r="AL19" s="78">
        <f>VLOOKUP(年度マスタ!$K$4&amp;"_"&amp;$AG19,データシート1!$A:$BT,MATCH("ab_"&amp;AL$2,データシート1!$A$1:$BT$1,0),0)</f>
        <v>28253</v>
      </c>
      <c r="AM19" s="78">
        <f>VLOOKUP(年度マスタ!$K$4&amp;"_"&amp;$AG19,データシート1!$A:$BT,MATCH("ab_"&amp;AM$2,データシート1!$A$1:$BT$1,0),0)</f>
        <v>46160</v>
      </c>
      <c r="AN19" s="78">
        <f>VLOOKUP(年度マスタ!$K$4&amp;"_"&amp;$AG19,データシート1!$A:$BT,MATCH("ab_"&amp;AN$2,データシート1!$A$1:$BT$1,0),0)</f>
        <v>12996</v>
      </c>
      <c r="AO19" s="78">
        <f>VLOOKUP(年度マスタ!$K$4&amp;"_"&amp;$AG19,データシート1!$A:$BT,MATCH("ab_"&amp;AO$2,データシート1!$A$1:$BT$1,0),0)</f>
        <v>66329</v>
      </c>
      <c r="AP19" s="78">
        <f>VLOOKUP(年度マスタ!$K$4&amp;"_"&amp;$AG19,データシート1!$A:$BT,MATCH("ab_"&amp;AP$2,データシート1!$A$1:$BT$1,0),0)</f>
        <v>0</v>
      </c>
      <c r="AQ19" s="954">
        <f>VLOOKUP(年度マスタ!$K$4&amp;"_"&amp;$AG19,データシート1!$A:$BT,MATCH("ab_"&amp;AQ$2,データシート1!$A$1:$BT$1,0),0)</f>
        <v>8.4914661454820024</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8233.2253000000001</v>
      </c>
      <c r="AI20" s="78">
        <f>VLOOKUP(年度マスタ!$K$4&amp;"_"&amp;$AG20,データシート1!$A:$BT,MATCH("ab_"&amp;AI$2,データシート1!$A$1:$BT$1,0),0)</f>
        <v>1432</v>
      </c>
      <c r="AJ20" s="78">
        <f>VLOOKUP(年度マスタ!$K$4&amp;"_"&amp;$AG20,データシート1!$A:$BT,MATCH("ab_"&amp;AJ$2,データシート1!$A$1:$BT$1,0),0)</f>
        <v>454</v>
      </c>
      <c r="AK20" s="78">
        <f>VLOOKUP(年度マスタ!$K$4&amp;"_"&amp;$AG20,データシート1!$A:$BT,MATCH("ab_"&amp;AK$2,データシート1!$A$1:$BT$1,0),0)</f>
        <v>19920</v>
      </c>
      <c r="AL20" s="78">
        <f>VLOOKUP(年度マスタ!$K$4&amp;"_"&amp;$AG20,データシート1!$A:$BT,MATCH("ab_"&amp;AL$2,データシート1!$A$1:$BT$1,0),0)</f>
        <v>28697</v>
      </c>
      <c r="AM20" s="78">
        <f>VLOOKUP(年度マスタ!$K$4&amp;"_"&amp;$AG20,データシート1!$A:$BT,MATCH("ab_"&amp;AM$2,データシート1!$A$1:$BT$1,0),0)</f>
        <v>46353</v>
      </c>
      <c r="AN20" s="78">
        <f>VLOOKUP(年度マスタ!$K$4&amp;"_"&amp;$AG20,データシート1!$A:$BT,MATCH("ab_"&amp;AN$2,データシート1!$A$1:$BT$1,0),0)</f>
        <v>13110</v>
      </c>
      <c r="AO20" s="78">
        <f>VLOOKUP(年度マスタ!$K$4&amp;"_"&amp;$AG20,データシート1!$A:$BT,MATCH("ab_"&amp;AO$2,データシート1!$A$1:$BT$1,0),0)</f>
        <v>66118</v>
      </c>
      <c r="AP20" s="78">
        <f>VLOOKUP(年度マスタ!$K$4&amp;"_"&amp;$AG20,データシート1!$A:$BT,MATCH("ab_"&amp;AP$2,データシート1!$A$1:$BT$1,0),0)</f>
        <v>0</v>
      </c>
      <c r="AQ20" s="954">
        <f>VLOOKUP(年度マスタ!$K$4&amp;"_"&amp;$AG20,データシート1!$A:$BT,MATCH("ab_"&amp;AQ$2,データシート1!$A$1:$BT$1,0),0)</f>
        <v>8.0976098609829439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塩尻市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63.780999999999999</v>
      </c>
      <c r="BE13" s="70" t="str">
        <f>年度マスタ!K4</f>
        <v>20215</v>
      </c>
      <c r="BF13" s="70" t="str">
        <f>年度マスタ!K4</f>
        <v>20215</v>
      </c>
      <c r="BG13" s="70" t="str">
        <f>年度マスタ!K4</f>
        <v>20215</v>
      </c>
      <c r="BH13" s="278" t="s">
        <v>195</v>
      </c>
      <c r="BI13" s="278" t="s">
        <v>195</v>
      </c>
      <c r="BJ13" s="278" t="s">
        <v>195</v>
      </c>
      <c r="BK13" s="278" t="str">
        <f>年度マスタ!K4</f>
        <v>20215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63.780999999999999</v>
      </c>
      <c r="AY14" s="70"/>
      <c r="BE14" s="70" t="str">
        <f>AP2</f>
        <v>塩尻市</v>
      </c>
      <c r="BF14" s="70" t="str">
        <f>AP2</f>
        <v>塩尻市</v>
      </c>
      <c r="BG14" s="70" t="str">
        <f>AP2</f>
        <v>塩尻市</v>
      </c>
      <c r="BH14" s="70" t="s">
        <v>205</v>
      </c>
      <c r="BI14" s="70" t="s">
        <v>205</v>
      </c>
      <c r="BJ14" s="70" t="s">
        <v>205</v>
      </c>
      <c r="BK14" s="70" t="str">
        <f>AP2</f>
        <v>塩尻市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6.0529999999999999</v>
      </c>
      <c r="BG16" s="952">
        <f>BF16/BE16</f>
        <v>6.0529999999999999</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0.10206903088013315</v>
      </c>
    </row>
    <row r="17" spans="2:63" ht="15.95" customHeight="1">
      <c r="B17" s="272"/>
      <c r="D17" s="13"/>
      <c r="E17" s="166"/>
      <c r="F17" s="166"/>
      <c r="G17" s="13"/>
      <c r="O17" s="280"/>
      <c r="P17" s="280"/>
      <c r="Z17" s="273"/>
      <c r="AB17" s="272"/>
      <c r="AQ17" s="273"/>
      <c r="AV17" s="276"/>
      <c r="AW17" s="277" t="s">
        <v>113</v>
      </c>
      <c r="AX17" s="165">
        <f>P26</f>
        <v>8.2390000000000008</v>
      </c>
      <c r="AY17" s="165">
        <f>AX17</f>
        <v>8.2390000000000008</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10.843999999999999</v>
      </c>
      <c r="BG20" s="952">
        <f t="shared" si="2"/>
        <v>10.843999999999999</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2.9953334288067152E-2</v>
      </c>
    </row>
    <row r="21" spans="2:63" ht="15.95" customHeight="1" thickTop="1" thickBot="1">
      <c r="B21" s="283"/>
      <c r="C21" s="407" t="s">
        <v>204</v>
      </c>
      <c r="D21" s="522"/>
      <c r="E21" s="522"/>
      <c r="F21" s="877">
        <f>SUM(F22,F26,F27,F28)</f>
        <v>79.975999999999999</v>
      </c>
      <c r="G21" s="877">
        <f t="shared" ref="G21:O21" si="5">SUM(G22,G26,G27,G28)</f>
        <v>83.287000000000006</v>
      </c>
      <c r="H21" s="877">
        <f t="shared" si="5"/>
        <v>85.906000000000006</v>
      </c>
      <c r="I21" s="877">
        <f t="shared" si="5"/>
        <v>88.316999999999993</v>
      </c>
      <c r="J21" s="877">
        <f t="shared" si="5"/>
        <v>83.918999999999997</v>
      </c>
      <c r="K21" s="877">
        <f t="shared" si="5"/>
        <v>89.536000000000001</v>
      </c>
      <c r="L21" s="877">
        <f t="shared" si="5"/>
        <v>104.345</v>
      </c>
      <c r="M21" s="877">
        <f t="shared" si="5"/>
        <v>112.268</v>
      </c>
      <c r="N21" s="877">
        <f t="shared" si="5"/>
        <v>103.27199999999999</v>
      </c>
      <c r="O21" s="877">
        <f t="shared" si="5"/>
        <v>91.586000000000013</v>
      </c>
      <c r="P21" s="878">
        <f>SUM(P22,P26,P27,P28)</f>
        <v>72.02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69.564999999999998</v>
      </c>
      <c r="G22" s="879">
        <f t="shared" ref="G22:P22" si="6">SUM(G23:G25)</f>
        <v>72.251000000000005</v>
      </c>
      <c r="H22" s="879">
        <f t="shared" si="6"/>
        <v>75.42</v>
      </c>
      <c r="I22" s="879">
        <f t="shared" si="6"/>
        <v>77.912999999999997</v>
      </c>
      <c r="J22" s="879">
        <f t="shared" si="6"/>
        <v>74.201999999999998</v>
      </c>
      <c r="K22" s="879">
        <f t="shared" si="6"/>
        <v>79.837999999999994</v>
      </c>
      <c r="L22" s="879">
        <f t="shared" si="6"/>
        <v>94.587999999999994</v>
      </c>
      <c r="M22" s="879">
        <f t="shared" si="6"/>
        <v>102.88200000000001</v>
      </c>
      <c r="N22" s="879">
        <f t="shared" si="6"/>
        <v>94.3</v>
      </c>
      <c r="O22" s="879">
        <f t="shared" si="6"/>
        <v>83.873000000000005</v>
      </c>
      <c r="P22" s="880">
        <f t="shared" si="6"/>
        <v>63.780999999999999</v>
      </c>
      <c r="Z22" s="273"/>
      <c r="AB22" s="272"/>
      <c r="AC22" s="521" t="s">
        <v>286</v>
      </c>
      <c r="AP22" s="16" t="s">
        <v>287</v>
      </c>
      <c r="AQ22" s="273"/>
      <c r="AV22" s="70" t="str">
        <f>AW22</f>
        <v>エネルギー起源CO2</v>
      </c>
      <c r="AW22" s="70" t="str">
        <f>D56</f>
        <v>エネルギー起源CO2</v>
      </c>
      <c r="AX22" s="165">
        <f>P56</f>
        <v>72.02</v>
      </c>
      <c r="AY22" s="165">
        <f>AX22</f>
        <v>72.02</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69.564999999999998</v>
      </c>
      <c r="G23" s="881">
        <f>IFERROR(VLOOKUP(年度マスタ!$K$4&amp;"_"&amp;G$20,データシート1!$A:$BU,MATCH("ba_"&amp;$E23,データシート1!$A$1:$BU$1,0),0),0)</f>
        <v>72.251000000000005</v>
      </c>
      <c r="H23" s="881">
        <f>IFERROR(VLOOKUP(年度マスタ!$K$4&amp;"_"&amp;H$20,データシート1!$A:$BU,MATCH("ba_"&amp;$E23,データシート1!$A$1:$BU$1,0),0),0)</f>
        <v>75.42</v>
      </c>
      <c r="I23" s="881">
        <f>IFERROR(VLOOKUP(年度マスタ!$K$4&amp;"_"&amp;I$20,データシート1!$A:$BU,MATCH("ba_"&amp;$E23,データシート1!$A$1:$BU$1,0),0),0)</f>
        <v>77.912999999999997</v>
      </c>
      <c r="J23" s="881">
        <f>IFERROR(VLOOKUP(年度マスタ!$K$4&amp;"_"&amp;J$20,データシート1!$A:$BU,MATCH("ba_"&amp;$E23,データシート1!$A$1:$BU$1,0),0),0)</f>
        <v>74.201999999999998</v>
      </c>
      <c r="K23" s="881">
        <f>IFERROR(VLOOKUP(年度マスタ!$K$4&amp;"_"&amp;K$20,データシート1!$A:$BU,MATCH("ba_"&amp;$E23,データシート1!$A$1:$BU$1,0),0),0)</f>
        <v>79.837999999999994</v>
      </c>
      <c r="L23" s="881">
        <f>IFERROR(VLOOKUP(年度マスタ!$K$4&amp;"_"&amp;L$20,データシート1!$A:$BU,MATCH("ba_"&amp;$E23,データシート1!$A$1:$BU$1,0),0),0)</f>
        <v>94.587999999999994</v>
      </c>
      <c r="M23" s="881">
        <f>IFERROR(VLOOKUP(年度マスタ!$K$4&amp;"_"&amp;M$20,データシート1!$A:$BU,MATCH("ba_"&amp;$E23,データシート1!$A$1:$BU$1,0),0),0)</f>
        <v>102.88200000000001</v>
      </c>
      <c r="N23" s="881">
        <f>IFERROR(VLOOKUP(年度マスタ!$K$4&amp;"_"&amp;N$20,データシート1!$A:$BU,MATCH("ba_"&amp;$E23,データシート1!$A$1:$BU$1,0),0),0)</f>
        <v>94.3</v>
      </c>
      <c r="O23" s="881">
        <f>IFERROR(VLOOKUP(年度マスタ!$K$4&amp;"_"&amp;O$20,データシート1!$A:$BU,MATCH("ba_"&amp;$E23,データシート1!$A$1:$BU$1,0),0),0)</f>
        <v>83.873000000000005</v>
      </c>
      <c r="P23" s="882">
        <f>IFERROR(VLOOKUP(年度マスタ!$K$4&amp;"_"&amp;P$20,データシート1!$A:$BU,MATCH("ba_"&amp;$E23,データシート1!$A$1:$BU$1,0),0),0)</f>
        <v>63.780999999999999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415.92757363751758</v>
      </c>
      <c r="AG24" s="877">
        <f t="shared" ref="AG24:AP24" si="11">AG25+AG29</f>
        <v>395.95479304650723</v>
      </c>
      <c r="AH24" s="877">
        <f t="shared" si="11"/>
        <v>403.33729088077285</v>
      </c>
      <c r="AI24" s="877">
        <f t="shared" si="11"/>
        <v>409.13619713056386</v>
      </c>
      <c r="AJ24" s="877">
        <f t="shared" si="11"/>
        <v>466.44681861599668</v>
      </c>
      <c r="AK24" s="877">
        <f t="shared" si="11"/>
        <v>424.68786309305358</v>
      </c>
      <c r="AL24" s="877">
        <f t="shared" si="11"/>
        <v>416.96531808376437</v>
      </c>
      <c r="AM24" s="877">
        <f t="shared" si="11"/>
        <v>391.58088551450442</v>
      </c>
      <c r="AN24" s="877">
        <f t="shared" si="11"/>
        <v>356.28269148404627</v>
      </c>
      <c r="AO24" s="877">
        <f t="shared" si="11"/>
        <v>363.69360224987611</v>
      </c>
      <c r="AP24" s="878">
        <f t="shared" si="11"/>
        <v>366.5106252871409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300.20704710078587</v>
      </c>
      <c r="AG25" s="879">
        <f>①CO2排出量の現状把握!AA35</f>
        <v>291.77057819260904</v>
      </c>
      <c r="AH25" s="879">
        <f>①CO2排出量の現状把握!AB35</f>
        <v>302.90176187531017</v>
      </c>
      <c r="AI25" s="879">
        <f>①CO2排出量の現状把握!AC35</f>
        <v>311.69076811869604</v>
      </c>
      <c r="AJ25" s="879">
        <f>①CO2排出量の現状把握!AD35</f>
        <v>362.5652127105937</v>
      </c>
      <c r="AK25" s="879">
        <f>①CO2排出量の現状把握!AE35</f>
        <v>340.71138970422146</v>
      </c>
      <c r="AL25" s="879">
        <f>①CO2排出量の現状把握!AF35</f>
        <v>337.18786372861246</v>
      </c>
      <c r="AM25" s="879">
        <f>①CO2排出量の現状把握!AG35</f>
        <v>313.9400606921559</v>
      </c>
      <c r="AN25" s="879">
        <f>①CO2排出量の現状把握!AH35</f>
        <v>281.93334735603014</v>
      </c>
      <c r="AO25" s="879">
        <f>①CO2排出量の現状把握!AI35</f>
        <v>297.10970941818078</v>
      </c>
      <c r="AP25" s="880">
        <f>①CO2排出量の現状把握!AJ35</f>
        <v>291.19423235272126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10.411000000000001</v>
      </c>
      <c r="G26" s="879">
        <f>IFERROR(VLOOKUP(年度マスタ!$K$4&amp;"_"&amp;G$20,データシート1!$A:$BU,MATCH("ba_"&amp;$D26,データシート1!$A$1:$BU$1,0),0),0)</f>
        <v>11.036</v>
      </c>
      <c r="H26" s="879">
        <f>IFERROR(VLOOKUP(年度マスタ!$K$4&amp;"_"&amp;H$20,データシート1!$A:$BU,MATCH("ba_"&amp;$D26,データシート1!$A$1:$BU$1,0),0),0)</f>
        <v>10.486000000000001</v>
      </c>
      <c r="I26" s="879">
        <f>IFERROR(VLOOKUP(年度マスタ!$K$4&amp;"_"&amp;I$20,データシート1!$A:$BU,MATCH("ba_"&amp;$D26,データシート1!$A$1:$BU$1,0),0),0)</f>
        <v>10.404</v>
      </c>
      <c r="J26" s="879">
        <f>IFERROR(VLOOKUP(年度マスタ!$K$4&amp;"_"&amp;J$20,データシート1!$A:$BU,MATCH("ba_"&amp;$D26,データシート1!$A$1:$BU$1,0),0),0)</f>
        <v>9.7169999999999987</v>
      </c>
      <c r="K26" s="879">
        <f>IFERROR(VLOOKUP(年度マスタ!$K$4&amp;"_"&amp;K$20,データシート1!$A:$BU,MATCH("ba_"&amp;$D26,データシート1!$A$1:$BU$1,0),0),0)</f>
        <v>9.6980000000000004</v>
      </c>
      <c r="L26" s="879">
        <f>IFERROR(VLOOKUP(年度マスタ!$K$4&amp;"_"&amp;L$20,データシート1!$A:$BU,MATCH("ba_"&amp;$D26,データシート1!$A$1:$BU$1,0),0),0)</f>
        <v>9.7569999999999997</v>
      </c>
      <c r="M26" s="879">
        <f>IFERROR(VLOOKUP(年度マスタ!$K$4&amp;"_"&amp;M$20,データシート1!$A:$BU,MATCH("ba_"&amp;$D26,データシート1!$A$1:$BU$1,0),0),0)</f>
        <v>9.3859999999999992</v>
      </c>
      <c r="N26" s="879">
        <f>IFERROR(VLOOKUP(年度マスタ!$K$4&amp;"_"&amp;N$20,データシート1!$A:$BU,MATCH("ba_"&amp;$D26,データシート1!$A$1:$BU$1,0),0),0)</f>
        <v>8.9719999999999995</v>
      </c>
      <c r="O26" s="879">
        <f>IFERROR(VLOOKUP(年度マスタ!$K$4&amp;"_"&amp;O$20,データシート1!$A:$BU,MATCH("ba_"&amp;$D26,データシート1!$A$1:$BU$1,0),0),0)</f>
        <v>7.713000000000001</v>
      </c>
      <c r="P26" s="880">
        <f>IFERROR(VLOOKUP(年度マスタ!$K$4&amp;"_"&amp;P$20,データシート1!$A:$BU,MATCH("ba_"&amp;$D26,データシート1!$A$1:$BU$1,0),0),0)</f>
        <v>8.2390000000000008</v>
      </c>
      <c r="Z26" s="273"/>
      <c r="AB26" s="272"/>
      <c r="AC26" s="522"/>
      <c r="AD26" s="410"/>
      <c r="AE26" s="409" t="s">
        <v>184</v>
      </c>
      <c r="AF26" s="881">
        <f>①CO2排出量の現状把握!Z36</f>
        <v>287.6370276119651</v>
      </c>
      <c r="AG26" s="881">
        <f>①CO2排出量の現状把握!AA36</f>
        <v>279.58141941409752</v>
      </c>
      <c r="AH26" s="881">
        <f>①CO2排出量の現状把握!AB36</f>
        <v>291.41840482857123</v>
      </c>
      <c r="AI26" s="881">
        <f>①CO2排出量の現状把握!AC36</f>
        <v>304.26996036344849</v>
      </c>
      <c r="AJ26" s="881">
        <f>①CO2排出量の現状把握!AD36</f>
        <v>355.09323629132462</v>
      </c>
      <c r="AK26" s="881">
        <f>①CO2排出量の現状把握!AE36</f>
        <v>333.37984794402087</v>
      </c>
      <c r="AL26" s="881">
        <f>①CO2排出量の現状把握!AF36</f>
        <v>329.96871855142376</v>
      </c>
      <c r="AM26" s="881">
        <f>①CO2排出量の現状把握!AG36</f>
        <v>307.32891489317586</v>
      </c>
      <c r="AN26" s="881">
        <f>①CO2排出量の現状把握!AH36</f>
        <v>275.59114408465041</v>
      </c>
      <c r="AO26" s="881">
        <f>①CO2排出量の現状把握!AI36</f>
        <v>283.88885303645702</v>
      </c>
      <c r="AP26" s="882">
        <f>①CO2排出量の現状把握!AJ36</f>
        <v>274.59800135475706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5.1830068472220896</v>
      </c>
      <c r="AG27" s="881">
        <f>①CO2排出量の現状把握!AA37</f>
        <v>4.6783194218328639</v>
      </c>
      <c r="AH27" s="881">
        <f>①CO2排出量の現状把握!AB37</f>
        <v>3.8483160471746332</v>
      </c>
      <c r="AI27" s="881">
        <f>①CO2排出量の現状把握!AC37</f>
        <v>3.6016964132484688</v>
      </c>
      <c r="AJ27" s="881">
        <f>①CO2排出量の現状把握!AD37</f>
        <v>3.3517336409968239</v>
      </c>
      <c r="AK27" s="881">
        <f>①CO2排出量の現状把握!AE37</f>
        <v>3.3718748092091841</v>
      </c>
      <c r="AL27" s="881">
        <f>①CO2排出量の現状把握!AF37</f>
        <v>3.3252687501009071</v>
      </c>
      <c r="AM27" s="881">
        <f>①CO2排出量の現状把握!AG37</f>
        <v>3.1202878009683532</v>
      </c>
      <c r="AN27" s="881">
        <f>①CO2排出量の現状把握!AH37</f>
        <v>2.8323437166905272</v>
      </c>
      <c r="AO27" s="881">
        <f>①CO2排出量の現状把握!AI37</f>
        <v>3.1238133052770878</v>
      </c>
      <c r="AP27" s="882">
        <f>①CO2排出量の現状把握!AJ37</f>
        <v>3.3497080271773774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2.4940000000000002</v>
      </c>
      <c r="BG27" s="952">
        <f t="shared" si="2"/>
        <v>2.4940000000000002</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0.28755594496672909</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7.3870126415987141</v>
      </c>
      <c r="AG28" s="881">
        <f>①CO2排出量の現状把握!AA38</f>
        <v>7.5108393566786784</v>
      </c>
      <c r="AH28" s="881">
        <f>①CO2排出量の現状把握!AB38</f>
        <v>7.6350409995642972</v>
      </c>
      <c r="AI28" s="881">
        <f>①CO2排出量の現状把握!AC38</f>
        <v>3.819111341999097</v>
      </c>
      <c r="AJ28" s="881">
        <f>①CO2排出量の現状把握!AD38</f>
        <v>4.1202427782722806</v>
      </c>
      <c r="AK28" s="881">
        <f>①CO2排出量の現状把握!AE38</f>
        <v>3.9596669509914166</v>
      </c>
      <c r="AL28" s="881">
        <f>①CO2排出量の現状把握!AF38</f>
        <v>3.8938764270877857</v>
      </c>
      <c r="AM28" s="881">
        <f>①CO2排出量の現状把握!AG38</f>
        <v>3.4908579980117032</v>
      </c>
      <c r="AN28" s="881">
        <f>①CO2排出量の現状把握!AH38</f>
        <v>3.5098595546892231</v>
      </c>
      <c r="AO28" s="881">
        <f>①CO2排出量の現状把握!AI38</f>
        <v>10.097043076446639</v>
      </c>
      <c r="AP28" s="882">
        <f>①CO2排出量の現状把握!AJ38</f>
        <v>13.246522970786854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115.7205265367317</v>
      </c>
      <c r="AG29" s="883">
        <f>①CO2排出量の現状把握!AA39</f>
        <v>104.1842148538982</v>
      </c>
      <c r="AH29" s="883">
        <f>①CO2排出量の現状把握!AB39</f>
        <v>100.4355290054627</v>
      </c>
      <c r="AI29" s="883">
        <f>①CO2排出量の現状把握!AC39</f>
        <v>97.445429011867816</v>
      </c>
      <c r="AJ29" s="883">
        <f>①CO2排出量の現状把握!AD39</f>
        <v>103.88160590540301</v>
      </c>
      <c r="AK29" s="883">
        <f>①CO2排出量の現状把握!AE39</f>
        <v>83.97647338883209</v>
      </c>
      <c r="AL29" s="883">
        <f>①CO2排出量の現状把握!AF39</f>
        <v>79.777454355151946</v>
      </c>
      <c r="AM29" s="883">
        <f>①CO2排出量の現状把握!AG39</f>
        <v>77.640824822348534</v>
      </c>
      <c r="AN29" s="883">
        <f>①CO2排出量の現状把握!AH39</f>
        <v>74.349344128016128</v>
      </c>
      <c r="AO29" s="883">
        <f>①CO2排出量の現状把握!AI39</f>
        <v>66.583892831695309</v>
      </c>
      <c r="AP29" s="884">
        <f>①CO2排出量の現状把握!AJ39</f>
        <v>75.316392934419611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0.19228347690576383</v>
      </c>
      <c r="AG32" s="461">
        <f t="shared" si="16"/>
        <v>0.21034471980799449</v>
      </c>
      <c r="AH32" s="461">
        <f t="shared" si="16"/>
        <v>0.21298799278491201</v>
      </c>
      <c r="AI32" s="461">
        <f t="shared" si="16"/>
        <v>0.21586210318080509</v>
      </c>
      <c r="AJ32" s="461">
        <f t="shared" si="16"/>
        <v>0.17991118526437305</v>
      </c>
      <c r="AK32" s="461">
        <f t="shared" si="16"/>
        <v>0.21082778148614462</v>
      </c>
      <c r="AL32" s="461">
        <f t="shared" si="16"/>
        <v>0.25024863094018307</v>
      </c>
      <c r="AM32" s="461">
        <f t="shared" si="16"/>
        <v>0.28670449491549943</v>
      </c>
      <c r="AN32" s="461">
        <f t="shared" si="16"/>
        <v>0.2898597166475721</v>
      </c>
      <c r="AO32" s="461">
        <f t="shared" si="16"/>
        <v>0.25182186168090948</v>
      </c>
      <c r="AP32" s="461">
        <f t="shared" si="16"/>
        <v>0.19650180658084956</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0.23172340780076875</v>
      </c>
      <c r="AG33" s="458">
        <f t="shared" ref="AG33:AP33" si="17">IFERROR(IF(G22/AG25&gt;1,1,G22/AG25),0)</f>
        <v>0.24762949179990426</v>
      </c>
      <c r="AH33" s="458">
        <f t="shared" si="17"/>
        <v>0.24899161871183412</v>
      </c>
      <c r="AI33" s="458">
        <f t="shared" si="17"/>
        <v>0.24996890498319052</v>
      </c>
      <c r="AJ33" s="458">
        <f t="shared" si="17"/>
        <v>0.20465835496255791</v>
      </c>
      <c r="AK33" s="458">
        <f t="shared" si="17"/>
        <v>0.23432735861665499</v>
      </c>
      <c r="AL33" s="458">
        <f t="shared" si="17"/>
        <v>0.28052017932688611</v>
      </c>
      <c r="AM33" s="458">
        <f t="shared" si="17"/>
        <v>0.32771223835904234</v>
      </c>
      <c r="AN33" s="458">
        <f>IFERROR(IF(N22/AN25&gt;1,1,N22/AN25),0)</f>
        <v>0.33447621888061502</v>
      </c>
      <c r="AO33" s="458">
        <f t="shared" si="17"/>
        <v>0.28229639537612378</v>
      </c>
      <c r="AP33" s="458">
        <f t="shared" si="17"/>
        <v>0.21903249760367019</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0.24184994740609758</v>
      </c>
      <c r="AG34" s="459">
        <f t="shared" ref="AG34:AP36" si="18">IFERROR(IF(G23/AG26&gt;1,1,G23/AG26),0)</f>
        <v>0.25842561408913445</v>
      </c>
      <c r="AH34" s="459">
        <f t="shared" si="18"/>
        <v>0.25880314609630201</v>
      </c>
      <c r="AI34" s="459">
        <f t="shared" si="18"/>
        <v>0.25606537006457497</v>
      </c>
      <c r="AJ34" s="459">
        <f t="shared" si="18"/>
        <v>0.20896483632012466</v>
      </c>
      <c r="AK34" s="459">
        <f t="shared" si="18"/>
        <v>0.23948058196188843</v>
      </c>
      <c r="AL34" s="459">
        <f t="shared" si="18"/>
        <v>0.28665747594270513</v>
      </c>
      <c r="AM34" s="459">
        <f t="shared" si="18"/>
        <v>0.33476186266352664</v>
      </c>
      <c r="AN34" s="459">
        <f t="shared" si="18"/>
        <v>0.34217354956454937</v>
      </c>
      <c r="AO34" s="459">
        <f t="shared" si="18"/>
        <v>0.29544309014918957</v>
      </c>
      <c r="AP34" s="459">
        <f t="shared" si="18"/>
        <v>0.23227044510641001</v>
      </c>
      <c r="AQ34" s="273"/>
      <c r="BA34" s="70">
        <v>27</v>
      </c>
      <c r="BB34" s="70"/>
      <c r="BC34" s="70" t="s">
        <v>303</v>
      </c>
      <c r="BD34" s="70" t="str">
        <f t="shared" si="1"/>
        <v>27：業務用機械器具製造業(N=1)</v>
      </c>
      <c r="BE34" s="845">
        <f>VLOOKUP(BE$13&amp;"_"&amp;$AV$8,データシート2!$A:$SI,MATCH($AV$5&amp;"_"&amp;$BA34&amp;$AV$6,データシート2!$A$1:$SI$1,0),0)</f>
        <v>1</v>
      </c>
      <c r="BF34" s="952">
        <f>VLOOKUP(BF$13&amp;"_"&amp;$AW$8,データシート2!$A:$SI,MATCH($AW$5&amp;"_"&amp;$BA34&amp;$AW$6,データシート2!$A$1:$SI$1,0),0)</f>
        <v>37.304000000000002</v>
      </c>
      <c r="BG34" s="952">
        <f t="shared" si="2"/>
        <v>37.304000000000002</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f t="shared" si="4"/>
        <v>3.5951346361290804</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3.0190000000000001</v>
      </c>
      <c r="BG35" s="952">
        <f t="shared" si="2"/>
        <v>3.0190000000000001</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8.887290215706535E-2</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8.9966752758382673E-2</v>
      </c>
      <c r="AG37" s="460">
        <f t="shared" ref="AG37:AP37" si="21">IFERROR(IF(G26/AG29&gt;1,1,G26/AG29),0)</f>
        <v>0.10592775513523076</v>
      </c>
      <c r="AH37" s="460">
        <f t="shared" si="21"/>
        <v>0.10440528470188738</v>
      </c>
      <c r="AI37" s="460">
        <f t="shared" si="21"/>
        <v>0.10676745031039787</v>
      </c>
      <c r="AJ37" s="460">
        <f t="shared" si="21"/>
        <v>9.3539177752493777E-2</v>
      </c>
      <c r="AK37" s="460">
        <f t="shared" si="21"/>
        <v>0.11548472576474882</v>
      </c>
      <c r="AL37" s="460">
        <f t="shared" si="21"/>
        <v>0.12230272423288852</v>
      </c>
      <c r="AM37" s="460">
        <f t="shared" si="21"/>
        <v>0.12089000885135219</v>
      </c>
      <c r="AN37" s="460">
        <f t="shared" si="21"/>
        <v>0.1206735594674761</v>
      </c>
      <c r="AO37" s="460">
        <f t="shared" si="21"/>
        <v>0.11583882635844406</v>
      </c>
      <c r="AP37" s="460">
        <f t="shared" si="21"/>
        <v>0.10939185586295883</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32：その他の製造業(N=1)</v>
      </c>
      <c r="BE39" s="845">
        <f>VLOOKUP(BE$13&amp;"_"&amp;$AV$8,データシート2!$A:$SI,MATCH($AV$5&amp;"_"&amp;$BA39&amp;$AV$6,データシート2!$A$1:$SI$1,0),0)</f>
        <v>1</v>
      </c>
      <c r="BF39" s="952">
        <f>VLOOKUP(BF$13&amp;"_"&amp;$AW$8,データシート2!$A:$SI,MATCH($AW$5&amp;"_"&amp;$BA39&amp;$AW$6,データシート2!$A$1:$SI$1,0),0)</f>
        <v>4.0670000000000002</v>
      </c>
      <c r="BG39" s="952">
        <f t="shared" si="2"/>
        <v>4.0670000000000002</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f t="shared" si="4"/>
        <v>0.46342161775232649</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M：宿泊業，飲食サービス業(N=1)</v>
      </c>
      <c r="BE47" s="845">
        <f>VLOOKUP(BE$13&amp;"_"&amp;$AV$8,データシート2!$A:$SI,MATCH($AV$5&amp;"_"&amp;$BA47&amp;$AV$6,データシート2!$A$1:$SI$1,0),0)</f>
        <v>1</v>
      </c>
      <c r="BF47" s="952">
        <f>VLOOKUP(BF$13&amp;"_"&amp;$AW$8,データシート2!$A:$SI,MATCH($AW$5&amp;"_"&amp;$BA47&amp;$AW$6,データシート2!$A$1:$SI$1,0),0)</f>
        <v>3.4750000000000001</v>
      </c>
      <c r="BG47" s="952">
        <f t="shared" si="22"/>
        <v>3.4750000000000001</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0.74052971568257442</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O：教育，学習支援業(N=1)</v>
      </c>
      <c r="BE49" s="845">
        <f>VLOOKUP(BE$13&amp;"_"&amp;$AV$8,データシート2!$A:$SI,MATCH($AV$5&amp;"_"&amp;$BA49&amp;$AV$6,データシート2!$A$1:$SI$1,0),0)</f>
        <v>1</v>
      </c>
      <c r="BF49" s="952">
        <f>VLOOKUP(BF$13&amp;"_"&amp;$AW$8,データシート2!$A:$SI,MATCH($AW$5&amp;"_"&amp;$BA49&amp;$AW$6,データシート2!$A$1:$SI$1,0),0)</f>
        <v>4.7640000000000002</v>
      </c>
      <c r="BG49" s="952">
        <f t="shared" si="22"/>
        <v>4.7640000000000002</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0.55786305232778155</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79.975999999999999</v>
      </c>
      <c r="G55" s="885">
        <f t="shared" ref="G55:P55" si="32">SUM(G56,G57,G60,G61,G62,G63,G64,G65,)</f>
        <v>83.287000000000006</v>
      </c>
      <c r="H55" s="885">
        <f t="shared" si="32"/>
        <v>85.906000000000006</v>
      </c>
      <c r="I55" s="885">
        <f t="shared" si="32"/>
        <v>88.316999999999993</v>
      </c>
      <c r="J55" s="885">
        <f t="shared" si="32"/>
        <v>83.918999999999997</v>
      </c>
      <c r="K55" s="885">
        <f t="shared" si="32"/>
        <v>89.536000000000001</v>
      </c>
      <c r="L55" s="885">
        <f t="shared" si="32"/>
        <v>104.345</v>
      </c>
      <c r="M55" s="885">
        <f t="shared" si="32"/>
        <v>112.268</v>
      </c>
      <c r="N55" s="885">
        <f t="shared" si="32"/>
        <v>103.27200000000001</v>
      </c>
      <c r="O55" s="885">
        <f t="shared" si="32"/>
        <v>91.585999999999999</v>
      </c>
      <c r="P55" s="886">
        <f t="shared" si="32"/>
        <v>72.02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79.975999999999999</v>
      </c>
      <c r="G56" s="887">
        <f>IFERROR(VLOOKUP(年度マスタ!$K$4&amp;"_"&amp;G$54,データシート1!$A:$CE,MATCH("bc_"&amp;$C56,データシート1!$A$1:$CE$1,0),0),0)</f>
        <v>83.287000000000006</v>
      </c>
      <c r="H56" s="887">
        <f>IFERROR(VLOOKUP(年度マスタ!$K$4&amp;"_"&amp;H$54,データシート1!$A:$CE,MATCH("bc_"&amp;$C56,データシート1!$A$1:$CE$1,0),0),0)</f>
        <v>85.906000000000006</v>
      </c>
      <c r="I56" s="887">
        <f>IFERROR(VLOOKUP(年度マスタ!$K$4&amp;"_"&amp;I$54,データシート1!$A:$CE,MATCH("bc_"&amp;$C56,データシート1!$A$1:$CE$1,0),0),0)</f>
        <v>88.316999999999993</v>
      </c>
      <c r="J56" s="887">
        <f>IFERROR(VLOOKUP(年度マスタ!$K$4&amp;"_"&amp;J$54,データシート1!$A:$CE,MATCH("bc_"&amp;$C56,データシート1!$A$1:$CE$1,0),0),0)</f>
        <v>83.918999999999997</v>
      </c>
      <c r="K56" s="887">
        <f>IFERROR(VLOOKUP(年度マスタ!$K$4&amp;"_"&amp;K$54,データシート1!$A:$CE,MATCH("bc_"&amp;$C56,データシート1!$A$1:$CE$1,0),0),0)</f>
        <v>89.536000000000001</v>
      </c>
      <c r="L56" s="887">
        <f>IFERROR(VLOOKUP(年度マスタ!$K$4&amp;"_"&amp;L$54,データシート1!$A:$CE,MATCH("bc_"&amp;$C56,データシート1!$A$1:$CE$1,0),0),0)</f>
        <v>104.345</v>
      </c>
      <c r="M56" s="887">
        <f>IFERROR(VLOOKUP(年度マスタ!$K$4&amp;"_"&amp;M$54,データシート1!$A:$CE,MATCH("bc_"&amp;$C56,データシート1!$A$1:$CE$1,0),0),0)</f>
        <v>112.268</v>
      </c>
      <c r="N56" s="887">
        <f>IFERROR(VLOOKUP(年度マスタ!$K$4&amp;"_"&amp;N$54,データシート1!$A:$CE,MATCH("bc_"&amp;$C56,データシート1!$A$1:$CE$1,0),0),0)</f>
        <v>103.27200000000001</v>
      </c>
      <c r="O56" s="887">
        <f>IFERROR(VLOOKUP(年度マスタ!$K$4&amp;"_"&amp;O$54,データシート1!$A:$CE,MATCH("bc_"&amp;$C56,データシート1!$A$1:$CE$1,0),0),0)</f>
        <v>91.585999999999999</v>
      </c>
      <c r="P56" s="888">
        <f>IFERROR(VLOOKUP(年度マスタ!$K$4&amp;"_"&amp;P$54,データシート1!$A:$CE,MATCH("bc_"&amp;$C56,データシート1!$A$1:$CE$1,0),0),0)</f>
        <v>72.02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塩尻市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9439.4</v>
      </c>
      <c r="K6" s="619">
        <f>VLOOKUP(年度マスタ!$K$4&amp;"_"&amp;K$5,データシート1!$A:$BT,MATCH("cb_"&amp;$G6,データシート1!$A$1:$BT$1,0),0)</f>
        <v>10215.700000000001</v>
      </c>
      <c r="L6" s="619">
        <f>VLOOKUP(年度マスタ!$K$4&amp;"_"&amp;L$5,データシート1!$A:$BT,MATCH("cb_"&amp;$G6,データシート1!$A$1:$BT$1,0),0)</f>
        <v>10741.9</v>
      </c>
      <c r="M6" s="619">
        <f>VLOOKUP(年度マスタ!$K$4&amp;"_"&amp;M$5,データシート1!$A:$BT,MATCH("cb_"&amp;$G6,データシート1!$A$1:$BT$1,0),0)</f>
        <v>11406.599999999999</v>
      </c>
      <c r="N6" s="619">
        <f>VLOOKUP(年度マスタ!$K$4&amp;"_"&amp;N$5,データシート1!$A:$BT,MATCH("cb_"&amp;$G6,データシート1!$A$1:$BT$1,0),0)</f>
        <v>12029.7</v>
      </c>
      <c r="O6" s="619">
        <f>VLOOKUP(年度マスタ!$K$4&amp;"_"&amp;O$5,データシート1!$A:$BT,MATCH("cb_"&amp;$G6,データシート1!$A$1:$BT$1,0),0)</f>
        <v>12837.39999999998</v>
      </c>
      <c r="P6" s="619">
        <f>VLOOKUP(年度マスタ!$K$4&amp;"_"&amp;P$5,データシート1!$A:$BT,MATCH("cb_"&amp;$G6,データシート1!$A$1:$BT$1,0),0)</f>
        <v>13783.599999999969</v>
      </c>
      <c r="Q6" s="619">
        <f>VLOOKUP(年度マスタ!$K$4&amp;"_"&amp;Q$5,データシート1!$A:$BT,MATCH("cb_"&amp;$G6,データシート1!$A$1:$BT$1,0),0)</f>
        <v>14952.099999999973</v>
      </c>
      <c r="R6" s="633">
        <f>VLOOKUP(年度マスタ!$K$4&amp;"_"&amp;R$5,データシート1!$A:$BT,MATCH("cb_"&amp;$G6,データシート1!$A$1:$BT$1,0),0)</f>
        <v>16025.299999999947</v>
      </c>
      <c r="S6" s="568"/>
      <c r="T6" s="190"/>
      <c r="U6" s="581"/>
      <c r="V6" s="195"/>
      <c r="W6" s="195"/>
      <c r="X6" s="195"/>
      <c r="Y6" s="196" t="s">
        <v>372</v>
      </c>
      <c r="Z6" s="663" t="s">
        <v>373</v>
      </c>
      <c r="AA6" s="663"/>
      <c r="AB6" s="663"/>
      <c r="AC6" s="664">
        <f>SUM(AC7:AC8)</f>
        <v>1295870</v>
      </c>
      <c r="AD6" s="664">
        <f>SUM(AD7:AD8)</f>
        <v>1916052.773</v>
      </c>
      <c r="AE6" s="665">
        <f>$AD6*3600/100000000</f>
        <v>68.977899828000005</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22724.5</v>
      </c>
      <c r="K7" s="617">
        <f>VLOOKUP(年度マスタ!$K$4&amp;"_"&amp;K$5,データシート1!$A:$BT,MATCH("cb_"&amp;$G7,データシート1!$A$1:$BT$1,0),0)</f>
        <v>28150.2</v>
      </c>
      <c r="L7" s="617">
        <f>VLOOKUP(年度マスタ!$K$4&amp;"_"&amp;L$5,データシート1!$A:$BT,MATCH("cb_"&amp;$G7,データシート1!$A$1:$BT$1,0),0)</f>
        <v>31538.600000000009</v>
      </c>
      <c r="M7" s="617">
        <f>VLOOKUP(年度マスタ!$K$4&amp;"_"&amp;M$5,データシート1!$A:$BT,MATCH("cb_"&amp;$G7,データシート1!$A$1:$BT$1,0),0)</f>
        <v>36209.1</v>
      </c>
      <c r="N7" s="617">
        <f>VLOOKUP(年度マスタ!$K$4&amp;"_"&amp;N$5,データシート1!$A:$BT,MATCH("cb_"&amp;$G7,データシート1!$A$1:$BT$1,0),0)</f>
        <v>39094.6</v>
      </c>
      <c r="O7" s="617">
        <f>VLOOKUP(年度マスタ!$K$4&amp;"_"&amp;O$5,データシート1!$A:$BT,MATCH("cb_"&amp;$G7,データシート1!$A$1:$BT$1,0),0)</f>
        <v>40574.400000000052</v>
      </c>
      <c r="P7" s="617">
        <f>VLOOKUP(年度マスタ!$K$4&amp;"_"&amp;P$5,データシート1!$A:$BT,MATCH("cb_"&amp;$G7,データシート1!$A$1:$BT$1,0),0)</f>
        <v>44549.900000000052</v>
      </c>
      <c r="Q7" s="617">
        <f>VLOOKUP(年度マスタ!$K$4&amp;"_"&amp;Q$5,データシート1!$A:$BT,MATCH("cb_"&amp;$G7,データシート1!$A$1:$BT$1,0),0)</f>
        <v>47795.400000000045</v>
      </c>
      <c r="R7" s="634">
        <f>VLOOKUP(年度マスタ!$K$4&amp;"_"&amp;R$5,データシート1!$A:$BT,MATCH("cb_"&amp;$G7,データシート1!$A$1:$BT$1,0),0)</f>
        <v>49122.300000000017</v>
      </c>
      <c r="S7" s="568"/>
      <c r="T7" s="190"/>
      <c r="U7" s="581"/>
      <c r="V7" s="195"/>
      <c r="W7" s="195"/>
      <c r="X7" s="195"/>
      <c r="Y7" s="196" t="s">
        <v>375</v>
      </c>
      <c r="Z7" s="212" t="s">
        <v>376</v>
      </c>
      <c r="AA7" s="212"/>
      <c r="AB7" s="212"/>
      <c r="AC7" s="1022">
        <f>VLOOKUP(年度マスタ!$K$4&amp;"_"&amp;年度マスタ!$K$9,データシート3!A:AB,MATCH("ea_"&amp;$Y7&amp;"_設備",データシート3!$A$1:$AB$1,0),0)</f>
        <v>349627</v>
      </c>
      <c r="AD7" s="1022">
        <f>VLOOKUP(年度マスタ!$K$4&amp;"_"&amp;年度マスタ!$K$9,データシート3!A:AB,MATCH("ea_"&amp;$Y7&amp;"_年間発電",データシート3!$A$1:$AB$1,0),0)/10^3</f>
        <v>518593.78100000008</v>
      </c>
      <c r="AE7" s="554">
        <f t="shared" ref="AE7:AE16" si="0">$AD7*3600/100000000</f>
        <v>18.669376116000002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946243</v>
      </c>
      <c r="AD8" s="1022">
        <f>VLOOKUP(年度マスタ!$K$4&amp;"_"&amp;年度マスタ!$K$9,データシート3!A:AB,MATCH("ea_"&amp;$Y8&amp;"_年間発電",データシート3!$A$1:$AB$1,0),0)/10^3</f>
        <v>1397458.9920000001</v>
      </c>
      <c r="AE8" s="554">
        <f t="shared" si="0"/>
        <v>50.30852371200001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560</v>
      </c>
      <c r="O9" s="617">
        <f>VLOOKUP(年度マスタ!$K$4&amp;"_"&amp;O$5,データシート1!$A:$BT,MATCH("cb_"&amp;$G9,データシート1!$A$1:$BT$1,0),0)</f>
        <v>560</v>
      </c>
      <c r="P9" s="617">
        <f>VLOOKUP(年度マスタ!$K$4&amp;"_"&amp;P$5,データシート1!$A:$BT,MATCH("cb_"&amp;$G9,データシート1!$A$1:$BT$1,0),0)</f>
        <v>560</v>
      </c>
      <c r="Q9" s="617">
        <f>VLOOKUP(年度マスタ!$K$4&amp;"_"&amp;Q$5,データシート1!$A:$BT,MATCH("cb_"&amp;$G9,データシート1!$A$1:$BT$1,0),0)</f>
        <v>560</v>
      </c>
      <c r="R9" s="634">
        <f>VLOOKUP(年度マスタ!$K$4&amp;"_"&amp;R$5,データシート1!$A:$BT,MATCH("cb_"&amp;$G9,データシート1!$A$1:$BT$1,0),0)</f>
        <v>560</v>
      </c>
      <c r="S9" s="568"/>
      <c r="T9" s="190"/>
      <c r="U9" s="581"/>
      <c r="V9" s="195"/>
      <c r="W9" s="195"/>
      <c r="X9" s="195"/>
      <c r="Y9" s="196" t="s">
        <v>381</v>
      </c>
      <c r="Z9" s="208" t="s">
        <v>377</v>
      </c>
      <c r="AA9" s="208"/>
      <c r="AB9" s="208"/>
      <c r="AC9" s="666">
        <f>VLOOKUP(年度マスタ!$K$4&amp;"_"&amp;年度マスタ!$K$9,データシート3!A:AB,MATCH("ea_"&amp;$Y9&amp;"_設備",データシート3!$A$1:$AB$1,0),0)</f>
        <v>35100</v>
      </c>
      <c r="AD9" s="666">
        <f>VLOOKUP(年度マスタ!$K$4&amp;"_"&amp;年度マスタ!$K$9,データシート3!A:AB,MATCH("ea_"&amp;$Y9&amp;"_年間発電",データシート3!$A$1:$AB$1,0),0)/10^3</f>
        <v>69276.498000000007</v>
      </c>
      <c r="AE9" s="667">
        <f t="shared" si="0"/>
        <v>2.4939539280000003</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18444</v>
      </c>
      <c r="AD10" s="666">
        <f>SUM(AD11:AD12)</f>
        <v>110659.19899999998</v>
      </c>
      <c r="AE10" s="667">
        <f t="shared" si="0"/>
        <v>3.983731163999999</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14500</v>
      </c>
      <c r="P11" s="654">
        <f>VLOOKUP(年度マスタ!$K$4&amp;"_"&amp;P$5,データシート1!$A:$BT,MATCH("cb_"&amp;$G11,データシート1!$A$1:$BT$1,0),0)</f>
        <v>14500</v>
      </c>
      <c r="Q11" s="654">
        <f>VLOOKUP(年度マスタ!$K$4&amp;"_"&amp;Q$5,データシート1!$A:$BT,MATCH("cb_"&amp;$G11,データシート1!$A$1:$BT$1,0),0)</f>
        <v>14500</v>
      </c>
      <c r="R11" s="655">
        <f>VLOOKUP(年度マスタ!$K$4&amp;"_"&amp;R$5,データシート1!$A:$BT,MATCH("cb_"&amp;$G11,データシート1!$A$1:$BT$1,0),0)</f>
        <v>14500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18444</v>
      </c>
      <c r="AD11" s="1022">
        <f>VLOOKUP(年度マスタ!$K$4&amp;"_"&amp;年度マスタ!$K$9,データシート3!A:AB,MATCH("ea_"&amp;$Y11&amp;"_年間発電",データシート3!$A$1:$AB$1,0),0)/10^3</f>
        <v>110659.19899999998</v>
      </c>
      <c r="AE11" s="554">
        <f t="shared" si="0"/>
        <v>3.983731163999999</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32163.9</v>
      </c>
      <c r="K12" s="651">
        <f t="shared" ref="K12:Q12" si="1">SUM(K6:K11)</f>
        <v>38365.9</v>
      </c>
      <c r="L12" s="651">
        <f t="shared" si="1"/>
        <v>42280.500000000007</v>
      </c>
      <c r="M12" s="651">
        <f t="shared" si="1"/>
        <v>47615.7</v>
      </c>
      <c r="N12" s="651">
        <f t="shared" si="1"/>
        <v>51684.3</v>
      </c>
      <c r="O12" s="651">
        <f t="shared" si="1"/>
        <v>68471.800000000032</v>
      </c>
      <c r="P12" s="651">
        <f t="shared" si="1"/>
        <v>73393.500000000029</v>
      </c>
      <c r="Q12" s="651">
        <f t="shared" si="1"/>
        <v>77807.500000000015</v>
      </c>
      <c r="R12" s="652">
        <f t="shared" ref="R12" si="2">SUM(R6:R11)</f>
        <v>80207.599999999962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8.9158869500000009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49.250658319999999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11328.412727999999</v>
      </c>
      <c r="K19" s="615">
        <f>K6*別紙!$C5/100*別紙!$E5/10^3</f>
        <v>12260.065884</v>
      </c>
      <c r="L19" s="615">
        <f>L6*別紙!$C5/100*別紙!$E5/10^3</f>
        <v>12891.569028000002</v>
      </c>
      <c r="M19" s="615">
        <f>M6*別紙!$C5/100*別紙!$E5/10^3</f>
        <v>13689.288791999999</v>
      </c>
      <c r="N19" s="615">
        <f>N6*別紙!$C5/100*別紙!$E5/10^3</f>
        <v>14437.083564</v>
      </c>
      <c r="O19" s="615">
        <f>O6*別紙!$C5/100*別紙!$E5/10^3</f>
        <v>15406.420487999974</v>
      </c>
      <c r="P19" s="615">
        <f>P6*別紙!$C5/100*別紙!$E5/10^3</f>
        <v>16541.974031999962</v>
      </c>
      <c r="Q19" s="615">
        <f>Q6*別紙!$C5/100*別紙!$E5/10^3</f>
        <v>17944.314251999967</v>
      </c>
      <c r="R19" s="639">
        <f>R6*別紙!$C5/100*別紙!$E5/10^3</f>
        <v>19232.283035999932</v>
      </c>
      <c r="S19" s="572"/>
      <c r="T19" s="191"/>
      <c r="U19" s="588"/>
      <c r="W19" s="201"/>
      <c r="X19" s="201"/>
      <c r="Y19" s="173"/>
      <c r="Z19" s="628" t="s">
        <v>389</v>
      </c>
      <c r="AA19" s="671"/>
      <c r="AB19" s="672"/>
      <c r="AC19" s="673">
        <f>SUM($AC$6,$AC$9,$AC$10,$AC$13)</f>
        <v>1349414</v>
      </c>
      <c r="AD19" s="673">
        <f>SUM($AD$6,$AD$9,$AD$10,$AD$13)</f>
        <v>2095988.47</v>
      </c>
      <c r="AE19" s="674">
        <f>SUM($AE$6,$AE$9,$AE$10,$AE$13,$AE$17,$AE$18)</f>
        <v>133.62213019000001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30059.05962</v>
      </c>
      <c r="K20" s="617">
        <f>K7*別紙!$C6/100*別紙!$E6/10^3</f>
        <v>37235.958552000004</v>
      </c>
      <c r="L20" s="617">
        <f>L7*別紙!$C6/100*別紙!$E6/10^3</f>
        <v>41717.998536000014</v>
      </c>
      <c r="M20" s="617">
        <f>M7*別紙!$C6/100*別紙!$E6/10^3</f>
        <v>47895.949115999989</v>
      </c>
      <c r="N20" s="617">
        <f>N7*別紙!$C6/100*別紙!$E6/10^3</f>
        <v>51712.773096000004</v>
      </c>
      <c r="O20" s="617">
        <f>O7*別紙!$C6/100*別紙!$E6/10^3</f>
        <v>53670.193344000065</v>
      </c>
      <c r="P20" s="617">
        <f>P7*別紙!$C6/100*別紙!$E6/10^3</f>
        <v>58928.825724000068</v>
      </c>
      <c r="Q20" s="617">
        <f>Q7*別紙!$C6/100*別紙!$E6/10^3</f>
        <v>63221.843304000053</v>
      </c>
      <c r="R20" s="634">
        <f>R7*別紙!$C6/100*別紙!$E6/10^3</f>
        <v>64977.013548000017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2943.36</v>
      </c>
      <c r="O22" s="617">
        <f>O9*別紙!$C8/100*別紙!$E8/10^3</f>
        <v>2943.36</v>
      </c>
      <c r="P22" s="617">
        <f>P9*別紙!$C8/100*別紙!$E8/10^3</f>
        <v>2943.36</v>
      </c>
      <c r="Q22" s="617">
        <f>Q9*別紙!$C8/100*別紙!$E8/10^3</f>
        <v>2943.36</v>
      </c>
      <c r="R22" s="634">
        <f>R9*別紙!$C8/100*別紙!$E8/10^3</f>
        <v>2943.36</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101616</v>
      </c>
      <c r="P24" s="654">
        <f>P11*別紙!$C10/100*別紙!$E10/10^3</f>
        <v>101616</v>
      </c>
      <c r="Q24" s="654">
        <f>Q11*別紙!$C10/100*別紙!$E10/10^3</f>
        <v>101616</v>
      </c>
      <c r="R24" s="655">
        <f>R11*別紙!$C10/100*別紙!$E10/10^3</f>
        <v>101616</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41387.472347999996</v>
      </c>
      <c r="K25" s="657">
        <f t="shared" si="3"/>
        <v>49496.024436000007</v>
      </c>
      <c r="L25" s="657">
        <f t="shared" si="3"/>
        <v>54609.567564000012</v>
      </c>
      <c r="M25" s="657">
        <f t="shared" si="3"/>
        <v>61585.237907999988</v>
      </c>
      <c r="N25" s="657">
        <f t="shared" si="3"/>
        <v>69093.216660000006</v>
      </c>
      <c r="O25" s="657">
        <f t="shared" si="3"/>
        <v>173635.97383200005</v>
      </c>
      <c r="P25" s="657">
        <f t="shared" si="3"/>
        <v>180030.15975600004</v>
      </c>
      <c r="Q25" s="657">
        <f t="shared" si="3"/>
        <v>185725.51755600004</v>
      </c>
      <c r="R25" s="658">
        <f t="shared" ref="R25" si="4">SUM(R19:R24)</f>
        <v>188768.65658399995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784114.03602902603</v>
      </c>
      <c r="K26" s="654">
        <f>(VLOOKUP(年度マスタ!$K$4&amp;"_"&amp;K$18,データシート1!$A:$BT,MATCH("da_合計",データシート1!$A$1:$BT$1,0),0))/10^3</f>
        <v>760648.72700312501</v>
      </c>
      <c r="L26" s="654">
        <f>(VLOOKUP(年度マスタ!$K$4&amp;"_"&amp;L$18,データシート1!$A:$BT,MATCH("da_合計",データシート1!$A$1:$BT$1,0),0))/10^3</f>
        <v>762231.97784388694</v>
      </c>
      <c r="M26" s="654">
        <f>(VLOOKUP(年度マスタ!$K$4&amp;"_"&amp;M$18,データシート1!$A:$BT,MATCH("da_合計",データシート1!$A$1:$BT$1,0),0))/10^3</f>
        <v>731999.44288200198</v>
      </c>
      <c r="N26" s="654">
        <f>(VLOOKUP(年度マスタ!$K$4&amp;"_"&amp;N$18,データシート1!$A:$BT,MATCH("da_合計",データシート1!$A$1:$BT$1,0),0))/10^3</f>
        <v>709520.43414216558</v>
      </c>
      <c r="O26" s="654">
        <f>(VLOOKUP(年度マスタ!$K$4&amp;"_"&amp;O$18,データシート1!$A:$BT,MATCH("da_合計",データシート1!$A$1:$BT$1,0),0))/10^3</f>
        <v>730548.00900474505</v>
      </c>
      <c r="P26" s="654">
        <f>(VLOOKUP(年度マスタ!$K$4&amp;"_"&amp;P$18,データシート1!$A:$BT,MATCH("da_合計",データシート1!$A$1:$BT$1,0),0))/10^3</f>
        <v>707914.83879563771</v>
      </c>
      <c r="Q26" s="654">
        <f>(VLOOKUP(年度マスタ!$K$4&amp;"_"&amp;Q$18,データシート1!$A:$BT,MATCH("da_合計",データシート1!$A$1:$BT$1,0),0))/10^3</f>
        <v>714667.34981903434</v>
      </c>
      <c r="R26" s="655">
        <f>Q26</f>
        <v>714667.34981903434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5.2782465873966233E-2</v>
      </c>
      <c r="K27" s="839">
        <f t="shared" ref="K27:P27" si="5">K25/K26</f>
        <v>6.5070804273884841E-2</v>
      </c>
      <c r="L27" s="839">
        <f t="shared" si="5"/>
        <v>7.1644288289338373E-2</v>
      </c>
      <c r="M27" s="839">
        <f t="shared" si="5"/>
        <v>8.4132902704855614E-2</v>
      </c>
      <c r="N27" s="839">
        <f t="shared" si="5"/>
        <v>9.7380164594605453E-2</v>
      </c>
      <c r="O27" s="839">
        <f t="shared" si="5"/>
        <v>0.23767907336925237</v>
      </c>
      <c r="P27" s="839">
        <f t="shared" si="5"/>
        <v>0.25431047618987895</v>
      </c>
      <c r="Q27" s="839">
        <f>Q25/Q26</f>
        <v>0.25987687502868129</v>
      </c>
      <c r="R27" s="840">
        <f>R25/R26</f>
        <v>0.26413499459825512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0.26413499459825512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2.932816884010077</v>
      </c>
      <c r="AA52" s="173"/>
      <c r="AB52" s="678" t="s">
        <v>413</v>
      </c>
      <c r="AC52" s="679">
        <f>$AD6</f>
        <v>1916052.773</v>
      </c>
      <c r="AD52" s="680">
        <f>R19+R20</f>
        <v>84209.296583999952</v>
      </c>
      <c r="AE52" s="681">
        <f t="shared" ref="AE52:AE54" si="6">IFERROR(AD52/AC52,"-")</f>
        <v>4.3949361818543163E-2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1381321.1201809656</v>
      </c>
      <c r="Z53" s="1130"/>
      <c r="AA53" s="173"/>
      <c r="AB53" s="678" t="s">
        <v>377</v>
      </c>
      <c r="AC53" s="679">
        <f>$AD9</f>
        <v>69276.498000000007</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110659.19899999998</v>
      </c>
      <c r="AD54" s="679">
        <f>R22</f>
        <v>2943.36</v>
      </c>
      <c r="AE54" s="681">
        <f t="shared" si="6"/>
        <v>2.6598421338654372E-2</v>
      </c>
      <c r="AF54" s="473"/>
      <c r="AG54" s="41"/>
      <c r="AH54" s="420"/>
      <c r="AI54" s="442" t="s">
        <v>440</v>
      </c>
      <c r="AJ54" s="443">
        <f>VLOOKUP(年度マスタ!$K$4&amp;"_"&amp;AJ$53,データシート1!$A$1:$BT$2000,MATCH("ca_太陽光発電（10kW未満）",データシート1!$A$1:$BT$1,0),0)</f>
        <v>2197</v>
      </c>
      <c r="AK54" s="443">
        <f>VLOOKUP(年度マスタ!$K$4&amp;"_"&amp;AK$53,データシート1!$A$1:$BT$2000,MATCH("ca_太陽光発電（10kW未満）",データシート1!$A$1:$BT$1,0),0)</f>
        <v>2363</v>
      </c>
      <c r="AL54" s="443">
        <f>VLOOKUP(年度マスタ!$K$4&amp;"_"&amp;AL$53,データシート1!$A$1:$BT$2000,MATCH("ca_太陽光発電（10kW未満）",データシート1!$A$1:$BT$1,0),0)</f>
        <v>2474</v>
      </c>
      <c r="AM54" s="443">
        <f>VLOOKUP(年度マスタ!$K$4&amp;"_"&amp;AM$53,データシート1!$A$1:$BT$2000,MATCH("ca_太陽光発電（10kW未満）",データシート1!$A$1:$BT$1,0),0)</f>
        <v>2609</v>
      </c>
      <c r="AN54" s="443">
        <f>VLOOKUP(年度マスタ!$K$4&amp;"_"&amp;AN$53,データシート1!$A$1:$BT$2000,MATCH("ca_太陽光発電（10kW未満）",データシート1!$A$1:$BT$1,0),0)</f>
        <v>2732</v>
      </c>
      <c r="AO54" s="443">
        <f>VLOOKUP(年度マスタ!$K$4&amp;"_"&amp;AO$53,データシート1!$A$1:$BT$2000,MATCH("ca_太陽光発電（10kW未満）",データシート1!$A$1:$BT$1,0),0)</f>
        <v>2874</v>
      </c>
      <c r="AP54" s="443">
        <f>VLOOKUP(年度マスタ!$K$4&amp;"_"&amp;AP$53,データシート1!$A$1:$BT$2000,MATCH("ca_太陽光発電（10kW未満）",データシート1!$A$1:$BT$1,0),0)</f>
        <v>3027</v>
      </c>
      <c r="AQ54" s="443">
        <f>VLOOKUP(年度マスタ!$K$4&amp;"_"&amp;AQ$53,データシート1!$A$1:$BT$2000,MATCH("ca_太陽光発電（10kW未満）",データシート1!$A$1:$BT$1,0),0)</f>
        <v>3219</v>
      </c>
      <c r="AR54" s="443">
        <f>VLOOKUP(年度マスタ!$K$4&amp;"_"&amp;AR$53,データシート1!$A$1:$BT$2000,MATCH("ca_太陽光発電（10kW未満）",データシート1!$A$1:$BT$1,0),0)</f>
        <v>3414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塩尻市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長野県</v>
      </c>
      <c r="AY12" s="1023" t="str">
        <f>年度マスタ!$J4</f>
        <v>塩尻市</v>
      </c>
      <c r="AZ12" s="1023" t="str">
        <f>年度マスタ!$K4</f>
        <v>20215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18207</v>
      </c>
      <c r="AY21" s="18" t="str">
        <f>IF(IFERROR(比較地域マスタ!$Z6,"")=0,"",IFERROR(比較地域マスタ!$Z6,""))</f>
        <v>鯖江市</v>
      </c>
      <c r="BB21" s="110" t="str">
        <f t="shared" ref="BB21:BC68" si="0">AX21</f>
        <v>18207</v>
      </c>
      <c r="BC21" s="1031" t="str">
        <f t="shared" si="0"/>
        <v>鯖江市</v>
      </c>
      <c r="BD21" s="34">
        <f>SUM(BE21,BI21:BK21,BQ21)</f>
        <v>535.90498665785913</v>
      </c>
      <c r="BE21" s="34">
        <f>SUM(BF21:BH21)</f>
        <v>224.04079039055324</v>
      </c>
      <c r="BF21" s="34">
        <f>VLOOKUP($AX21&amp;"_"&amp;$BC$14,データシート1!$A:$BT,MATCH($BC$12&amp;"_"&amp;BF$20,データシート1!$A$1:$BT$1,0),0)</f>
        <v>214.66865308264636</v>
      </c>
      <c r="BG21" s="34">
        <f>VLOOKUP($AX21&amp;"_"&amp;$BC$14,データシート1!$A:$BT,MATCH($BC$12&amp;"_"&amp;BG$20,データシート1!$A$1:$BT$1,0),0)</f>
        <v>3.393583479962083</v>
      </c>
      <c r="BH21" s="34">
        <f>VLOOKUP($AX21&amp;"_"&amp;$BC$14,データシート1!$A:$BT,MATCH($BC$12&amp;"_"&amp;BH$20,データシート1!$A$1:$BT$1,0),0)</f>
        <v>5.9785538279447943</v>
      </c>
      <c r="BI21" s="34">
        <f>VLOOKUP($AX21&amp;"_"&amp;$BC$14,データシート1!$A:$BT,MATCH($BC$12&amp;"_"&amp;BI$20,データシート1!$A$1:$BT$1,0),0)</f>
        <v>76.036831903441453</v>
      </c>
      <c r="BJ21" s="34">
        <f>VLOOKUP($AX21&amp;"_"&amp;$BC$14,データシート1!$A:$BT,MATCH($BC$12&amp;"_"&amp;BJ$20,データシート1!$A$1:$BT$1,0),0)</f>
        <v>120.33904097989442</v>
      </c>
      <c r="BK21" s="34">
        <f t="shared" ref="BK21:BK68" si="1">SUM(BL21,BO21:BP21)</f>
        <v>106.89765585433501</v>
      </c>
      <c r="BL21" s="34">
        <f t="shared" ref="BL21:BL67" si="2">SUM(BM21:BN21)</f>
        <v>102.84559060095296</v>
      </c>
      <c r="BM21" s="34">
        <f>VLOOKUP($AX21&amp;"_"&amp;$BC$14,データシート1!$A:$BT,MATCH($BC$12&amp;"_"&amp;BM$20,データシート1!$A$1:$BT$1,0),0)</f>
        <v>63.381932706426802</v>
      </c>
      <c r="BN21" s="34">
        <f>VLOOKUP($AX21&amp;"_"&amp;$BC$14,データシート1!$A:$BT,MATCH($BC$12&amp;"_"&amp;BN$20,データシート1!$A$1:$BT$1,0),0)</f>
        <v>39.46365789452615</v>
      </c>
      <c r="BO21" s="34">
        <f>VLOOKUP($AX21&amp;"_"&amp;$BC$14,データシート1!$A:$BT,MATCH($BC$12&amp;"_"&amp;BO$20,データシート1!$A$1:$BT$1,0),0)</f>
        <v>4.05206525338206</v>
      </c>
      <c r="BP21" s="34">
        <f>VLOOKUP($AX21&amp;"_"&amp;$BC$14,データシート1!$A:$BT,MATCH($BC$12&amp;"_"&amp;BP$20,データシート1!$A$1:$BT$1,0),0)</f>
        <v>0</v>
      </c>
      <c r="BQ21" s="34">
        <f>VLOOKUP($AX21&amp;"_"&amp;$BC$14,データシート1!$A:$BT,MATCH($BC$12&amp;"_"&amp;BQ$20,データシート1!$A$1:$BT$1,0),0)</f>
        <v>8.5906675296349224</v>
      </c>
      <c r="BR21" s="35">
        <f t="shared" ref="BR21:BR68" si="3">BD21</f>
        <v>535.90498665785913</v>
      </c>
      <c r="BT21" s="111" t="str">
        <f t="shared" ref="BT21:BT68" si="4">AY21</f>
        <v>鯖江市</v>
      </c>
      <c r="BU21" s="34">
        <f>BD21</f>
        <v>535.90498665785913</v>
      </c>
      <c r="BV21" s="60">
        <f>BE21/$BR21</f>
        <v>0.41806065621402566</v>
      </c>
      <c r="BW21" s="60">
        <f t="shared" ref="BW21:CH42" si="5">BF21/$BR21</f>
        <v>0.40057222535176462</v>
      </c>
      <c r="BX21" s="60">
        <f t="shared" si="5"/>
        <v>6.3324349734567176E-3</v>
      </c>
      <c r="BY21" s="60">
        <f t="shared" si="5"/>
        <v>1.1155995888804291E-2</v>
      </c>
      <c r="BZ21" s="60">
        <f t="shared" si="5"/>
        <v>0.14188491205808854</v>
      </c>
      <c r="CA21" s="60">
        <f t="shared" si="5"/>
        <v>0.22455294124128605</v>
      </c>
      <c r="CB21" s="60">
        <f t="shared" si="5"/>
        <v>0.19947128411884379</v>
      </c>
      <c r="CC21" s="60">
        <f t="shared" si="5"/>
        <v>0.19191012056510917</v>
      </c>
      <c r="CD21" s="60">
        <f t="shared" si="5"/>
        <v>0.11827083957868094</v>
      </c>
      <c r="CE21" s="60">
        <f t="shared" si="5"/>
        <v>7.3639280986428218E-2</v>
      </c>
      <c r="CF21" s="60">
        <f t="shared" si="5"/>
        <v>7.5611635537346528E-3</v>
      </c>
      <c r="CG21" s="60">
        <f t="shared" si="5"/>
        <v>0</v>
      </c>
      <c r="CH21" s="60">
        <f>BQ21/$BR21</f>
        <v>1.6030206367755841E-2</v>
      </c>
      <c r="CI21" s="112">
        <f t="shared" ref="CI21:CI68" si="6">BR21/$BR21</f>
        <v>1</v>
      </c>
      <c r="CK21" s="113" t="str">
        <f t="shared" ref="CK21:CK68" si="7">AY21</f>
        <v>鯖江市</v>
      </c>
      <c r="CL21" s="114">
        <f>CN21+CP21+CR21</f>
        <v>224.04079039055324</v>
      </c>
      <c r="CM21" s="61">
        <f>IF(IF(CL21=0,0,CW21/CL21)&gt;1,1,IF(CL21=0,0,CW21/CL21))</f>
        <v>0.52136488090574606</v>
      </c>
      <c r="CN21" s="62">
        <f>BF21</f>
        <v>214.66865308264636</v>
      </c>
      <c r="CO21" s="61">
        <f>IF(IF(CN21=0,0,CX21/CN21)&gt;1,1,IF(CN21=0,0,CX21/CN21))</f>
        <v>0.54412695250400578</v>
      </c>
      <c r="CP21" s="62">
        <f t="shared" ref="CP21:CP68" si="8">BG21</f>
        <v>3.393583479962083</v>
      </c>
      <c r="CQ21" s="61">
        <f>IF(IF(CP21=0,0,CY21/CP21)&gt;1,1,IF(CP21=0,0,CY21/CP21))</f>
        <v>0</v>
      </c>
      <c r="CR21" s="62">
        <f t="shared" ref="CR21:CR68" si="9">BH21</f>
        <v>5.9785538279447943</v>
      </c>
      <c r="CS21" s="61">
        <f>IF(IF(CR21=0,0,CZ21/CR21)&gt;1,1,IF(CR21=0,0,CZ21/CR21))</f>
        <v>0</v>
      </c>
      <c r="CT21" s="62">
        <f t="shared" ref="CT21:CT68" si="10">BI21</f>
        <v>76.036831903441453</v>
      </c>
      <c r="CU21" s="63">
        <f>IF(IF(CT21=0,0,DA21/CT21)&gt;1,1,IF(CT21=0,0,DA21/CT21))</f>
        <v>0</v>
      </c>
      <c r="CV21" s="16"/>
      <c r="CW21" s="956">
        <f>SUM(CX21:CZ21)</f>
        <v>116.807</v>
      </c>
      <c r="CX21" s="957">
        <f>VLOOKUP($AX21&amp;"_"&amp;$CW$14,データシート1!$A:$BT,MATCH($CW$12&amp;"_"&amp;CX$20,データシート1!$A$1:$BT$1,0),0)</f>
        <v>116.807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116.807</v>
      </c>
      <c r="DE21" s="16"/>
      <c r="DF21" s="115">
        <f>VLOOKUP($AX21&amp;"_"&amp;$DF$14,データシート1!$A:$BT,MATCH($DF$12&amp;"_"&amp;DF$20,データシート1!$A$1:$BT$1,0),0)</f>
        <v>9</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9</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23229</v>
      </c>
      <c r="AY22" s="18" t="str">
        <f>IF(IFERROR(比較地域マスタ!$Z7,"")=0,"",IFERROR(比較地域マスタ!$Z7,""))</f>
        <v>豊明市</v>
      </c>
      <c r="BB22" s="110" t="str">
        <f t="shared" si="0"/>
        <v>23229</v>
      </c>
      <c r="BC22" s="1031" t="str">
        <f t="shared" si="0"/>
        <v>豊明市</v>
      </c>
      <c r="BD22" s="34">
        <f t="shared" ref="BD22:BD68" si="14">SUM(BE22,BI22:BK22,BQ22)</f>
        <v>387.37170049943671</v>
      </c>
      <c r="BE22" s="34">
        <f t="shared" ref="BE22:BE67" si="15">SUM(BF22:BH22)</f>
        <v>132.61758795682007</v>
      </c>
      <c r="BF22" s="34">
        <f>VLOOKUP($AX22&amp;"_"&amp;$BC$14,データシート1!$A:$BT,MATCH($BC$12&amp;"_"&amp;BF$20,データシート1!$A$1:$BT$1,0),0)</f>
        <v>127.11042704112708</v>
      </c>
      <c r="BG22" s="34">
        <f>VLOOKUP($AX22&amp;"_"&amp;$BC$14,データシート1!$A:$BT,MATCH($BC$12&amp;"_"&amp;BG$20,データシート1!$A$1:$BT$1,0),0)</f>
        <v>2.9700123307170996</v>
      </c>
      <c r="BH22" s="34">
        <f>VLOOKUP($AX22&amp;"_"&amp;$BC$14,データシート1!$A:$BT,MATCH($BC$12&amp;"_"&amp;BH$20,データシート1!$A$1:$BT$1,0),0)</f>
        <v>2.5371485849758781</v>
      </c>
      <c r="BI22" s="34">
        <f>VLOOKUP($AX22&amp;"_"&amp;$BC$14,データシート1!$A:$BT,MATCH($BC$12&amp;"_"&amp;BI$20,データシート1!$A$1:$BT$1,0),0)</f>
        <v>82.113046610409597</v>
      </c>
      <c r="BJ22" s="34">
        <f>VLOOKUP($AX22&amp;"_"&amp;$BC$14,データシート1!$A:$BT,MATCH($BC$12&amp;"_"&amp;BJ$20,データシート1!$A$1:$BT$1,0),0)</f>
        <v>77.485099259616447</v>
      </c>
      <c r="BK22" s="34">
        <f t="shared" si="1"/>
        <v>89.540844048543676</v>
      </c>
      <c r="BL22" s="34">
        <f t="shared" si="2"/>
        <v>85.540684933637934</v>
      </c>
      <c r="BM22" s="34">
        <f>VLOOKUP($AX22&amp;"_"&amp;$BC$14,データシート1!$A:$BT,MATCH($BC$12&amp;"_"&amp;BM$20,データシート1!$A$1:$BT$1,0),0)</f>
        <v>55.788441733514198</v>
      </c>
      <c r="BN22" s="34">
        <f>VLOOKUP($AX22&amp;"_"&amp;$BC$14,データシート1!$A:$BT,MATCH($BC$12&amp;"_"&amp;BN$20,データシート1!$A$1:$BT$1,0),0)</f>
        <v>29.75224320012374</v>
      </c>
      <c r="BO22" s="34">
        <f>VLOOKUP($AX22&amp;"_"&amp;$BC$14,データシート1!$A:$BT,MATCH($BC$12&amp;"_"&amp;BO$20,データシート1!$A$1:$BT$1,0),0)</f>
        <v>4.0001591149057401</v>
      </c>
      <c r="BP22" s="34">
        <f>VLOOKUP($AX22&amp;"_"&amp;$BC$14,データシート1!$A:$BT,MATCH($BC$12&amp;"_"&amp;BP$20,データシート1!$A$1:$BT$1,0),0)</f>
        <v>0</v>
      </c>
      <c r="BQ22" s="34">
        <f>VLOOKUP($AX22&amp;"_"&amp;$BC$14,データシート1!$A:$BT,MATCH($BC$12&amp;"_"&amp;BQ$20,データシート1!$A$1:$BT$1,0),0)</f>
        <v>5.6151226240469372</v>
      </c>
      <c r="BR22" s="35">
        <f t="shared" si="3"/>
        <v>387.37170049943671</v>
      </c>
      <c r="BT22" s="121" t="str">
        <f t="shared" si="4"/>
        <v>豊明市</v>
      </c>
      <c r="BU22" s="33">
        <f>BD22</f>
        <v>387.37170049943671</v>
      </c>
      <c r="BV22" s="59">
        <f t="shared" ref="BV22:BZ68" si="16">BE22/$BR22</f>
        <v>0.34235228795969547</v>
      </c>
      <c r="BW22" s="59">
        <f t="shared" si="5"/>
        <v>0.32813555269330241</v>
      </c>
      <c r="BX22" s="59">
        <f t="shared" si="5"/>
        <v>7.6670864879594333E-3</v>
      </c>
      <c r="BY22" s="59">
        <f t="shared" si="5"/>
        <v>6.5496487784335901E-3</v>
      </c>
      <c r="BZ22" s="59">
        <f t="shared" si="5"/>
        <v>0.2119748203199707</v>
      </c>
      <c r="CA22" s="59">
        <f t="shared" si="5"/>
        <v>0.2000277747695953</v>
      </c>
      <c r="CB22" s="59">
        <f t="shared" si="5"/>
        <v>0.23114967854672666</v>
      </c>
      <c r="CC22" s="59">
        <f t="shared" si="5"/>
        <v>0.22082326825462648</v>
      </c>
      <c r="CD22" s="59">
        <f t="shared" si="5"/>
        <v>0.14401785587740765</v>
      </c>
      <c r="CE22" s="59">
        <f t="shared" si="5"/>
        <v>7.6805412377218829E-2</v>
      </c>
      <c r="CF22" s="59">
        <f t="shared" si="5"/>
        <v>1.0326410292100201E-2</v>
      </c>
      <c r="CG22" s="59">
        <f t="shared" si="5"/>
        <v>0</v>
      </c>
      <c r="CH22" s="59">
        <f t="shared" si="5"/>
        <v>1.4495438404011917E-2</v>
      </c>
      <c r="CI22" s="122">
        <f t="shared" si="6"/>
        <v>1</v>
      </c>
      <c r="CK22" s="123" t="str">
        <f t="shared" si="7"/>
        <v>豊明市</v>
      </c>
      <c r="CL22" s="124">
        <f t="shared" ref="CL22:CL68" si="17">CN22+CP22+CR22</f>
        <v>132.61758795682007</v>
      </c>
      <c r="CM22" s="65">
        <f t="shared" ref="CM22:CM68" si="18">IF(IF(CL22=0,0,CW22/CL22)&gt;1,1,IF(CL22=0,0,CW22/CL22))</f>
        <v>0.29320394526147259</v>
      </c>
      <c r="CN22" s="66">
        <f t="shared" ref="CN22:CN68" si="19">BF22</f>
        <v>127.11042704112708</v>
      </c>
      <c r="CO22" s="65">
        <f t="shared" ref="CO22:CO68" si="20">IF(IF(CN22=0,0,CX22/CN22)&gt;1,1,IF(CN22=0,0,CX22/CN22))</f>
        <v>0.30590724069724767</v>
      </c>
      <c r="CP22" s="66">
        <f t="shared" si="8"/>
        <v>2.9700123307170996</v>
      </c>
      <c r="CQ22" s="65">
        <f t="shared" ref="CQ22:CQ68" si="21">IF(IF(CP22=0,0,CY22/CP22)&gt;1,1,IF(CP22=0,0,CY22/CP22))</f>
        <v>0</v>
      </c>
      <c r="CR22" s="66">
        <f t="shared" si="9"/>
        <v>2.5371485849758781</v>
      </c>
      <c r="CS22" s="65">
        <f t="shared" ref="CS22:CS68" si="22">IF(IF(CR22=0,0,CZ22/CR22)&gt;1,1,IF(CR22=0,0,CZ22/CR22))</f>
        <v>0</v>
      </c>
      <c r="CT22" s="66">
        <f t="shared" si="10"/>
        <v>82.113046610409597</v>
      </c>
      <c r="CU22" s="67">
        <f t="shared" ref="CU22:CU68" si="23">IF(IF(CT22=0,0,DA22/CT22)&gt;1,1,IF(CT22=0,0,DA22/CT22))</f>
        <v>0.36315788088442053</v>
      </c>
      <c r="CV22" s="16"/>
      <c r="CW22" s="959">
        <f t="shared" ref="CW22:CW68" si="24">SUM(CX22:CZ22)</f>
        <v>38.884</v>
      </c>
      <c r="CX22" s="960">
        <f>VLOOKUP($AX22&amp;"_"&amp;$CW$14,データシート1!$A:$BT,MATCH($CW$12&amp;"_"&amp;CX$20,データシート1!$A$1:$BT$1,0),0)</f>
        <v>38.884</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29.82</v>
      </c>
      <c r="DB22" s="960">
        <f>VLOOKUP($AX22&amp;"_"&amp;$CW$14,データシート1!$A:$BT,MATCH($CW$12&amp;"_"&amp;DB$20,データシート1!$A$1:$BT$1,0),0)</f>
        <v>0</v>
      </c>
      <c r="DC22" s="960">
        <f>VLOOKUP($AX22&amp;"_"&amp;$CW$14,データシート1!$A:$BT,MATCH($CW$12&amp;"_"&amp;DC$20,データシート1!$A$1:$BT$1,0),0)</f>
        <v>0</v>
      </c>
      <c r="DD22" s="961">
        <f t="shared" si="11"/>
        <v>68.704000000000008</v>
      </c>
      <c r="DE22" s="16"/>
      <c r="DF22" s="125">
        <f>VLOOKUP($AX22&amp;"_"&amp;$DF$14,データシート1!$A:$BT,MATCH($DF$12&amp;"_"&amp;DF$20,データシート1!$A$1:$BT$1,0),0)</f>
        <v>6</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8</v>
      </c>
      <c r="DM22" s="16"/>
      <c r="DN22" s="126">
        <f>IF($DD22=0,0,ROUND(CX22/$DD22,2))</f>
        <v>0.56999999999999995</v>
      </c>
      <c r="DO22" s="127">
        <f>IF($DD22=0,0,ROUND(CY22/$DD22,2))</f>
        <v>0</v>
      </c>
      <c r="DP22" s="127">
        <f t="shared" si="13"/>
        <v>0</v>
      </c>
      <c r="DQ22" s="127">
        <f t="shared" si="13"/>
        <v>0.43</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19211</v>
      </c>
      <c r="AY23" s="18" t="str">
        <f>IF(IFERROR(比較地域マスタ!$Z8,"")=0,"",IFERROR(比較地域マスタ!$Z8,""))</f>
        <v>笛吹市</v>
      </c>
      <c r="BB23" s="110" t="str">
        <f t="shared" si="0"/>
        <v>19211</v>
      </c>
      <c r="BC23" s="1031" t="str">
        <f t="shared" si="0"/>
        <v>笛吹市</v>
      </c>
      <c r="BD23" s="34">
        <f t="shared" si="14"/>
        <v>404.70730726513398</v>
      </c>
      <c r="BE23" s="34">
        <f t="shared" si="15"/>
        <v>60.470460754124488</v>
      </c>
      <c r="BF23" s="34">
        <f>VLOOKUP($AX23&amp;"_"&amp;$BC$14,データシート1!$A:$BT,MATCH($BC$12&amp;"_"&amp;BF$20,データシート1!$A$1:$BT$1,0),0)</f>
        <v>48.95043728165026</v>
      </c>
      <c r="BG23" s="34">
        <f>VLOOKUP($AX23&amp;"_"&amp;$BC$14,データシート1!$A:$BT,MATCH($BC$12&amp;"_"&amp;BG$20,データシート1!$A$1:$BT$1,0),0)</f>
        <v>4.6213158281706574</v>
      </c>
      <c r="BH23" s="34">
        <f>VLOOKUP($AX23&amp;"_"&amp;$BC$14,データシート1!$A:$BT,MATCH($BC$12&amp;"_"&amp;BH$20,データシート1!$A$1:$BT$1,0),0)</f>
        <v>6.8987076443035713</v>
      </c>
      <c r="BI23" s="34">
        <f>VLOOKUP($AX23&amp;"_"&amp;$BC$14,データシート1!$A:$BT,MATCH($BC$12&amp;"_"&amp;BI$20,データシート1!$A$1:$BT$1,0),0)</f>
        <v>95.538355163447946</v>
      </c>
      <c r="BJ23" s="34">
        <f>VLOOKUP($AX23&amp;"_"&amp;$BC$14,データシート1!$A:$BT,MATCH($BC$12&amp;"_"&amp;BJ$20,データシート1!$A$1:$BT$1,0),0)</f>
        <v>84.560691388198606</v>
      </c>
      <c r="BK23" s="34">
        <f t="shared" si="1"/>
        <v>154.3741799152755</v>
      </c>
      <c r="BL23" s="34">
        <f t="shared" si="2"/>
        <v>150.38844241589695</v>
      </c>
      <c r="BM23" s="34">
        <f>VLOOKUP($AX23&amp;"_"&amp;$BC$14,データシート1!$A:$BT,MATCH($BC$12&amp;"_"&amp;BM$20,データシート1!$A$1:$BT$1,0),0)</f>
        <v>66.675118428167863</v>
      </c>
      <c r="BN23" s="34">
        <f>VLOOKUP($AX23&amp;"_"&amp;$BC$14,データシート1!$A:$BT,MATCH($BC$12&amp;"_"&amp;BN$20,データシート1!$A$1:$BT$1,0),0)</f>
        <v>83.713323987729083</v>
      </c>
      <c r="BO23" s="34">
        <f>VLOOKUP($AX23&amp;"_"&amp;$BC$14,データシート1!$A:$BT,MATCH($BC$12&amp;"_"&amp;BO$20,データシート1!$A$1:$BT$1,0),0)</f>
        <v>3.9857374993785699</v>
      </c>
      <c r="BP23" s="34">
        <f>VLOOKUP($AX23&amp;"_"&amp;$BC$14,データシート1!$A:$BT,MATCH($BC$12&amp;"_"&amp;BP$20,データシート1!$A$1:$BT$1,0),0)</f>
        <v>0</v>
      </c>
      <c r="BQ23" s="34">
        <f>VLOOKUP($AX23&amp;"_"&amp;$BC$14,データシート1!$A:$BT,MATCH($BC$12&amp;"_"&amp;BQ$20,データシート1!$A$1:$BT$1,0),0)</f>
        <v>9.7636200440874958</v>
      </c>
      <c r="BR23" s="35">
        <f t="shared" si="3"/>
        <v>404.70730726513398</v>
      </c>
      <c r="BT23" s="121" t="str">
        <f t="shared" si="4"/>
        <v>笛吹市</v>
      </c>
      <c r="BU23" s="33">
        <f t="shared" ref="BU23:BU68" si="25">BD23</f>
        <v>404.70730726513398</v>
      </c>
      <c r="BV23" s="59">
        <f t="shared" si="16"/>
        <v>0.14941776357526643</v>
      </c>
      <c r="BW23" s="59">
        <f t="shared" si="5"/>
        <v>0.12095268951885169</v>
      </c>
      <c r="BX23" s="59">
        <f t="shared" si="5"/>
        <v>1.1418908789662938E-2</v>
      </c>
      <c r="BY23" s="59">
        <f t="shared" si="5"/>
        <v>1.7046165266751789E-2</v>
      </c>
      <c r="BZ23" s="59">
        <f t="shared" si="5"/>
        <v>0.23606777898096701</v>
      </c>
      <c r="CA23" s="59">
        <f t="shared" si="5"/>
        <v>0.20894283317894422</v>
      </c>
      <c r="CB23" s="59">
        <f t="shared" si="5"/>
        <v>0.38144648525987962</v>
      </c>
      <c r="CC23" s="59">
        <f t="shared" si="5"/>
        <v>0.37159804064860552</v>
      </c>
      <c r="CD23" s="59">
        <f t="shared" si="5"/>
        <v>0.1647489858256681</v>
      </c>
      <c r="CE23" s="59">
        <f t="shared" si="5"/>
        <v>0.20684905482293744</v>
      </c>
      <c r="CF23" s="59">
        <f t="shared" si="5"/>
        <v>9.8484446112741247E-3</v>
      </c>
      <c r="CG23" s="59">
        <f t="shared" si="5"/>
        <v>0</v>
      </c>
      <c r="CH23" s="59">
        <f t="shared" si="5"/>
        <v>2.4125139004942904E-2</v>
      </c>
      <c r="CI23" s="122">
        <f t="shared" si="6"/>
        <v>1</v>
      </c>
      <c r="CK23" s="123" t="str">
        <f t="shared" si="7"/>
        <v>笛吹市</v>
      </c>
      <c r="CL23" s="124">
        <f t="shared" si="17"/>
        <v>60.470460754124488</v>
      </c>
      <c r="CM23" s="65">
        <f t="shared" si="18"/>
        <v>0.23561917376374863</v>
      </c>
      <c r="CN23" s="66">
        <f t="shared" si="19"/>
        <v>48.95043728165026</v>
      </c>
      <c r="CO23" s="65">
        <f t="shared" si="20"/>
        <v>0.29106992278782068</v>
      </c>
      <c r="CP23" s="66">
        <f t="shared" si="8"/>
        <v>4.6213158281706574</v>
      </c>
      <c r="CQ23" s="65">
        <f t="shared" si="21"/>
        <v>0</v>
      </c>
      <c r="CR23" s="66">
        <f t="shared" si="9"/>
        <v>6.8987076443035713</v>
      </c>
      <c r="CS23" s="65">
        <f t="shared" si="22"/>
        <v>0</v>
      </c>
      <c r="CT23" s="66">
        <f t="shared" si="10"/>
        <v>95.538355163447946</v>
      </c>
      <c r="CU23" s="67">
        <f t="shared" si="23"/>
        <v>0.53124213739256421</v>
      </c>
      <c r="CV23" s="16"/>
      <c r="CW23" s="959">
        <f t="shared" si="24"/>
        <v>14.247999999999999</v>
      </c>
      <c r="CX23" s="962">
        <f>VLOOKUP($AX23&amp;"_"&amp;$CW$14,データシート1!$A:$BT,MATCH($CW$12&amp;"_"&amp;CX$20,データシート1!$A$1:$BT$1,0),0)</f>
        <v>14.247999999999999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50.754000000000005</v>
      </c>
      <c r="DB23" s="962">
        <f>VLOOKUP($AX23&amp;"_"&amp;$CW$14,データシート1!$A:$BT,MATCH($CW$12&amp;"_"&amp;DB$20,データシート1!$A$1:$BT$1,0),0)</f>
        <v>0</v>
      </c>
      <c r="DC23" s="962">
        <f>VLOOKUP($AX23&amp;"_"&amp;$CW$14,データシート1!$A:$BT,MATCH($CW$12&amp;"_"&amp;DC$20,データシート1!$A$1:$BT$1,0),0)</f>
        <v>0</v>
      </c>
      <c r="DD23" s="961">
        <f t="shared" si="11"/>
        <v>65.00200000000001</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0</v>
      </c>
      <c r="DK23" s="64">
        <f>VLOOKUP($AX23&amp;"_"&amp;$DF$14,データシート1!$A:$BT,MATCH($DF$12&amp;"_"&amp;DK$20,データシート1!$A$1:$BT$1,0),0)</f>
        <v>0</v>
      </c>
      <c r="DL23" s="68">
        <f t="shared" si="12"/>
        <v>8</v>
      </c>
      <c r="DM23" s="16"/>
      <c r="DN23" s="126">
        <f t="shared" ref="DN23:DN67" si="26">IF($DD23=0,0,ROUND(CX23/$DD23,2))</f>
        <v>0.22</v>
      </c>
      <c r="DO23" s="127">
        <f t="shared" ref="DO23:DO67" si="27">IF($DD23=0,0,ROUND(CY23/$DD23,2))</f>
        <v>0</v>
      </c>
      <c r="DP23" s="127">
        <f t="shared" si="13"/>
        <v>0</v>
      </c>
      <c r="DQ23" s="127">
        <f t="shared" si="13"/>
        <v>0.78</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12230</v>
      </c>
      <c r="AY24" s="18" t="str">
        <f>IF(IFERROR(比較地域マスタ!$Z9,"")=0,"",IFERROR(比較地域マスタ!$Z9,""))</f>
        <v>八街市</v>
      </c>
      <c r="BB24" s="110" t="str">
        <f t="shared" si="0"/>
        <v>12230</v>
      </c>
      <c r="BC24" s="1031" t="str">
        <f t="shared" si="0"/>
        <v>八街市</v>
      </c>
      <c r="BD24" s="34">
        <f t="shared" si="14"/>
        <v>489.51189447220872</v>
      </c>
      <c r="BE24" s="34">
        <f t="shared" si="15"/>
        <v>176.9502211871141</v>
      </c>
      <c r="BF24" s="34">
        <f>VLOOKUP($AX24&amp;"_"&amp;$BC$14,データシート1!$A:$BT,MATCH($BC$12&amp;"_"&amp;BF$20,データシート1!$A$1:$BT$1,0),0)</f>
        <v>163.06034047645178</v>
      </c>
      <c r="BG24" s="34">
        <f>VLOOKUP($AX24&amp;"_"&amp;$BC$14,データシート1!$A:$BT,MATCH($BC$12&amp;"_"&amp;BG$20,データシート1!$A$1:$BT$1,0),0)</f>
        <v>4.5194979444491903</v>
      </c>
      <c r="BH24" s="34">
        <f>VLOOKUP($AX24&amp;"_"&amp;$BC$14,データシート1!$A:$BT,MATCH($BC$12&amp;"_"&amp;BH$20,データシート1!$A$1:$BT$1,0),0)</f>
        <v>9.3703827662131047</v>
      </c>
      <c r="BI24" s="34">
        <f>VLOOKUP($AX24&amp;"_"&amp;$BC$14,データシート1!$A:$BT,MATCH($BC$12&amp;"_"&amp;BI$20,データシート1!$A$1:$BT$1,0),0)</f>
        <v>75.190531773360206</v>
      </c>
      <c r="BJ24" s="34">
        <f>VLOOKUP($AX24&amp;"_"&amp;$BC$14,データシート1!$A:$BT,MATCH($BC$12&amp;"_"&amp;BJ$20,データシート1!$A$1:$BT$1,0),0)</f>
        <v>78.595783901634761</v>
      </c>
      <c r="BK24" s="34">
        <f t="shared" si="1"/>
        <v>144.52082718121963</v>
      </c>
      <c r="BL24" s="34">
        <f t="shared" si="2"/>
        <v>140.56574291322471</v>
      </c>
      <c r="BM24" s="34">
        <f>VLOOKUP($AX24&amp;"_"&amp;$BC$14,データシート1!$A:$BT,MATCH($BC$12&amp;"_"&amp;BM$20,データシート1!$A$1:$BT$1,0),0)</f>
        <v>67.572147968551306</v>
      </c>
      <c r="BN24" s="34">
        <f>VLOOKUP($AX24&amp;"_"&amp;$BC$14,データシート1!$A:$BT,MATCH($BC$12&amp;"_"&amp;BN$20,データシート1!$A$1:$BT$1,0),0)</f>
        <v>72.993594944673404</v>
      </c>
      <c r="BO24" s="34">
        <f>VLOOKUP($AX24&amp;"_"&amp;$BC$14,データシート1!$A:$BT,MATCH($BC$12&amp;"_"&amp;BO$20,データシート1!$A$1:$BT$1,0),0)</f>
        <v>3.9550842679949199</v>
      </c>
      <c r="BP24" s="34">
        <f>VLOOKUP($AX24&amp;"_"&amp;$BC$14,データシート1!$A:$BT,MATCH($BC$12&amp;"_"&amp;BP$20,データシート1!$A$1:$BT$1,0),0)</f>
        <v>0</v>
      </c>
      <c r="BQ24" s="34">
        <f>VLOOKUP($AX24&amp;"_"&amp;$BC$14,データシート1!$A:$BT,MATCH($BC$12&amp;"_"&amp;BQ$20,データシート1!$A$1:$BT$1,0),0)</f>
        <v>14.254530428880001</v>
      </c>
      <c r="BR24" s="35">
        <f t="shared" si="3"/>
        <v>489.51189447220872</v>
      </c>
      <c r="BT24" s="121" t="str">
        <f t="shared" si="4"/>
        <v>八街市</v>
      </c>
      <c r="BU24" s="33">
        <f t="shared" si="25"/>
        <v>489.51189447220872</v>
      </c>
      <c r="BV24" s="59">
        <f t="shared" si="16"/>
        <v>0.36148298577688631</v>
      </c>
      <c r="BW24" s="59">
        <f t="shared" si="5"/>
        <v>0.33310802519367438</v>
      </c>
      <c r="BX24" s="59">
        <f t="shared" si="5"/>
        <v>9.2326621589493927E-3</v>
      </c>
      <c r="BY24" s="59">
        <f t="shared" si="5"/>
        <v>1.9142298424262485E-2</v>
      </c>
      <c r="BZ24" s="59">
        <f t="shared" si="5"/>
        <v>0.15360307404671047</v>
      </c>
      <c r="CA24" s="59">
        <f t="shared" si="5"/>
        <v>0.16055949771430306</v>
      </c>
      <c r="CB24" s="59">
        <f t="shared" si="5"/>
        <v>0.29523455673542287</v>
      </c>
      <c r="CC24" s="59">
        <f t="shared" si="5"/>
        <v>0.28715490777763952</v>
      </c>
      <c r="CD24" s="59">
        <f t="shared" si="5"/>
        <v>0.1380398489426034</v>
      </c>
      <c r="CE24" s="59">
        <f t="shared" si="5"/>
        <v>0.14911505883503615</v>
      </c>
      <c r="CF24" s="59">
        <f t="shared" si="5"/>
        <v>8.0796489577833197E-3</v>
      </c>
      <c r="CG24" s="59">
        <f t="shared" si="5"/>
        <v>0</v>
      </c>
      <c r="CH24" s="59">
        <f t="shared" si="5"/>
        <v>2.911988572667723E-2</v>
      </c>
      <c r="CI24" s="122">
        <f t="shared" si="6"/>
        <v>1</v>
      </c>
      <c r="CK24" s="123" t="str">
        <f t="shared" si="7"/>
        <v>八街市</v>
      </c>
      <c r="CL24" s="124">
        <f t="shared" si="17"/>
        <v>176.9502211871141</v>
      </c>
      <c r="CM24" s="65">
        <f t="shared" si="18"/>
        <v>7.1952439022592032E-2</v>
      </c>
      <c r="CN24" s="66">
        <f t="shared" si="19"/>
        <v>163.06034047645178</v>
      </c>
      <c r="CO24" s="65">
        <f t="shared" si="20"/>
        <v>7.8081524684653042E-2</v>
      </c>
      <c r="CP24" s="66">
        <f t="shared" si="8"/>
        <v>4.5194979444491903</v>
      </c>
      <c r="CQ24" s="65">
        <f t="shared" si="21"/>
        <v>0</v>
      </c>
      <c r="CR24" s="66">
        <f t="shared" si="9"/>
        <v>9.3703827662131047</v>
      </c>
      <c r="CS24" s="65">
        <f t="shared" si="22"/>
        <v>0</v>
      </c>
      <c r="CT24" s="66">
        <f t="shared" si="10"/>
        <v>75.190531773360206</v>
      </c>
      <c r="CU24" s="67">
        <f t="shared" si="23"/>
        <v>2.8088642947306241E-2</v>
      </c>
      <c r="CV24" s="16"/>
      <c r="CW24" s="959">
        <f t="shared" si="24"/>
        <v>12.731999999999999</v>
      </c>
      <c r="CX24" s="962">
        <f>VLOOKUP($AX24&amp;"_"&amp;$CW$14,データシート1!$A:$BT,MATCH($CW$12&amp;"_"&amp;CX$20,データシート1!$A$1:$BT$1,0),0)</f>
        <v>12.731999999999999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2.1120000000000001</v>
      </c>
      <c r="DB24" s="962">
        <f>VLOOKUP($AX24&amp;"_"&amp;$CW$14,データシート1!$A:$BT,MATCH($CW$12&amp;"_"&amp;DB$20,データシート1!$A$1:$BT$1,0),0)</f>
        <v>0</v>
      </c>
      <c r="DC24" s="962">
        <f>VLOOKUP($AX24&amp;"_"&amp;$CW$14,データシート1!$A:$BT,MATCH($CW$12&amp;"_"&amp;DC$20,データシート1!$A$1:$BT$1,0),0)</f>
        <v>0</v>
      </c>
      <c r="DD24" s="961">
        <f t="shared" si="11"/>
        <v>14.843999999999999</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0.86</v>
      </c>
      <c r="DO24" s="127">
        <f t="shared" si="27"/>
        <v>0</v>
      </c>
      <c r="DP24" s="127">
        <f t="shared" si="13"/>
        <v>0</v>
      </c>
      <c r="DQ24" s="127">
        <f t="shared" si="13"/>
        <v>0.14000000000000001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27221</v>
      </c>
      <c r="AY25" s="18" t="str">
        <f>IF(IFERROR(比較地域マスタ!$Z10,"")=0,"",IFERROR(比較地域マスタ!$Z10,""))</f>
        <v>柏原市</v>
      </c>
      <c r="BB25" s="110" t="str">
        <f t="shared" si="0"/>
        <v>27221</v>
      </c>
      <c r="BC25" s="1031" t="str">
        <f t="shared" si="0"/>
        <v>柏原市</v>
      </c>
      <c r="BD25" s="34">
        <f t="shared" si="14"/>
        <v>321.20725220114321</v>
      </c>
      <c r="BE25" s="34">
        <f t="shared" si="15"/>
        <v>144.24012547321411</v>
      </c>
      <c r="BF25" s="34">
        <f>VLOOKUP($AX25&amp;"_"&amp;$BC$14,データシート1!$A:$BT,MATCH($BC$12&amp;"_"&amp;BF$20,データシート1!$A$1:$BT$1,0),0)</f>
        <v>140.45184507969506</v>
      </c>
      <c r="BG25" s="34">
        <f>VLOOKUP($AX25&amp;"_"&amp;$BC$14,データシート1!$A:$BT,MATCH($BC$12&amp;"_"&amp;BG$20,データシート1!$A$1:$BT$1,0),0)</f>
        <v>1.2762137128776996</v>
      </c>
      <c r="BH25" s="34">
        <f>VLOOKUP($AX25&amp;"_"&amp;$BC$14,データシート1!$A:$BT,MATCH($BC$12&amp;"_"&amp;BH$20,データシート1!$A$1:$BT$1,0),0)</f>
        <v>2.5120666806413352</v>
      </c>
      <c r="BI25" s="34">
        <f>VLOOKUP($AX25&amp;"_"&amp;$BC$14,データシート1!$A:$BT,MATCH($BC$12&amp;"_"&amp;BI$20,データシート1!$A$1:$BT$1,0),0)</f>
        <v>40.870818544375069</v>
      </c>
      <c r="BJ25" s="34">
        <f>VLOOKUP($AX25&amp;"_"&amp;$BC$14,データシート1!$A:$BT,MATCH($BC$12&amp;"_"&amp;BJ$20,データシート1!$A$1:$BT$1,0),0)</f>
        <v>62.404794478812597</v>
      </c>
      <c r="BK25" s="34">
        <f t="shared" si="1"/>
        <v>61.183202520437398</v>
      </c>
      <c r="BL25" s="34">
        <f t="shared" si="2"/>
        <v>57.226950510294529</v>
      </c>
      <c r="BM25" s="34">
        <f>VLOOKUP($AX25&amp;"_"&amp;$BC$14,データシート1!$A:$BT,MATCH($BC$12&amp;"_"&amp;BM$20,データシート1!$A$1:$BT$1,0),0)</f>
        <v>34.732711976513642</v>
      </c>
      <c r="BN25" s="34">
        <f>VLOOKUP($AX25&amp;"_"&amp;$BC$14,データシート1!$A:$BT,MATCH($BC$12&amp;"_"&amp;BN$20,データシート1!$A$1:$BT$1,0),0)</f>
        <v>22.494238533780887</v>
      </c>
      <c r="BO25" s="34">
        <f>VLOOKUP($AX25&amp;"_"&amp;$BC$14,データシート1!$A:$BT,MATCH($BC$12&amp;"_"&amp;BO$20,データシート1!$A$1:$BT$1,0),0)</f>
        <v>3.9562520101428702</v>
      </c>
      <c r="BP25" s="34">
        <f>VLOOKUP($AX25&amp;"_"&amp;$BC$14,データシート1!$A:$BT,MATCH($BC$12&amp;"_"&amp;BP$20,データシート1!$A$1:$BT$1,0),0)</f>
        <v>0</v>
      </c>
      <c r="BQ25" s="34">
        <f>VLOOKUP($AX25&amp;"_"&amp;$BC$14,データシート1!$A:$BT,MATCH($BC$12&amp;"_"&amp;BQ$20,データシート1!$A$1:$BT$1,0),0)</f>
        <v>12.508311184304009</v>
      </c>
      <c r="BR25" s="35">
        <f t="shared" si="3"/>
        <v>321.20725220114321</v>
      </c>
      <c r="BT25" s="121" t="str">
        <f t="shared" si="4"/>
        <v>柏原市</v>
      </c>
      <c r="BU25" s="33">
        <f t="shared" si="25"/>
        <v>321.20725220114321</v>
      </c>
      <c r="BV25" s="59">
        <f t="shared" si="16"/>
        <v>0.4490562541311785</v>
      </c>
      <c r="BW25" s="59">
        <f t="shared" si="5"/>
        <v>0.43726237224476711</v>
      </c>
      <c r="BX25" s="59">
        <f t="shared" si="5"/>
        <v>3.9731783891308959E-3</v>
      </c>
      <c r="BY25" s="59">
        <f t="shared" si="5"/>
        <v>7.8207034972804842E-3</v>
      </c>
      <c r="BZ25" s="59">
        <f t="shared" si="5"/>
        <v>0.12724126950527678</v>
      </c>
      <c r="CA25" s="59">
        <f t="shared" si="5"/>
        <v>0.19428202212487433</v>
      </c>
      <c r="CB25" s="59">
        <f t="shared" si="5"/>
        <v>0.19047889517178107</v>
      </c>
      <c r="CC25" s="59">
        <f t="shared" si="5"/>
        <v>0.17816207485395891</v>
      </c>
      <c r="CD25" s="59">
        <f t="shared" si="5"/>
        <v>0.10813178014661907</v>
      </c>
      <c r="CE25" s="59">
        <f t="shared" si="5"/>
        <v>7.0030294707339819E-2</v>
      </c>
      <c r="CF25" s="59">
        <f t="shared" si="5"/>
        <v>1.2316820317822169E-2</v>
      </c>
      <c r="CG25" s="59">
        <f t="shared" si="5"/>
        <v>0</v>
      </c>
      <c r="CH25" s="59">
        <f t="shared" si="5"/>
        <v>3.8941559066889245E-2</v>
      </c>
      <c r="CI25" s="122">
        <f t="shared" si="6"/>
        <v>1</v>
      </c>
      <c r="CK25" s="123" t="str">
        <f t="shared" si="7"/>
        <v>柏原市</v>
      </c>
      <c r="CL25" s="124">
        <f t="shared" si="17"/>
        <v>144.24012547321411</v>
      </c>
      <c r="CM25" s="65">
        <f t="shared" si="18"/>
        <v>0.55310545341154338</v>
      </c>
      <c r="CN25" s="66">
        <f t="shared" si="19"/>
        <v>140.45184507969506</v>
      </c>
      <c r="CO25" s="65">
        <f t="shared" si="20"/>
        <v>0.56802386579351305</v>
      </c>
      <c r="CP25" s="66">
        <f t="shared" si="8"/>
        <v>1.2762137128776996</v>
      </c>
      <c r="CQ25" s="65">
        <f t="shared" si="21"/>
        <v>0</v>
      </c>
      <c r="CR25" s="66">
        <f t="shared" si="9"/>
        <v>2.5120666806413352</v>
      </c>
      <c r="CS25" s="65">
        <f t="shared" si="22"/>
        <v>0</v>
      </c>
      <c r="CT25" s="66">
        <f t="shared" si="10"/>
        <v>40.870818544375069</v>
      </c>
      <c r="CU25" s="67">
        <f t="shared" si="23"/>
        <v>0.71544933626058616</v>
      </c>
      <c r="CV25" s="16"/>
      <c r="CW25" s="959">
        <f t="shared" si="24"/>
        <v>79.78</v>
      </c>
      <c r="CX25" s="962">
        <f>VLOOKUP($AX25&amp;"_"&amp;$CW$14,データシート1!$A:$BT,MATCH($CW$12&amp;"_"&amp;CX$20,データシート1!$A$1:$BT$1,0),0)</f>
        <v>79.78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29.241</v>
      </c>
      <c r="DB25" s="962">
        <f>VLOOKUP($AX25&amp;"_"&amp;$CW$14,データシート1!$A:$BT,MATCH($CW$12&amp;"_"&amp;DB$20,データシート1!$A$1:$BT$1,0),0)</f>
        <v>0</v>
      </c>
      <c r="DC25" s="962">
        <f>VLOOKUP($AX25&amp;"_"&amp;$CW$14,データシート1!$A:$BT,MATCH($CW$12&amp;"_"&amp;DC$20,データシート1!$A$1:$BT$1,0),0)</f>
        <v>0</v>
      </c>
      <c r="DD25" s="961">
        <f t="shared" si="11"/>
        <v>109.021</v>
      </c>
      <c r="DE25" s="16"/>
      <c r="DF25" s="125">
        <f>VLOOKUP($AX25&amp;"_"&amp;$DF$14,データシート1!$A:$BT,MATCH($DF$12&amp;"_"&amp;DF$20,データシート1!$A$1:$BT$1,0),0)</f>
        <v>9</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11</v>
      </c>
      <c r="DM25" s="16"/>
      <c r="DN25" s="126">
        <f t="shared" si="26"/>
        <v>0.73</v>
      </c>
      <c r="DO25" s="127">
        <f t="shared" si="27"/>
        <v>0</v>
      </c>
      <c r="DP25" s="127">
        <f t="shared" si="13"/>
        <v>0</v>
      </c>
      <c r="DQ25" s="127">
        <f t="shared" si="13"/>
        <v>0.27</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05204</v>
      </c>
      <c r="AY26" s="18" t="str">
        <f>IF(IFERROR(比較地域マスタ!$Z11,"")=0,"",IFERROR(比較地域マスタ!$Z11,""))</f>
        <v>大館市</v>
      </c>
      <c r="BB26" s="110" t="str">
        <f t="shared" si="0"/>
        <v>05204</v>
      </c>
      <c r="BC26" s="1031" t="str">
        <f t="shared" si="0"/>
        <v>大館市</v>
      </c>
      <c r="BD26" s="34">
        <f t="shared" si="14"/>
        <v>591.40454920976651</v>
      </c>
      <c r="BE26" s="34">
        <f t="shared" si="15"/>
        <v>227.20700200149267</v>
      </c>
      <c r="BF26" s="34">
        <f>VLOOKUP($AX26&amp;"_"&amp;$BC$14,データシート1!$A:$BT,MATCH($BC$12&amp;"_"&amp;BF$20,データシート1!$A$1:$BT$1,0),0)</f>
        <v>192.27518047892266</v>
      </c>
      <c r="BG26" s="34">
        <f>VLOOKUP($AX26&amp;"_"&amp;$BC$14,データシート1!$A:$BT,MATCH($BC$12&amp;"_"&amp;BG$20,データシート1!$A$1:$BT$1,0),0)</f>
        <v>8.7102978145638712</v>
      </c>
      <c r="BH26" s="34">
        <f>VLOOKUP($AX26&amp;"_"&amp;$BC$14,データシート1!$A:$BT,MATCH($BC$12&amp;"_"&amp;BH$20,データシート1!$A$1:$BT$1,0),0)</f>
        <v>26.221523708006149</v>
      </c>
      <c r="BI26" s="34">
        <f>VLOOKUP($AX26&amp;"_"&amp;$BC$14,データシート1!$A:$BT,MATCH($BC$12&amp;"_"&amp;BI$20,データシート1!$A$1:$BT$1,0),0)</f>
        <v>96.85538188721516</v>
      </c>
      <c r="BJ26" s="34">
        <f>VLOOKUP($AX26&amp;"_"&amp;$BC$14,データシート1!$A:$BT,MATCH($BC$12&amp;"_"&amp;BJ$20,データシート1!$A$1:$BT$1,0),0)</f>
        <v>139.08729984667468</v>
      </c>
      <c r="BK26" s="34">
        <f t="shared" si="1"/>
        <v>123.90741255268406</v>
      </c>
      <c r="BL26" s="34">
        <f t="shared" si="2"/>
        <v>119.86159471979353</v>
      </c>
      <c r="BM26" s="34">
        <f>VLOOKUP($AX26&amp;"_"&amp;$BC$14,データシート1!$A:$BT,MATCH($BC$12&amp;"_"&amp;BM$20,データシート1!$A$1:$BT$1,0),0)</f>
        <v>57.922284731093008</v>
      </c>
      <c r="BN26" s="34">
        <f>VLOOKUP($AX26&amp;"_"&amp;$BC$14,データシート1!$A:$BT,MATCH($BC$12&amp;"_"&amp;BN$20,データシート1!$A$1:$BT$1,0),0)</f>
        <v>61.939309988700522</v>
      </c>
      <c r="BO26" s="34">
        <f>VLOOKUP($AX26&amp;"_"&amp;$BC$14,データシート1!$A:$BT,MATCH($BC$12&amp;"_"&amp;BO$20,データシート1!$A$1:$BT$1,0),0)</f>
        <v>4.0458178328905303</v>
      </c>
      <c r="BP26" s="34">
        <f>VLOOKUP($AX26&amp;"_"&amp;$BC$14,データシート1!$A:$BT,MATCH($BC$12&amp;"_"&amp;BP$20,データシート1!$A$1:$BT$1,0),0)</f>
        <v>0</v>
      </c>
      <c r="BQ26" s="34">
        <f>VLOOKUP($AX26&amp;"_"&amp;$BC$14,データシート1!$A:$BT,MATCH($BC$12&amp;"_"&amp;BQ$20,データシート1!$A$1:$BT$1,0),0)</f>
        <v>4.3474529217000004</v>
      </c>
      <c r="BR26" s="35">
        <f t="shared" si="3"/>
        <v>591.40454920976651</v>
      </c>
      <c r="BT26" s="121" t="str">
        <f t="shared" si="4"/>
        <v>大館市</v>
      </c>
      <c r="BU26" s="33">
        <f t="shared" si="25"/>
        <v>591.40454920976651</v>
      </c>
      <c r="BV26" s="59">
        <f t="shared" si="16"/>
        <v>0.38418203293343983</v>
      </c>
      <c r="BW26" s="59">
        <f t="shared" si="5"/>
        <v>0.32511616749624322</v>
      </c>
      <c r="BX26" s="59">
        <f t="shared" si="5"/>
        <v>1.4728154908856471E-2</v>
      </c>
      <c r="BY26" s="59">
        <f t="shared" si="5"/>
        <v>4.4337710528340193E-2</v>
      </c>
      <c r="BZ26" s="59">
        <f t="shared" si="5"/>
        <v>0.16377179042101234</v>
      </c>
      <c r="CA26" s="59">
        <f t="shared" si="5"/>
        <v>0.2351813154506891</v>
      </c>
      <c r="CB26" s="59">
        <f t="shared" si="5"/>
        <v>0.20951379680499393</v>
      </c>
      <c r="CC26" s="59">
        <f t="shared" si="5"/>
        <v>0.20267276415095611</v>
      </c>
      <c r="CD26" s="59">
        <f t="shared" si="5"/>
        <v>9.7940208286339092E-2</v>
      </c>
      <c r="CE26" s="59">
        <f t="shared" si="5"/>
        <v>0.10473255586461702</v>
      </c>
      <c r="CF26" s="59">
        <f t="shared" si="5"/>
        <v>6.8410326540378217E-3</v>
      </c>
      <c r="CG26" s="59">
        <f t="shared" si="5"/>
        <v>0</v>
      </c>
      <c r="CH26" s="59">
        <f t="shared" si="5"/>
        <v>7.3510643898648696E-3</v>
      </c>
      <c r="CI26" s="122">
        <f t="shared" si="6"/>
        <v>1</v>
      </c>
      <c r="CK26" s="123" t="str">
        <f t="shared" si="7"/>
        <v>大館市</v>
      </c>
      <c r="CL26" s="124">
        <f t="shared" si="17"/>
        <v>227.20700200149267</v>
      </c>
      <c r="CM26" s="65">
        <f t="shared" si="18"/>
        <v>0.70737256591653863</v>
      </c>
      <c r="CN26" s="66">
        <f t="shared" si="19"/>
        <v>192.27518047892266</v>
      </c>
      <c r="CO26" s="65">
        <f t="shared" si="20"/>
        <v>0.82201457102429232</v>
      </c>
      <c r="CP26" s="66">
        <f t="shared" si="8"/>
        <v>8.7102978145638712</v>
      </c>
      <c r="CQ26" s="65">
        <f t="shared" si="21"/>
        <v>0</v>
      </c>
      <c r="CR26" s="66">
        <f t="shared" si="9"/>
        <v>26.221523708006149</v>
      </c>
      <c r="CS26" s="65">
        <f t="shared" si="22"/>
        <v>0.10171033650442257</v>
      </c>
      <c r="CT26" s="66">
        <f t="shared" si="10"/>
        <v>96.85538188721516</v>
      </c>
      <c r="CU26" s="67">
        <f t="shared" si="23"/>
        <v>1</v>
      </c>
      <c r="CV26" s="16"/>
      <c r="CW26" s="959">
        <f t="shared" si="24"/>
        <v>160.72</v>
      </c>
      <c r="CX26" s="962">
        <f>VLOOKUP($AX26&amp;"_"&amp;$CW$14,データシート1!$A:$BT,MATCH($CW$12&amp;"_"&amp;CX$20,データシート1!$A$1:$BT$1,0),0)</f>
        <v>158.053</v>
      </c>
      <c r="CY26" s="962">
        <f>VLOOKUP($AX26&amp;"_"&amp;$CW$14,データシート1!$A:$BT,MATCH($CW$12&amp;"_"&amp;CY$20,データシート1!$A$1:$BT$1,0),0)</f>
        <v>0</v>
      </c>
      <c r="CZ26" s="962">
        <f>VLOOKUP($AX26&amp;"_"&amp;$CW$14,データシート1!$A:$BT,MATCH($CW$12&amp;"_"&amp;CZ$20,データシート1!$A$1:$BT$1,0),0)</f>
        <v>2.6669999999999998</v>
      </c>
      <c r="DA26" s="962">
        <f>VLOOKUP($AX26&amp;"_"&amp;$CW$14,データシート1!$A:$BT,MATCH($CW$12&amp;"_"&amp;DA$20,データシート1!$A$1:$BT$1,0),0)</f>
        <v>153.41399999999999</v>
      </c>
      <c r="DB26" s="962">
        <f>VLOOKUP($AX26&amp;"_"&amp;$CW$14,データシート1!$A:$BT,MATCH($CW$12&amp;"_"&amp;DB$20,データシート1!$A$1:$BT$1,0),0)</f>
        <v>0</v>
      </c>
      <c r="DC26" s="962">
        <f>VLOOKUP($AX26&amp;"_"&amp;$CW$14,データシート1!$A:$BT,MATCH($CW$12&amp;"_"&amp;DC$20,データシート1!$A$1:$BT$1,0),0)</f>
        <v>0</v>
      </c>
      <c r="DD26" s="961">
        <f t="shared" si="11"/>
        <v>314.13400000000001</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4</v>
      </c>
      <c r="DJ26" s="64">
        <f>VLOOKUP($AX26&amp;"_"&amp;$DF$14,データシート1!$A:$BT,MATCH($DF$12&amp;"_"&amp;DJ$20,データシート1!$A$1:$BT$1,0),0)</f>
        <v>0</v>
      </c>
      <c r="DK26" s="64">
        <f>VLOOKUP($AX26&amp;"_"&amp;$DF$14,データシート1!$A:$BT,MATCH($DF$12&amp;"_"&amp;DK$20,データシート1!$A$1:$BT$1,0),0)</f>
        <v>0</v>
      </c>
      <c r="DL26" s="68">
        <f t="shared" si="12"/>
        <v>9</v>
      </c>
      <c r="DM26" s="16"/>
      <c r="DN26" s="126">
        <f t="shared" si="26"/>
        <v>0.5</v>
      </c>
      <c r="DO26" s="127">
        <f t="shared" si="27"/>
        <v>0</v>
      </c>
      <c r="DP26" s="127">
        <f t="shared" si="13"/>
        <v>0.01</v>
      </c>
      <c r="DQ26" s="127">
        <f t="shared" si="13"/>
        <v>0.49</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21209</v>
      </c>
      <c r="AY27" s="18" t="str">
        <f>IF(IFERROR(比較地域マスタ!$Z12,"")=0,"",IFERROR(比較地域マスタ!$Z12,""))</f>
        <v>羽島市</v>
      </c>
      <c r="BB27" s="110" t="str">
        <f t="shared" si="0"/>
        <v>21209</v>
      </c>
      <c r="BC27" s="1031" t="str">
        <f t="shared" si="0"/>
        <v>羽島市</v>
      </c>
      <c r="BD27" s="34">
        <f t="shared" si="14"/>
        <v>337.02732561539904</v>
      </c>
      <c r="BE27" s="34">
        <f t="shared" si="15"/>
        <v>63.408678452032397</v>
      </c>
      <c r="BF27" s="34">
        <f>VLOOKUP($AX27&amp;"_"&amp;$BC$14,データシート1!$A:$BT,MATCH($BC$12&amp;"_"&amp;BF$20,データシート1!$A$1:$BT$1,0),0)</f>
        <v>56.003177924314706</v>
      </c>
      <c r="BG27" s="34">
        <f>VLOOKUP($AX27&amp;"_"&amp;$BC$14,データシート1!$A:$BT,MATCH($BC$12&amp;"_"&amp;BG$20,データシート1!$A$1:$BT$1,0),0)</f>
        <v>5.0653011228127953</v>
      </c>
      <c r="BH27" s="34">
        <f>VLOOKUP($AX27&amp;"_"&amp;$BC$14,データシート1!$A:$BT,MATCH($BC$12&amp;"_"&amp;BH$20,データシート1!$A$1:$BT$1,0),0)</f>
        <v>2.3401994049048951</v>
      </c>
      <c r="BI27" s="34">
        <f>VLOOKUP($AX27&amp;"_"&amp;$BC$14,データシート1!$A:$BT,MATCH($BC$12&amp;"_"&amp;BI$20,データシート1!$A$1:$BT$1,0),0)</f>
        <v>76.602744747505128</v>
      </c>
      <c r="BJ27" s="34">
        <f>VLOOKUP($AX27&amp;"_"&amp;$BC$14,データシート1!$A:$BT,MATCH($BC$12&amp;"_"&amp;BJ$20,データシート1!$A$1:$BT$1,0),0)</f>
        <v>84.300439038943253</v>
      </c>
      <c r="BK27" s="34">
        <f t="shared" si="1"/>
        <v>112.71546337691824</v>
      </c>
      <c r="BL27" s="34">
        <f t="shared" si="2"/>
        <v>108.79733814790589</v>
      </c>
      <c r="BM27" s="34">
        <f>VLOOKUP($AX27&amp;"_"&amp;$BC$14,データシート1!$A:$BT,MATCH($BC$12&amp;"_"&amp;BM$20,データシート1!$A$1:$BT$1,0),0)</f>
        <v>62.098908636545026</v>
      </c>
      <c r="BN27" s="34">
        <f>VLOOKUP($AX27&amp;"_"&amp;$BC$14,データシート1!$A:$BT,MATCH($BC$12&amp;"_"&amp;BN$20,データシート1!$A$1:$BT$1,0),0)</f>
        <v>46.698429511360864</v>
      </c>
      <c r="BO27" s="34">
        <f>VLOOKUP($AX27&amp;"_"&amp;$BC$14,データシート1!$A:$BT,MATCH($BC$12&amp;"_"&amp;BO$20,データシート1!$A$1:$BT$1,0),0)</f>
        <v>3.9181252290123401</v>
      </c>
      <c r="BP27" s="34">
        <f>VLOOKUP($AX27&amp;"_"&amp;$BC$14,データシート1!$A:$BT,MATCH($BC$12&amp;"_"&amp;BP$20,データシート1!$A$1:$BT$1,0),0)</f>
        <v>0</v>
      </c>
      <c r="BQ27" s="34">
        <f>VLOOKUP($AX27&amp;"_"&amp;$BC$14,データシート1!$A:$BT,MATCH($BC$12&amp;"_"&amp;BQ$20,データシート1!$A$1:$BT$1,0),0)</f>
        <v>0</v>
      </c>
      <c r="BR27" s="35">
        <f t="shared" si="3"/>
        <v>337.02732561539904</v>
      </c>
      <c r="BT27" s="121" t="str">
        <f t="shared" si="4"/>
        <v>羽島市</v>
      </c>
      <c r="BU27" s="33">
        <f t="shared" si="25"/>
        <v>337.02732561539904</v>
      </c>
      <c r="BV27" s="59">
        <f t="shared" si="16"/>
        <v>0.18814106048003842</v>
      </c>
      <c r="BW27" s="59">
        <f t="shared" si="5"/>
        <v>0.16616806314459825</v>
      </c>
      <c r="BX27" s="59">
        <f t="shared" si="5"/>
        <v>1.5029348476607198E-2</v>
      </c>
      <c r="BY27" s="59">
        <f t="shared" si="5"/>
        <v>6.9436488588329754E-3</v>
      </c>
      <c r="BZ27" s="59">
        <f t="shared" si="5"/>
        <v>0.22728941817293727</v>
      </c>
      <c r="CA27" s="59">
        <f t="shared" si="5"/>
        <v>0.25012938901916593</v>
      </c>
      <c r="CB27" s="59">
        <f t="shared" si="5"/>
        <v>0.3344401323278583</v>
      </c>
      <c r="CC27" s="59">
        <f t="shared" si="5"/>
        <v>0.32281459062479906</v>
      </c>
      <c r="CD27" s="59">
        <f t="shared" si="5"/>
        <v>0.18425481827965964</v>
      </c>
      <c r="CE27" s="59">
        <f t="shared" si="5"/>
        <v>0.13855977234513941</v>
      </c>
      <c r="CF27" s="59">
        <f t="shared" si="5"/>
        <v>1.162554170305922E-2</v>
      </c>
      <c r="CG27" s="59">
        <f t="shared" si="5"/>
        <v>0</v>
      </c>
      <c r="CH27" s="59">
        <f t="shared" si="5"/>
        <v>0</v>
      </c>
      <c r="CI27" s="122">
        <f t="shared" si="6"/>
        <v>1</v>
      </c>
      <c r="CK27" s="123" t="str">
        <f t="shared" si="7"/>
        <v>羽島市</v>
      </c>
      <c r="CL27" s="124">
        <f t="shared" si="17"/>
        <v>63.408678452032397</v>
      </c>
      <c r="CM27" s="65">
        <f t="shared" si="18"/>
        <v>0.21381931197724613</v>
      </c>
      <c r="CN27" s="66">
        <f t="shared" si="19"/>
        <v>56.003177924314706</v>
      </c>
      <c r="CO27" s="65">
        <f t="shared" si="20"/>
        <v>0.24209340438363891</v>
      </c>
      <c r="CP27" s="66">
        <f t="shared" si="8"/>
        <v>5.0653011228127953</v>
      </c>
      <c r="CQ27" s="65">
        <f t="shared" si="21"/>
        <v>0</v>
      </c>
      <c r="CR27" s="66">
        <f t="shared" si="9"/>
        <v>2.3401994049048951</v>
      </c>
      <c r="CS27" s="65">
        <f t="shared" si="22"/>
        <v>0</v>
      </c>
      <c r="CT27" s="66">
        <f t="shared" si="10"/>
        <v>76.602744747505128</v>
      </c>
      <c r="CU27" s="67">
        <f t="shared" si="23"/>
        <v>0.15901518986232832</v>
      </c>
      <c r="CV27" s="16"/>
      <c r="CW27" s="959">
        <f t="shared" si="24"/>
        <v>13.558</v>
      </c>
      <c r="CX27" s="962">
        <f>VLOOKUP($AX27&amp;"_"&amp;$CW$14,データシート1!$A:$BT,MATCH($CW$12&amp;"_"&amp;CX$20,データシート1!$A$1:$BT$1,0),0)</f>
        <v>13.558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12.181000000000001</v>
      </c>
      <c r="DB27" s="962">
        <f>VLOOKUP($AX27&amp;"_"&amp;$CW$14,データシート1!$A:$BT,MATCH($CW$12&amp;"_"&amp;DB$20,データシート1!$A$1:$BT$1,0),0)</f>
        <v>0</v>
      </c>
      <c r="DC27" s="962">
        <f>VLOOKUP($AX27&amp;"_"&amp;$CW$14,データシート1!$A:$BT,MATCH($CW$12&amp;"_"&amp;DC$20,データシート1!$A$1:$BT$1,0),0)</f>
        <v>0</v>
      </c>
      <c r="DD27" s="961">
        <f t="shared" si="11"/>
        <v>25.739000000000001</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0</v>
      </c>
      <c r="DK27" s="64">
        <f>VLOOKUP($AX27&amp;"_"&amp;$DF$14,データシート1!$A:$BT,MATCH($DF$12&amp;"_"&amp;DK$20,データシート1!$A$1:$BT$1,0),0)</f>
        <v>0</v>
      </c>
      <c r="DL27" s="68">
        <f t="shared" si="12"/>
        <v>6</v>
      </c>
      <c r="DM27" s="16"/>
      <c r="DN27" s="126">
        <f t="shared" si="26"/>
        <v>0.53</v>
      </c>
      <c r="DO27" s="127">
        <f t="shared" si="27"/>
        <v>0</v>
      </c>
      <c r="DP27" s="127">
        <f t="shared" si="13"/>
        <v>0</v>
      </c>
      <c r="DQ27" s="127">
        <f t="shared" si="13"/>
        <v>0.47</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47212</v>
      </c>
      <c r="AY28" s="18" t="str">
        <f>IF(IFERROR(比較地域マスタ!$Z13,"")=0,"",IFERROR(比較地域マスタ!$Z13,""))</f>
        <v>豊見城市</v>
      </c>
      <c r="BB28" s="110" t="str">
        <f t="shared" si="0"/>
        <v>47212</v>
      </c>
      <c r="BC28" s="1031" t="str">
        <f t="shared" si="0"/>
        <v>豊見城市</v>
      </c>
      <c r="BD28" s="34">
        <f t="shared" si="14"/>
        <v>364.45319882768916</v>
      </c>
      <c r="BE28" s="34">
        <f t="shared" si="15"/>
        <v>26.907827138459286</v>
      </c>
      <c r="BF28" s="34">
        <f>VLOOKUP($AX28&amp;"_"&amp;$BC$14,データシート1!$A:$BT,MATCH($BC$12&amp;"_"&amp;BF$20,データシート1!$A$1:$BT$1,0),0)</f>
        <v>19.139156428077136</v>
      </c>
      <c r="BG28" s="34">
        <f>VLOOKUP($AX28&amp;"_"&amp;$BC$14,データシート1!$A:$BT,MATCH($BC$12&amp;"_"&amp;BG$20,データシート1!$A$1:$BT$1,0),0)</f>
        <v>4.7308561054031868</v>
      </c>
      <c r="BH28" s="34">
        <f>VLOOKUP($AX28&amp;"_"&amp;$BC$14,データシート1!$A:$BT,MATCH($BC$12&amp;"_"&amp;BH$20,データシート1!$A$1:$BT$1,0),0)</f>
        <v>3.0378146049789629</v>
      </c>
      <c r="BI28" s="34">
        <f>VLOOKUP($AX28&amp;"_"&amp;$BC$14,データシート1!$A:$BT,MATCH($BC$12&amp;"_"&amp;BI$20,データシート1!$A$1:$BT$1,0),0)</f>
        <v>129.50943350597998</v>
      </c>
      <c r="BJ28" s="34">
        <f>VLOOKUP($AX28&amp;"_"&amp;$BC$14,データシート1!$A:$BT,MATCH($BC$12&amp;"_"&amp;BJ$20,データシート1!$A$1:$BT$1,0),0)</f>
        <v>91.695097769361325</v>
      </c>
      <c r="BK28" s="34">
        <f t="shared" si="1"/>
        <v>106.75812959602112</v>
      </c>
      <c r="BL28" s="34">
        <f t="shared" si="2"/>
        <v>102.9080837342342</v>
      </c>
      <c r="BM28" s="34">
        <f>VLOOKUP($AX28&amp;"_"&amp;$BC$14,データシート1!$A:$BT,MATCH($BC$12&amp;"_"&amp;BM$20,データシート1!$A$1:$BT$1,0),0)</f>
        <v>61.12576749879571</v>
      </c>
      <c r="BN28" s="34">
        <f>VLOOKUP($AX28&amp;"_"&amp;$BC$14,データシート1!$A:$BT,MATCH($BC$12&amp;"_"&amp;BN$20,データシート1!$A$1:$BT$1,0),0)</f>
        <v>41.782316235438493</v>
      </c>
      <c r="BO28" s="34">
        <f>VLOOKUP($AX28&amp;"_"&amp;$BC$14,データシート1!$A:$BT,MATCH($BC$12&amp;"_"&amp;BO$20,データシート1!$A$1:$BT$1,0),0)</f>
        <v>3.85004586178693</v>
      </c>
      <c r="BP28" s="34">
        <f>VLOOKUP($AX28&amp;"_"&amp;$BC$14,データシート1!$A:$BT,MATCH($BC$12&amp;"_"&amp;BP$20,データシート1!$A$1:$BT$1,0),0)</f>
        <v>0</v>
      </c>
      <c r="BQ28" s="34">
        <f>VLOOKUP($AX28&amp;"_"&amp;$BC$14,データシート1!$A:$BT,MATCH($BC$12&amp;"_"&amp;BQ$20,データシート1!$A$1:$BT$1,0),0)</f>
        <v>9.5827108178674401</v>
      </c>
      <c r="BR28" s="35">
        <f t="shared" si="3"/>
        <v>364.45319882768916</v>
      </c>
      <c r="BT28" s="121" t="str">
        <f t="shared" si="4"/>
        <v>豊見城市</v>
      </c>
      <c r="BU28" s="33">
        <f t="shared" si="25"/>
        <v>364.45319882768916</v>
      </c>
      <c r="BV28" s="59">
        <f t="shared" si="16"/>
        <v>7.3830679014512124E-2</v>
      </c>
      <c r="BW28" s="59">
        <f t="shared" si="5"/>
        <v>5.251471653875095E-2</v>
      </c>
      <c r="BX28" s="59">
        <f t="shared" si="5"/>
        <v>1.2980695794742911E-2</v>
      </c>
      <c r="BY28" s="59">
        <f t="shared" si="5"/>
        <v>8.335266681018267E-3</v>
      </c>
      <c r="BZ28" s="59">
        <f t="shared" si="5"/>
        <v>0.35535271448450395</v>
      </c>
      <c r="CA28" s="59">
        <f t="shared" si="5"/>
        <v>0.25159635877613495</v>
      </c>
      <c r="CB28" s="59">
        <f t="shared" si="5"/>
        <v>0.29292685573736887</v>
      </c>
      <c r="CC28" s="59">
        <f t="shared" si="5"/>
        <v>0.28236295926404642</v>
      </c>
      <c r="CD28" s="59">
        <f t="shared" si="5"/>
        <v>0.16771911371724721</v>
      </c>
      <c r="CE28" s="59">
        <f t="shared" si="5"/>
        <v>0.1146438455467992</v>
      </c>
      <c r="CF28" s="59">
        <f t="shared" si="5"/>
        <v>1.0563896473322501E-2</v>
      </c>
      <c r="CG28" s="59">
        <f t="shared" si="5"/>
        <v>0</v>
      </c>
      <c r="CH28" s="59">
        <f t="shared" si="5"/>
        <v>2.6293391987480062E-2</v>
      </c>
      <c r="CI28" s="122">
        <f t="shared" si="6"/>
        <v>1</v>
      </c>
      <c r="CK28" s="123" t="str">
        <f t="shared" si="7"/>
        <v>豊見城市</v>
      </c>
      <c r="CL28" s="124">
        <f t="shared" si="17"/>
        <v>26.907827138459286</v>
      </c>
      <c r="CM28" s="65">
        <f t="shared" si="18"/>
        <v>0</v>
      </c>
      <c r="CN28" s="66">
        <f t="shared" si="19"/>
        <v>19.139156428077136</v>
      </c>
      <c r="CO28" s="65">
        <f t="shared" si="20"/>
        <v>0</v>
      </c>
      <c r="CP28" s="66">
        <f t="shared" si="8"/>
        <v>4.7308561054031868</v>
      </c>
      <c r="CQ28" s="65">
        <f t="shared" si="21"/>
        <v>0</v>
      </c>
      <c r="CR28" s="66">
        <f t="shared" si="9"/>
        <v>3.0378146049789629</v>
      </c>
      <c r="CS28" s="65">
        <f t="shared" si="22"/>
        <v>0</v>
      </c>
      <c r="CT28" s="66">
        <f t="shared" si="10"/>
        <v>129.50943350597998</v>
      </c>
      <c r="CU28" s="67">
        <f t="shared" si="23"/>
        <v>0.10163738380796956</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13.163</v>
      </c>
      <c r="DB28" s="962">
        <f>VLOOKUP($AX28&amp;"_"&amp;$CW$14,データシート1!$A:$BT,MATCH($CW$12&amp;"_"&amp;DB$20,データシート1!$A$1:$BT$1,0),0)</f>
        <v>0</v>
      </c>
      <c r="DC28" s="962">
        <f>VLOOKUP($AX28&amp;"_"&amp;$CW$14,データシート1!$A:$BT,MATCH($CW$12&amp;"_"&amp;DC$20,データシート1!$A$1:$BT$1,0),0)</f>
        <v>0</v>
      </c>
      <c r="DD28" s="961">
        <f t="shared" si="11"/>
        <v>13.163</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2</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12229</v>
      </c>
      <c r="AY29" s="18" t="str">
        <f>IF(IFERROR(比較地域マスタ!$Z14,"")=0,"",IFERROR(比較地域マスタ!$Z14,""))</f>
        <v>袖ケ浦市</v>
      </c>
      <c r="BB29" s="110" t="str">
        <f t="shared" si="0"/>
        <v>12229</v>
      </c>
      <c r="BC29" s="1031" t="str">
        <f t="shared" si="0"/>
        <v>袖ケ浦市</v>
      </c>
      <c r="BD29" s="34">
        <f t="shared" si="14"/>
        <v>3260.7866169440167</v>
      </c>
      <c r="BE29" s="34">
        <f t="shared" si="15"/>
        <v>2944.5908293584721</v>
      </c>
      <c r="BF29" s="34">
        <f>VLOOKUP($AX29&amp;"_"&amp;$BC$14,データシート1!$A:$BT,MATCH($BC$12&amp;"_"&amp;BF$20,データシート1!$A$1:$BT$1,0),0)</f>
        <v>2923.7393290402574</v>
      </c>
      <c r="BG29" s="34">
        <f>VLOOKUP($AX29&amp;"_"&amp;$BC$14,データシート1!$A:$BT,MATCH($BC$12&amp;"_"&amp;BG$20,データシート1!$A$1:$BT$1,0),0)</f>
        <v>5.9224159110274526</v>
      </c>
      <c r="BH29" s="34">
        <f>VLOOKUP($AX29&amp;"_"&amp;$BC$14,データシート1!$A:$BT,MATCH($BC$12&amp;"_"&amp;BH$20,データシート1!$A$1:$BT$1,0),0)</f>
        <v>14.929084407186982</v>
      </c>
      <c r="BI29" s="34">
        <f>VLOOKUP($AX29&amp;"_"&amp;$BC$14,データシート1!$A:$BT,MATCH($BC$12&amp;"_"&amp;BI$20,データシート1!$A$1:$BT$1,0),0)</f>
        <v>83.203193893260362</v>
      </c>
      <c r="BJ29" s="34">
        <f>VLOOKUP($AX29&amp;"_"&amp;$BC$14,データシート1!$A:$BT,MATCH($BC$12&amp;"_"&amp;BJ$20,データシート1!$A$1:$BT$1,0),0)</f>
        <v>69.004360608322116</v>
      </c>
      <c r="BK29" s="34">
        <f t="shared" si="1"/>
        <v>163.988233083962</v>
      </c>
      <c r="BL29" s="34">
        <f t="shared" si="2"/>
        <v>116.1925576681821</v>
      </c>
      <c r="BM29" s="34">
        <f>VLOOKUP($AX29&amp;"_"&amp;$BC$14,データシート1!$A:$BT,MATCH($BC$12&amp;"_"&amp;BM$20,データシート1!$A$1:$BT$1,0),0)</f>
        <v>55.424193374691832</v>
      </c>
      <c r="BN29" s="34">
        <f>VLOOKUP($AX29&amp;"_"&amp;$BC$14,データシート1!$A:$BT,MATCH($BC$12&amp;"_"&amp;BN$20,データシート1!$A$1:$BT$1,0),0)</f>
        <v>60.768364293490279</v>
      </c>
      <c r="BO29" s="34">
        <f>VLOOKUP($AX29&amp;"_"&amp;$BC$14,データシート1!$A:$BT,MATCH($BC$12&amp;"_"&amp;BO$20,データシート1!$A$1:$BT$1,0),0)</f>
        <v>3.8161813394964201</v>
      </c>
      <c r="BP29" s="34">
        <f>VLOOKUP($AX29&amp;"_"&amp;$BC$14,データシート1!$A:$BT,MATCH($BC$12&amp;"_"&amp;BP$20,データシート1!$A$1:$BT$1,0),0)</f>
        <v>43.979494076283473</v>
      </c>
      <c r="BQ29" s="34">
        <f>VLOOKUP($AX29&amp;"_"&amp;$BC$14,データシート1!$A:$BT,MATCH($BC$12&amp;"_"&amp;BQ$20,データシート1!$A$1:$BT$1,0),0)</f>
        <v>0</v>
      </c>
      <c r="BR29" s="35">
        <f t="shared" si="3"/>
        <v>3260.7866169440167</v>
      </c>
      <c r="BT29" s="121" t="str">
        <f t="shared" si="4"/>
        <v>袖ケ浦市</v>
      </c>
      <c r="BU29" s="33">
        <f t="shared" si="25"/>
        <v>3260.7866169440167</v>
      </c>
      <c r="BV29" s="59">
        <f t="shared" si="16"/>
        <v>0.90303082515657496</v>
      </c>
      <c r="BW29" s="59">
        <f t="shared" si="5"/>
        <v>0.89663620239596131</v>
      </c>
      <c r="BX29" s="59">
        <f t="shared" si="5"/>
        <v>1.8162537469495301E-3</v>
      </c>
      <c r="BY29" s="59">
        <f t="shared" si="5"/>
        <v>4.5783690136640713E-3</v>
      </c>
      <c r="BZ29" s="59">
        <f t="shared" si="5"/>
        <v>2.5516295197272901E-2</v>
      </c>
      <c r="CA29" s="59">
        <f t="shared" si="5"/>
        <v>2.1161875557804043E-2</v>
      </c>
      <c r="CB29" s="59">
        <f t="shared" si="5"/>
        <v>5.0291004088348003E-2</v>
      </c>
      <c r="CC29" s="59">
        <f t="shared" si="5"/>
        <v>3.5633290772358737E-2</v>
      </c>
      <c r="CD29" s="59">
        <f t="shared" si="5"/>
        <v>1.6997185000297548E-2</v>
      </c>
      <c r="CE29" s="59">
        <f t="shared" si="5"/>
        <v>1.8636105772061193E-2</v>
      </c>
      <c r="CF29" s="59">
        <f t="shared" si="5"/>
        <v>1.170325380896256E-3</v>
      </c>
      <c r="CG29" s="59">
        <f t="shared" si="5"/>
        <v>1.3487387935093006E-2</v>
      </c>
      <c r="CH29" s="59">
        <f t="shared" si="5"/>
        <v>0</v>
      </c>
      <c r="CI29" s="122">
        <f t="shared" si="6"/>
        <v>1</v>
      </c>
      <c r="CK29" s="123" t="str">
        <f t="shared" si="7"/>
        <v>袖ケ浦市</v>
      </c>
      <c r="CL29" s="124">
        <f t="shared" si="17"/>
        <v>2944.5908293584721</v>
      </c>
      <c r="CM29" s="65">
        <f t="shared" si="18"/>
        <v>0.15382544681044302</v>
      </c>
      <c r="CN29" s="66">
        <f t="shared" si="19"/>
        <v>2923.7393290402574</v>
      </c>
      <c r="CO29" s="65">
        <f t="shared" si="20"/>
        <v>0.15492249787831999</v>
      </c>
      <c r="CP29" s="66">
        <f t="shared" si="8"/>
        <v>5.9224159110274526</v>
      </c>
      <c r="CQ29" s="65">
        <f t="shared" si="21"/>
        <v>0</v>
      </c>
      <c r="CR29" s="66">
        <f t="shared" si="9"/>
        <v>14.929084407186982</v>
      </c>
      <c r="CS29" s="65">
        <f t="shared" si="22"/>
        <v>0</v>
      </c>
      <c r="CT29" s="66">
        <f t="shared" si="10"/>
        <v>83.203193893260362</v>
      </c>
      <c r="CU29" s="67">
        <f t="shared" si="23"/>
        <v>1</v>
      </c>
      <c r="CV29" s="16"/>
      <c r="CW29" s="959">
        <f t="shared" si="24"/>
        <v>452.95299999999997</v>
      </c>
      <c r="CX29" s="962">
        <f>VLOOKUP($AX29&amp;"_"&amp;$CW$14,データシート1!$A:$BT,MATCH($CW$12&amp;"_"&amp;CX$20,データシート1!$A$1:$BT$1,0),0)</f>
        <v>452.95299999999997</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489.09800000000001</v>
      </c>
      <c r="DB29" s="962">
        <f>VLOOKUP($AX29&amp;"_"&amp;$CW$14,データシート1!$A:$BT,MATCH($CW$12&amp;"_"&amp;DB$20,データシート1!$A$1:$BT$1,0),0)</f>
        <v>1680.4590000000001</v>
      </c>
      <c r="DC29" s="962">
        <f>VLOOKUP($AX29&amp;"_"&amp;$CW$14,データシート1!$A:$BT,MATCH($CW$12&amp;"_"&amp;DC$20,データシート1!$A$1:$BT$1,0),0)</f>
        <v>0</v>
      </c>
      <c r="DD29" s="961">
        <f t="shared" si="11"/>
        <v>2622.51</v>
      </c>
      <c r="DE29" s="16"/>
      <c r="DF29" s="125">
        <f>VLOOKUP($AX29&amp;"_"&amp;$DF$14,データシート1!$A:$BT,MATCH($DF$12&amp;"_"&amp;DF$20,データシート1!$A$1:$BT$1,0),0)</f>
        <v>25</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4</v>
      </c>
      <c r="DJ29" s="64">
        <f>VLOOKUP($AX29&amp;"_"&amp;$DF$14,データシート1!$A:$BT,MATCH($DF$12&amp;"_"&amp;DJ$20,データシート1!$A$1:$BT$1,0),0)</f>
        <v>7</v>
      </c>
      <c r="DK29" s="64">
        <f>VLOOKUP($AX29&amp;"_"&amp;$DF$14,データシート1!$A:$BT,MATCH($DF$12&amp;"_"&amp;DK$20,データシート1!$A$1:$BT$1,0),0)</f>
        <v>0</v>
      </c>
      <c r="DL29" s="68">
        <f t="shared" si="12"/>
        <v>36</v>
      </c>
      <c r="DM29" s="16"/>
      <c r="DN29" s="126">
        <f t="shared" si="26"/>
        <v>0.17</v>
      </c>
      <c r="DO29" s="127">
        <f t="shared" si="27"/>
        <v>0</v>
      </c>
      <c r="DP29" s="127">
        <f t="shared" si="13"/>
        <v>0</v>
      </c>
      <c r="DQ29" s="127">
        <f t="shared" si="13"/>
        <v>0.19</v>
      </c>
      <c r="DR29" s="127">
        <f t="shared" si="13"/>
        <v>0.64</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08222</v>
      </c>
      <c r="AY30" s="18" t="str">
        <f>IF(IFERROR(比較地域マスタ!$Z15,"")=0,"",IFERROR(比較地域マスタ!$Z15,""))</f>
        <v>鹿嶋市</v>
      </c>
      <c r="BB30" s="110" t="str">
        <f t="shared" si="0"/>
        <v>08222</v>
      </c>
      <c r="BC30" s="1031" t="str">
        <f t="shared" si="0"/>
        <v>鹿嶋市</v>
      </c>
      <c r="BD30" s="34">
        <f t="shared" si="14"/>
        <v>1779.7250475783292</v>
      </c>
      <c r="BE30" s="34">
        <f t="shared" si="15"/>
        <v>1427.02066361884</v>
      </c>
      <c r="BF30" s="34">
        <f>VLOOKUP($AX30&amp;"_"&amp;$BC$14,データシート1!$A:$BT,MATCH($BC$12&amp;"_"&amp;BF$20,データシート1!$A$1:$BT$1,0),0)</f>
        <v>1407.5963507662739</v>
      </c>
      <c r="BG30" s="34">
        <f>VLOOKUP($AX30&amp;"_"&amp;$BC$14,データシート1!$A:$BT,MATCH($BC$12&amp;"_"&amp;BG$20,データシート1!$A$1:$BT$1,0),0)</f>
        <v>9.6356069848279624</v>
      </c>
      <c r="BH30" s="34">
        <f>VLOOKUP($AX30&amp;"_"&amp;$BC$14,データシート1!$A:$BT,MATCH($BC$12&amp;"_"&amp;BH$20,データシート1!$A$1:$BT$1,0),0)</f>
        <v>9.788705867738047</v>
      </c>
      <c r="BI30" s="34">
        <f>VLOOKUP($AX30&amp;"_"&amp;$BC$14,データシート1!$A:$BT,MATCH($BC$12&amp;"_"&amp;BI$20,データシート1!$A$1:$BT$1,0),0)</f>
        <v>87.021474511755343</v>
      </c>
      <c r="BJ30" s="34">
        <f>VLOOKUP($AX30&amp;"_"&amp;$BC$14,データシート1!$A:$BT,MATCH($BC$12&amp;"_"&amp;BJ$20,データシート1!$A$1:$BT$1,0),0)</f>
        <v>99.192574738780095</v>
      </c>
      <c r="BK30" s="34">
        <f t="shared" si="1"/>
        <v>166.49033470895372</v>
      </c>
      <c r="BL30" s="34">
        <f t="shared" si="2"/>
        <v>129.2589611570292</v>
      </c>
      <c r="BM30" s="34">
        <f>VLOOKUP($AX30&amp;"_"&amp;$BC$14,データシート1!$A:$BT,MATCH($BC$12&amp;"_"&amp;BM$20,データシート1!$A$1:$BT$1,0),0)</f>
        <v>67.561274883213329</v>
      </c>
      <c r="BN30" s="34">
        <f>VLOOKUP($AX30&amp;"_"&amp;$BC$14,データシート1!$A:$BT,MATCH($BC$12&amp;"_"&amp;BN$20,データシート1!$A$1:$BT$1,0),0)</f>
        <v>61.697686273815876</v>
      </c>
      <c r="BO30" s="34">
        <f>VLOOKUP($AX30&amp;"_"&amp;$BC$14,データシート1!$A:$BT,MATCH($BC$12&amp;"_"&amp;BO$20,データシート1!$A$1:$BT$1,0),0)</f>
        <v>3.9137461959575299</v>
      </c>
      <c r="BP30" s="34">
        <f>VLOOKUP($AX30&amp;"_"&amp;$BC$14,データシート1!$A:$BT,MATCH($BC$12&amp;"_"&amp;BP$20,データシート1!$A$1:$BT$1,0),0)</f>
        <v>33.317627355966984</v>
      </c>
      <c r="BQ30" s="34">
        <f>VLOOKUP($AX30&amp;"_"&amp;$BC$14,データシート1!$A:$BT,MATCH($BC$12&amp;"_"&amp;BQ$20,データシート1!$A$1:$BT$1,0),0)</f>
        <v>0</v>
      </c>
      <c r="BR30" s="35">
        <f t="shared" si="3"/>
        <v>1779.7250475783292</v>
      </c>
      <c r="BT30" s="121" t="str">
        <f t="shared" si="4"/>
        <v>鹿嶋市</v>
      </c>
      <c r="BU30" s="33">
        <f t="shared" si="25"/>
        <v>1779.7250475783292</v>
      </c>
      <c r="BV30" s="59">
        <f t="shared" si="16"/>
        <v>0.80182085741872666</v>
      </c>
      <c r="BW30" s="59">
        <f t="shared" si="5"/>
        <v>0.79090663621416657</v>
      </c>
      <c r="BX30" s="59">
        <f t="shared" si="5"/>
        <v>5.4140986541371247E-3</v>
      </c>
      <c r="BY30" s="59">
        <f t="shared" si="5"/>
        <v>5.5001225504229057E-3</v>
      </c>
      <c r="BZ30" s="59">
        <f t="shared" si="5"/>
        <v>4.8896021680520492E-2</v>
      </c>
      <c r="CA30" s="59">
        <f t="shared" si="5"/>
        <v>5.5734774803417736E-2</v>
      </c>
      <c r="CB30" s="59">
        <f t="shared" si="5"/>
        <v>9.3548346097335103E-2</v>
      </c>
      <c r="CC30" s="59">
        <f t="shared" si="5"/>
        <v>7.2628612679757357E-2</v>
      </c>
      <c r="CD30" s="59">
        <f t="shared" si="5"/>
        <v>3.7961636251141108E-2</v>
      </c>
      <c r="CE30" s="59">
        <f t="shared" si="5"/>
        <v>3.4666976428616256E-2</v>
      </c>
      <c r="CF30" s="59">
        <f t="shared" si="5"/>
        <v>2.1990735036757289E-3</v>
      </c>
      <c r="CG30" s="59">
        <f t="shared" si="5"/>
        <v>1.8720659913902014E-2</v>
      </c>
      <c r="CH30" s="59">
        <f t="shared" si="5"/>
        <v>0</v>
      </c>
      <c r="CI30" s="122">
        <f t="shared" si="6"/>
        <v>1</v>
      </c>
      <c r="CK30" s="123" t="str">
        <f t="shared" si="7"/>
        <v>鹿嶋市</v>
      </c>
      <c r="CL30" s="124">
        <f t="shared" si="17"/>
        <v>1427.02066361884</v>
      </c>
      <c r="CM30" s="65">
        <f t="shared" si="18"/>
        <v>1</v>
      </c>
      <c r="CN30" s="66">
        <f t="shared" si="19"/>
        <v>1407.5963507662739</v>
      </c>
      <c r="CO30" s="65">
        <f t="shared" si="20"/>
        <v>1</v>
      </c>
      <c r="CP30" s="66">
        <f t="shared" si="8"/>
        <v>9.6356069848279624</v>
      </c>
      <c r="CQ30" s="65">
        <f t="shared" si="21"/>
        <v>0</v>
      </c>
      <c r="CR30" s="66">
        <f t="shared" si="9"/>
        <v>9.788705867738047</v>
      </c>
      <c r="CS30" s="65">
        <f t="shared" si="22"/>
        <v>0</v>
      </c>
      <c r="CT30" s="66">
        <f t="shared" si="10"/>
        <v>87.021474511755343</v>
      </c>
      <c r="CU30" s="67">
        <f t="shared" si="23"/>
        <v>1</v>
      </c>
      <c r="CV30" s="16"/>
      <c r="CW30" s="959">
        <f t="shared" si="24"/>
        <v>15011.571</v>
      </c>
      <c r="CX30" s="962">
        <f>VLOOKUP($AX30&amp;"_"&amp;$CW$14,データシート1!$A:$BT,MATCH($CW$12&amp;"_"&amp;CX$20,データシート1!$A$1:$BT$1,0),0)</f>
        <v>15011.571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108.90899999999999</v>
      </c>
      <c r="DB30" s="962">
        <f>VLOOKUP($AX30&amp;"_"&amp;$CW$14,データシート1!$A:$BT,MATCH($CW$12&amp;"_"&amp;DB$20,データシート1!$A$1:$BT$1,0),0)</f>
        <v>124.80500000000001</v>
      </c>
      <c r="DC30" s="962">
        <f>VLOOKUP($AX30&amp;"_"&amp;$CW$14,データシート1!$A:$BT,MATCH($CW$12&amp;"_"&amp;DC$20,データシート1!$A$1:$BT$1,0),0)</f>
        <v>0</v>
      </c>
      <c r="DD30" s="961">
        <f t="shared" si="11"/>
        <v>15245.285</v>
      </c>
      <c r="DE30" s="16"/>
      <c r="DF30" s="125">
        <f>VLOOKUP($AX30&amp;"_"&amp;$DF$14,データシート1!$A:$BT,MATCH($DF$12&amp;"_"&amp;DF$20,データシート1!$A$1:$BT$1,0),0)</f>
        <v>8</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5</v>
      </c>
      <c r="DJ30" s="64">
        <f>VLOOKUP($AX30&amp;"_"&amp;$DF$14,データシート1!$A:$BT,MATCH($DF$12&amp;"_"&amp;DJ$20,データシート1!$A$1:$BT$1,0),0)</f>
        <v>2</v>
      </c>
      <c r="DK30" s="64">
        <f>VLOOKUP($AX30&amp;"_"&amp;$DF$14,データシート1!$A:$BT,MATCH($DF$12&amp;"_"&amp;DK$20,データシート1!$A$1:$BT$1,0),0)</f>
        <v>0</v>
      </c>
      <c r="DL30" s="68">
        <f t="shared" si="12"/>
        <v>15</v>
      </c>
      <c r="DM30" s="16"/>
      <c r="DN30" s="126">
        <f t="shared" si="26"/>
        <v>0.98</v>
      </c>
      <c r="DO30" s="127">
        <f t="shared" si="27"/>
        <v>0</v>
      </c>
      <c r="DP30" s="127">
        <f t="shared" si="13"/>
        <v>0</v>
      </c>
      <c r="DQ30" s="127">
        <f t="shared" si="13"/>
        <v>0.01</v>
      </c>
      <c r="DR30" s="127">
        <f t="shared" si="13"/>
        <v>0.01</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44205</v>
      </c>
      <c r="AY31" s="18" t="str">
        <f>IF(IFERROR(比較地域マスタ!$Z16,"")=0,"",IFERROR(比較地域マスタ!$Z16,""))</f>
        <v>佐伯市</v>
      </c>
      <c r="BB31" s="110" t="str">
        <f t="shared" si="0"/>
        <v>44205</v>
      </c>
      <c r="BC31" s="1031" t="str">
        <f t="shared" si="0"/>
        <v>佐伯市</v>
      </c>
      <c r="BD31" s="34">
        <f t="shared" si="14"/>
        <v>793.30262379892577</v>
      </c>
      <c r="BE31" s="34">
        <f t="shared" si="15"/>
        <v>510.61832555777289</v>
      </c>
      <c r="BF31" s="34">
        <f>VLOOKUP($AX31&amp;"_"&amp;$BC$14,データシート1!$A:$BT,MATCH($BC$12&amp;"_"&amp;BF$20,データシート1!$A$1:$BT$1,0),0)</f>
        <v>463.19265364835775</v>
      </c>
      <c r="BG31" s="34">
        <f>VLOOKUP($AX31&amp;"_"&amp;$BC$14,データシート1!$A:$BT,MATCH($BC$12&amp;"_"&amp;BG$20,データシート1!$A$1:$BT$1,0),0)</f>
        <v>9.0102574660798478</v>
      </c>
      <c r="BH31" s="34">
        <f>VLOOKUP($AX31&amp;"_"&amp;$BC$14,データシート1!$A:$BT,MATCH($BC$12&amp;"_"&amp;BH$20,データシート1!$A$1:$BT$1,0),0)</f>
        <v>38.415414443335308</v>
      </c>
      <c r="BI31" s="34">
        <f>VLOOKUP($AX31&amp;"_"&amp;$BC$14,データシート1!$A:$BT,MATCH($BC$12&amp;"_"&amp;BI$20,データシート1!$A$1:$BT$1,0),0)</f>
        <v>74.236670839215691</v>
      </c>
      <c r="BJ31" s="34">
        <f>VLOOKUP($AX31&amp;"_"&amp;$BC$14,データシート1!$A:$BT,MATCH($BC$12&amp;"_"&amp;BJ$20,データシート1!$A$1:$BT$1,0),0)</f>
        <v>68.298945740643035</v>
      </c>
      <c r="BK31" s="34">
        <f t="shared" si="1"/>
        <v>126.15012821535413</v>
      </c>
      <c r="BL31" s="34">
        <f t="shared" si="2"/>
        <v>118.82965280945274</v>
      </c>
      <c r="BM31" s="34">
        <f>VLOOKUP($AX31&amp;"_"&amp;$BC$14,データシート1!$A:$BT,MATCH($BC$12&amp;"_"&amp;BM$20,データシート1!$A$1:$BT$1,0),0)</f>
        <v>58.191393593208041</v>
      </c>
      <c r="BN31" s="34">
        <f>VLOOKUP($AX31&amp;"_"&amp;$BC$14,データシート1!$A:$BT,MATCH($BC$12&amp;"_"&amp;BN$20,データシート1!$A$1:$BT$1,0),0)</f>
        <v>60.638259216244691</v>
      </c>
      <c r="BO31" s="34">
        <f>VLOOKUP($AX31&amp;"_"&amp;$BC$14,データシート1!$A:$BT,MATCH($BC$12&amp;"_"&amp;BO$20,データシート1!$A$1:$BT$1,0),0)</f>
        <v>3.9915762101183101</v>
      </c>
      <c r="BP31" s="34">
        <f>VLOOKUP($AX31&amp;"_"&amp;$BC$14,データシート1!$A:$BT,MATCH($BC$12&amp;"_"&amp;BP$20,データシート1!$A$1:$BT$1,0),0)</f>
        <v>3.3288991957830745</v>
      </c>
      <c r="BQ31" s="34">
        <f>VLOOKUP($AX31&amp;"_"&amp;$BC$14,データシート1!$A:$BT,MATCH($BC$12&amp;"_"&amp;BQ$20,データシート1!$A$1:$BT$1,0),0)</f>
        <v>13.998553445940001</v>
      </c>
      <c r="BR31" s="35">
        <f t="shared" si="3"/>
        <v>793.30262379892577</v>
      </c>
      <c r="BT31" s="121" t="str">
        <f t="shared" si="4"/>
        <v>佐伯市</v>
      </c>
      <c r="BU31" s="33">
        <f t="shared" si="25"/>
        <v>793.30262379892577</v>
      </c>
      <c r="BV31" s="59">
        <f t="shared" si="16"/>
        <v>0.64366146063219953</v>
      </c>
      <c r="BW31" s="59">
        <f t="shared" si="5"/>
        <v>0.5838788877695188</v>
      </c>
      <c r="BX31" s="59">
        <f t="shared" si="5"/>
        <v>1.1357907053089025E-2</v>
      </c>
      <c r="BY31" s="59">
        <f t="shared" si="5"/>
        <v>4.8424665809591802E-2</v>
      </c>
      <c r="BZ31" s="59">
        <f t="shared" si="5"/>
        <v>9.3579257917634301E-2</v>
      </c>
      <c r="CA31" s="59">
        <f t="shared" si="5"/>
        <v>8.6094440748949813E-2</v>
      </c>
      <c r="CB31" s="59">
        <f t="shared" si="5"/>
        <v>0.15901892220052549</v>
      </c>
      <c r="CC31" s="59">
        <f t="shared" si="5"/>
        <v>0.14979107498776137</v>
      </c>
      <c r="CD31" s="59">
        <f t="shared" si="5"/>
        <v>7.3353335596627878E-2</v>
      </c>
      <c r="CE31" s="59">
        <f t="shared" si="5"/>
        <v>7.6437739391133477E-2</v>
      </c>
      <c r="CF31" s="59">
        <f t="shared" si="5"/>
        <v>5.0315933546313772E-3</v>
      </c>
      <c r="CG31" s="59">
        <f t="shared" si="5"/>
        <v>4.1962538581327485E-3</v>
      </c>
      <c r="CH31" s="59">
        <f t="shared" si="5"/>
        <v>1.7645918500690777E-2</v>
      </c>
      <c r="CI31" s="122">
        <f t="shared" si="6"/>
        <v>1</v>
      </c>
      <c r="CK31" s="123" t="str">
        <f t="shared" si="7"/>
        <v>佐伯市</v>
      </c>
      <c r="CL31" s="124">
        <f t="shared" si="17"/>
        <v>510.61832555777289</v>
      </c>
      <c r="CM31" s="65">
        <f t="shared" si="18"/>
        <v>0.10761266732833485</v>
      </c>
      <c r="CN31" s="66">
        <f t="shared" si="19"/>
        <v>463.19265364835775</v>
      </c>
      <c r="CO31" s="65">
        <f t="shared" si="20"/>
        <v>0.11863098338713218</v>
      </c>
      <c r="CP31" s="66">
        <f t="shared" si="8"/>
        <v>9.0102574660798478</v>
      </c>
      <c r="CQ31" s="65">
        <f t="shared" si="21"/>
        <v>0</v>
      </c>
      <c r="CR31" s="66">
        <f t="shared" si="9"/>
        <v>38.415414443335308</v>
      </c>
      <c r="CS31" s="65">
        <f t="shared" si="22"/>
        <v>0</v>
      </c>
      <c r="CT31" s="66">
        <f t="shared" si="10"/>
        <v>74.236670839215691</v>
      </c>
      <c r="CU31" s="67">
        <f t="shared" si="23"/>
        <v>0.29139237731782619</v>
      </c>
      <c r="CV31" s="16"/>
      <c r="CW31" s="959">
        <f t="shared" si="24"/>
        <v>54.948999999999998</v>
      </c>
      <c r="CX31" s="962">
        <f>VLOOKUP($AX31&amp;"_"&amp;$CW$14,データシート1!$A:$BT,MATCH($CW$12&amp;"_"&amp;CX$20,データシート1!$A$1:$BT$1,0),0)</f>
        <v>54.948999999999998</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21.632000000000001</v>
      </c>
      <c r="DB31" s="962">
        <f>VLOOKUP($AX31&amp;"_"&amp;$CW$14,データシート1!$A:$BT,MATCH($CW$12&amp;"_"&amp;DB$20,データシート1!$A$1:$BT$1,0),0)</f>
        <v>0</v>
      </c>
      <c r="DC31" s="962">
        <f>VLOOKUP($AX31&amp;"_"&amp;$CW$14,データシート1!$A:$BT,MATCH($CW$12&amp;"_"&amp;DC$20,データシート1!$A$1:$BT$1,0),0)</f>
        <v>0</v>
      </c>
      <c r="DD31" s="961">
        <f t="shared" si="11"/>
        <v>76.581000000000003</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6</v>
      </c>
      <c r="DM31" s="16"/>
      <c r="DN31" s="126">
        <f t="shared" si="26"/>
        <v>0.72</v>
      </c>
      <c r="DO31" s="127">
        <f t="shared" si="27"/>
        <v>0</v>
      </c>
      <c r="DP31" s="127">
        <f t="shared" si="13"/>
        <v>0</v>
      </c>
      <c r="DQ31" s="127">
        <f t="shared" si="13"/>
        <v>0.28000000000000003</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20215</v>
      </c>
      <c r="AY32" s="18" t="str">
        <f>IF(IFERROR(比較地域マスタ!$Z17,"")=0,"",IFERROR(比較地域マスタ!$Z17,""))</f>
        <v>塩尻市</v>
      </c>
      <c r="AZ32" s="16"/>
      <c r="BA32" s="16"/>
      <c r="BB32" s="110" t="str">
        <f t="shared" si="0"/>
        <v>20215</v>
      </c>
      <c r="BC32" s="1031" t="str">
        <f t="shared" si="0"/>
        <v>塩尻市</v>
      </c>
      <c r="BD32" s="34">
        <f t="shared" si="14"/>
        <v>610.07943313701128</v>
      </c>
      <c r="BE32" s="34">
        <f t="shared" si="15"/>
        <v>291.19423235272126</v>
      </c>
      <c r="BF32" s="34">
        <f>VLOOKUP($AX32&amp;"_"&amp;$BC$14,データシート1!$A:$BT,MATCH($BC$12&amp;"_"&amp;BF$20,データシート1!$A$1:$BT$1,0),0)</f>
        <v>274.59800135475706</v>
      </c>
      <c r="BG32" s="34">
        <f>VLOOKUP($AX32&amp;"_"&amp;$BC$14,データシート1!$A:$BT,MATCH($BC$12&amp;"_"&amp;BG$20,データシート1!$A$1:$BT$1,0),0)</f>
        <v>3.3497080271773774</v>
      </c>
      <c r="BH32" s="34">
        <f>VLOOKUP($AX32&amp;"_"&amp;$BC$14,データシート1!$A:$BT,MATCH($BC$12&amp;"_"&amp;BH$20,データシート1!$A$1:$BT$1,0),0)</f>
        <v>13.246522970786854</v>
      </c>
      <c r="BI32" s="34">
        <f>VLOOKUP($AX32&amp;"_"&amp;$BC$14,データシート1!$A:$BT,MATCH($BC$12&amp;"_"&amp;BI$20,データシート1!$A$1:$BT$1,0),0)</f>
        <v>75.316392934419611</v>
      </c>
      <c r="BJ32" s="34">
        <f>VLOOKUP($AX32&amp;"_"&amp;$BC$14,データシート1!$A:$BT,MATCH($BC$12&amp;"_"&amp;BJ$20,データシート1!$A$1:$BT$1,0),0)</f>
        <v>108.0795385761156</v>
      </c>
      <c r="BK32" s="34">
        <f t="shared" si="1"/>
        <v>126.99780312827274</v>
      </c>
      <c r="BL32" s="34">
        <f t="shared" si="2"/>
        <v>123.1250446817082</v>
      </c>
      <c r="BM32" s="34">
        <f>VLOOKUP($AX32&amp;"_"&amp;$BC$14,データシート1!$A:$BT,MATCH($BC$12&amp;"_"&amp;BM$20,データシート1!$A$1:$BT$1,0),0)</f>
        <v>62.73770240015142</v>
      </c>
      <c r="BN32" s="34">
        <f>VLOOKUP($AX32&amp;"_"&amp;$BC$14,データシート1!$A:$BT,MATCH($BC$12&amp;"_"&amp;BN$20,データシート1!$A$1:$BT$1,0),0)</f>
        <v>60.387342281556791</v>
      </c>
      <c r="BO32" s="34">
        <f>VLOOKUP($AX32&amp;"_"&amp;$BC$14,データシート1!$A:$BT,MATCH($BC$12&amp;"_"&amp;BO$20,データシート1!$A$1:$BT$1,0),0)</f>
        <v>3.8727584465645299</v>
      </c>
      <c r="BP32" s="34">
        <f>VLOOKUP($AX32&amp;"_"&amp;$BC$14,データシート1!$A:$BT,MATCH($BC$12&amp;"_"&amp;BP$20,データシート1!$A$1:$BT$1,0),0)</f>
        <v>0</v>
      </c>
      <c r="BQ32" s="34">
        <f>VLOOKUP($AX32&amp;"_"&amp;$BC$14,データシート1!$A:$BT,MATCH($BC$12&amp;"_"&amp;BQ$20,データシート1!$A$1:$BT$1,0),0)</f>
        <v>8.4914661454820024</v>
      </c>
      <c r="BR32" s="35">
        <f t="shared" si="3"/>
        <v>610.07943313701128</v>
      </c>
      <c r="BS32" s="21"/>
      <c r="BT32" s="121" t="str">
        <f t="shared" si="4"/>
        <v>塩尻市</v>
      </c>
      <c r="BU32" s="33">
        <f t="shared" si="25"/>
        <v>610.07943313701128</v>
      </c>
      <c r="BV32" s="59">
        <f t="shared" si="16"/>
        <v>0.47730544013819431</v>
      </c>
      <c r="BW32" s="59">
        <f t="shared" si="5"/>
        <v>0.45010204645447865</v>
      </c>
      <c r="BX32" s="59">
        <f t="shared" si="5"/>
        <v>5.4906096570954263E-3</v>
      </c>
      <c r="BY32" s="59">
        <f t="shared" si="5"/>
        <v>2.1712784026620281E-2</v>
      </c>
      <c r="BZ32" s="59">
        <f t="shared" si="5"/>
        <v>0.12345342072448638</v>
      </c>
      <c r="CA32" s="59">
        <f t="shared" si="5"/>
        <v>0.17715650242522296</v>
      </c>
      <c r="CB32" s="59">
        <f t="shared" si="5"/>
        <v>0.20816601286696981</v>
      </c>
      <c r="CC32" s="59">
        <f t="shared" si="5"/>
        <v>0.20181805514833157</v>
      </c>
      <c r="CD32" s="59">
        <f t="shared" si="5"/>
        <v>0.10283530142551425</v>
      </c>
      <c r="CE32" s="59">
        <f t="shared" si="5"/>
        <v>9.8982753722817327E-2</v>
      </c>
      <c r="CF32" s="59">
        <f t="shared" si="5"/>
        <v>6.3479577186382353E-3</v>
      </c>
      <c r="CG32" s="59">
        <f t="shared" si="5"/>
        <v>0</v>
      </c>
      <c r="CH32" s="59">
        <f t="shared" si="5"/>
        <v>1.3918623845126401E-2</v>
      </c>
      <c r="CI32" s="122">
        <f t="shared" si="6"/>
        <v>1</v>
      </c>
      <c r="CJ32" s="16"/>
      <c r="CK32" s="123" t="str">
        <f t="shared" si="7"/>
        <v>塩尻市</v>
      </c>
      <c r="CL32" s="124">
        <f t="shared" si="17"/>
        <v>291.19423235272126</v>
      </c>
      <c r="CM32" s="65">
        <f t="shared" si="18"/>
        <v>0.21903249760367019</v>
      </c>
      <c r="CN32" s="66">
        <f t="shared" si="19"/>
        <v>274.59800135475706</v>
      </c>
      <c r="CO32" s="65">
        <f t="shared" si="20"/>
        <v>0.23227044510641001</v>
      </c>
      <c r="CP32" s="66">
        <f t="shared" si="8"/>
        <v>3.3497080271773774</v>
      </c>
      <c r="CQ32" s="65">
        <f t="shared" si="21"/>
        <v>0</v>
      </c>
      <c r="CR32" s="66">
        <f t="shared" si="9"/>
        <v>13.246522970786854</v>
      </c>
      <c r="CS32" s="65">
        <f t="shared" si="22"/>
        <v>0</v>
      </c>
      <c r="CT32" s="66">
        <f t="shared" si="10"/>
        <v>75.316392934419611</v>
      </c>
      <c r="CU32" s="67">
        <f t="shared" si="23"/>
        <v>0.10939185586295883</v>
      </c>
      <c r="CV32" s="16"/>
      <c r="CW32" s="959">
        <f t="shared" si="24"/>
        <v>63.780999999999999</v>
      </c>
      <c r="CX32" s="962">
        <f>VLOOKUP($AX32&amp;"_"&amp;$CW$14,データシート1!$A:$BT,MATCH($CW$12&amp;"_"&amp;CX$20,データシート1!$A$1:$BT$1,0),0)</f>
        <v>63.780999999999999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8.2390000000000008</v>
      </c>
      <c r="DB32" s="962">
        <f>VLOOKUP($AX32&amp;"_"&amp;$CW$14,データシート1!$A:$BT,MATCH($CW$12&amp;"_"&amp;DB$20,データシート1!$A$1:$BT$1,0),0)</f>
        <v>0</v>
      </c>
      <c r="DC32" s="962">
        <f>VLOOKUP($AX32&amp;"_"&amp;$CW$14,データシート1!$A:$BT,MATCH($CW$12&amp;"_"&amp;DC$20,データシート1!$A$1:$BT$1,0),0)</f>
        <v>0</v>
      </c>
      <c r="DD32" s="961">
        <f t="shared" si="11"/>
        <v>72.02</v>
      </c>
      <c r="DE32" s="16"/>
      <c r="DF32" s="125">
        <f>VLOOKUP($AX32&amp;"_"&amp;$DF$14,データシート1!$A:$BT,MATCH($DF$12&amp;"_"&amp;DF$20,データシート1!$A$1:$BT$1,0),0)</f>
        <v>6</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8</v>
      </c>
      <c r="DM32" s="16"/>
      <c r="DN32" s="126">
        <f t="shared" si="26"/>
        <v>0.89</v>
      </c>
      <c r="DO32" s="127">
        <f t="shared" si="27"/>
        <v>0</v>
      </c>
      <c r="DP32" s="127">
        <f t="shared" si="13"/>
        <v>0</v>
      </c>
      <c r="DQ32" s="127">
        <f t="shared" si="13"/>
        <v>0.11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22208</v>
      </c>
      <c r="AY33" s="18" t="str">
        <f>IF(IFERROR(比較地域マスタ!$Z18,"")=0,"",IFERROR(比較地域マスタ!$Z18,""))</f>
        <v>伊東市</v>
      </c>
      <c r="BB33" s="110" t="str">
        <f t="shared" si="0"/>
        <v>22208</v>
      </c>
      <c r="BC33" s="1031" t="str">
        <f t="shared" si="0"/>
        <v>伊東市</v>
      </c>
      <c r="BD33" s="34">
        <f t="shared" si="14"/>
        <v>314.43269683842362</v>
      </c>
      <c r="BE33" s="34">
        <f t="shared" si="15"/>
        <v>13.879484918655997</v>
      </c>
      <c r="BF33" s="34">
        <f>VLOOKUP($AX33&amp;"_"&amp;$BC$14,データシート1!$A:$BT,MATCH($BC$12&amp;"_"&amp;BF$20,データシート1!$A$1:$BT$1,0),0)</f>
        <v>3.9352162087261182</v>
      </c>
      <c r="BG33" s="34">
        <f>VLOOKUP($AX33&amp;"_"&amp;$BC$14,データシート1!$A:$BT,MATCH($BC$12&amp;"_"&amp;BG$20,データシート1!$A$1:$BT$1,0),0)</f>
        <v>5.3189240621596108</v>
      </c>
      <c r="BH33" s="34">
        <f>VLOOKUP($AX33&amp;"_"&amp;$BC$14,データシート1!$A:$BT,MATCH($BC$12&amp;"_"&amp;BH$20,データシート1!$A$1:$BT$1,0),0)</f>
        <v>4.6253446477702669</v>
      </c>
      <c r="BI33" s="34">
        <f>VLOOKUP($AX33&amp;"_"&amp;$BC$14,データシート1!$A:$BT,MATCH($BC$12&amp;"_"&amp;BI$20,データシート1!$A$1:$BT$1,0),0)</f>
        <v>93.94101968240723</v>
      </c>
      <c r="BJ33" s="34">
        <f>VLOOKUP($AX33&amp;"_"&amp;$BC$14,データシート1!$A:$BT,MATCH($BC$12&amp;"_"&amp;BJ$20,データシート1!$A$1:$BT$1,0),0)</f>
        <v>96.298524440129341</v>
      </c>
      <c r="BK33" s="34">
        <f t="shared" si="1"/>
        <v>100.05566890575226</v>
      </c>
      <c r="BL33" s="34">
        <f t="shared" si="2"/>
        <v>94.33212273889805</v>
      </c>
      <c r="BM33" s="34">
        <f>VLOOKUP($AX33&amp;"_"&amp;$BC$14,データシート1!$A:$BT,MATCH($BC$12&amp;"_"&amp;BM$20,データシート1!$A$1:$BT$1,0),0)</f>
        <v>52.071205683591884</v>
      </c>
      <c r="BN33" s="34">
        <f>VLOOKUP($AX33&amp;"_"&amp;$BC$14,データシート1!$A:$BT,MATCH($BC$12&amp;"_"&amp;BN$20,データシート1!$A$1:$BT$1,0),0)</f>
        <v>42.260917055306166</v>
      </c>
      <c r="BO33" s="34">
        <f>VLOOKUP($AX33&amp;"_"&amp;$BC$14,データシート1!$A:$BT,MATCH($BC$12&amp;"_"&amp;BO$20,データシート1!$A$1:$BT$1,0),0)</f>
        <v>3.91625684157562</v>
      </c>
      <c r="BP33" s="34">
        <f>VLOOKUP($AX33&amp;"_"&amp;$BC$14,データシート1!$A:$BT,MATCH($BC$12&amp;"_"&amp;BP$20,データシート1!$A$1:$BT$1,0),0)</f>
        <v>1.8072893252785918</v>
      </c>
      <c r="BQ33" s="34">
        <f>VLOOKUP($AX33&amp;"_"&amp;$BC$14,データシート1!$A:$BT,MATCH($BC$12&amp;"_"&amp;BQ$20,データシート1!$A$1:$BT$1,0),0)</f>
        <v>10.257998891478801</v>
      </c>
      <c r="BR33" s="35">
        <f t="shared" si="3"/>
        <v>314.43269683842362</v>
      </c>
      <c r="BT33" s="121" t="str">
        <f t="shared" si="4"/>
        <v>伊東市</v>
      </c>
      <c r="BU33" s="33">
        <f t="shared" si="25"/>
        <v>314.43269683842362</v>
      </c>
      <c r="BV33" s="59">
        <f t="shared" si="16"/>
        <v>4.4141353803889539E-2</v>
      </c>
      <c r="BW33" s="59">
        <f t="shared" si="5"/>
        <v>1.2515289434890714E-2</v>
      </c>
      <c r="BX33" s="59">
        <f t="shared" si="5"/>
        <v>1.6915938182131315E-2</v>
      </c>
      <c r="BY33" s="59">
        <f t="shared" si="5"/>
        <v>1.4710126186867506E-2</v>
      </c>
      <c r="BZ33" s="59">
        <f t="shared" si="5"/>
        <v>0.29876352118265981</v>
      </c>
      <c r="CA33" s="59">
        <f t="shared" si="5"/>
        <v>0.30626116624764982</v>
      </c>
      <c r="CB33" s="59">
        <f t="shared" si="5"/>
        <v>0.31821012862783637</v>
      </c>
      <c r="CC33" s="59">
        <f t="shared" si="5"/>
        <v>0.30000735829127895</v>
      </c>
      <c r="CD33" s="59">
        <f t="shared" si="5"/>
        <v>0.16560366083794881</v>
      </c>
      <c r="CE33" s="59">
        <f t="shared" si="5"/>
        <v>0.13440369745333014</v>
      </c>
      <c r="CF33" s="59">
        <f t="shared" si="5"/>
        <v>1.2454992375007528E-2</v>
      </c>
      <c r="CG33" s="59">
        <f t="shared" si="5"/>
        <v>5.7477779615498987E-3</v>
      </c>
      <c r="CH33" s="59">
        <f t="shared" si="5"/>
        <v>3.2623830137964438E-2</v>
      </c>
      <c r="CI33" s="122">
        <f t="shared" si="6"/>
        <v>1</v>
      </c>
      <c r="CK33" s="123" t="str">
        <f t="shared" si="7"/>
        <v>伊東市</v>
      </c>
      <c r="CL33" s="124">
        <f t="shared" si="17"/>
        <v>13.879484918655997</v>
      </c>
      <c r="CM33" s="65">
        <f t="shared" si="18"/>
        <v>0</v>
      </c>
      <c r="CN33" s="66">
        <f t="shared" si="19"/>
        <v>3.9352162087261182</v>
      </c>
      <c r="CO33" s="65">
        <f t="shared" si="20"/>
        <v>0</v>
      </c>
      <c r="CP33" s="66">
        <f t="shared" si="8"/>
        <v>5.3189240621596108</v>
      </c>
      <c r="CQ33" s="65">
        <f t="shared" si="21"/>
        <v>0</v>
      </c>
      <c r="CR33" s="66">
        <f t="shared" si="9"/>
        <v>4.6253446477702669</v>
      </c>
      <c r="CS33" s="65">
        <f t="shared" si="22"/>
        <v>0</v>
      </c>
      <c r="CT33" s="66">
        <f t="shared" si="10"/>
        <v>93.94101968240723</v>
      </c>
      <c r="CU33" s="67">
        <f t="shared" si="23"/>
        <v>7.9454108814595067E-2</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7.4640000000000004</v>
      </c>
      <c r="DB33" s="962">
        <f>VLOOKUP($AX33&amp;"_"&amp;$CW$14,データシート1!$A:$BT,MATCH($CW$12&amp;"_"&amp;DB$20,データシート1!$A$1:$BT$1,0),0)</f>
        <v>0</v>
      </c>
      <c r="DC33" s="962">
        <f>VLOOKUP($AX33&amp;"_"&amp;$CW$14,データシート1!$A:$BT,MATCH($CW$12&amp;"_"&amp;DC$20,データシート1!$A$1:$BT$1,0),0)</f>
        <v>0</v>
      </c>
      <c r="DD33" s="961">
        <f t="shared" si="11"/>
        <v>7.4640000000000004</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2</v>
      </c>
      <c r="DM33" s="16"/>
      <c r="DN33" s="126">
        <f t="shared" si="26"/>
        <v>0</v>
      </c>
      <c r="DO33" s="127">
        <f t="shared" si="27"/>
        <v>0</v>
      </c>
      <c r="DP33" s="127">
        <f t="shared" si="13"/>
        <v>0</v>
      </c>
      <c r="DQ33" s="127">
        <f t="shared" si="13"/>
        <v>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11233</v>
      </c>
      <c r="AY34" s="18" t="str">
        <f>IF(IFERROR(比較地域マスタ!$Z19,"")=0,"",IFERROR(比較地域マスタ!$Z19,""))</f>
        <v>北本市</v>
      </c>
      <c r="BB34" s="110" t="str">
        <f t="shared" si="0"/>
        <v>11233</v>
      </c>
      <c r="BC34" s="1031" t="str">
        <f t="shared" si="0"/>
        <v>北本市</v>
      </c>
      <c r="BD34" s="34">
        <f t="shared" si="14"/>
        <v>248.8434204753257</v>
      </c>
      <c r="BE34" s="34">
        <f t="shared" si="15"/>
        <v>36.028637252574157</v>
      </c>
      <c r="BF34" s="34">
        <f>VLOOKUP($AX34&amp;"_"&amp;$BC$14,データシート1!$A:$BT,MATCH($BC$12&amp;"_"&amp;BF$20,データシート1!$A$1:$BT$1,0),0)</f>
        <v>31.576638470696849</v>
      </c>
      <c r="BG34" s="34">
        <f>VLOOKUP($AX34&amp;"_"&amp;$BC$14,データシート1!$A:$BT,MATCH($BC$12&amp;"_"&amp;BG$20,データシート1!$A$1:$BT$1,0),0)</f>
        <v>2.6356421121876781</v>
      </c>
      <c r="BH34" s="34">
        <f>VLOOKUP($AX34&amp;"_"&amp;$BC$14,データシート1!$A:$BT,MATCH($BC$12&amp;"_"&amp;BH$20,データシート1!$A$1:$BT$1,0),0)</f>
        <v>1.8163566696896298</v>
      </c>
      <c r="BI34" s="34">
        <f>VLOOKUP($AX34&amp;"_"&amp;$BC$14,データシート1!$A:$BT,MATCH($BC$12&amp;"_"&amp;BI$20,データシート1!$A$1:$BT$1,0),0)</f>
        <v>60.28121659649927</v>
      </c>
      <c r="BJ34" s="34">
        <f>VLOOKUP($AX34&amp;"_"&amp;$BC$14,データシート1!$A:$BT,MATCH($BC$12&amp;"_"&amp;BJ$20,データシート1!$A$1:$BT$1,0),0)</f>
        <v>74.510795260488266</v>
      </c>
      <c r="BK34" s="34">
        <f t="shared" si="1"/>
        <v>74.510572323480844</v>
      </c>
      <c r="BL34" s="34">
        <f t="shared" si="2"/>
        <v>70.667708075903789</v>
      </c>
      <c r="BM34" s="34">
        <f>VLOOKUP($AX34&amp;"_"&amp;$BC$14,データシート1!$A:$BT,MATCH($BC$12&amp;"_"&amp;BM$20,データシート1!$A$1:$BT$1,0),0)</f>
        <v>46.839892500355688</v>
      </c>
      <c r="BN34" s="34">
        <f>VLOOKUP($AX34&amp;"_"&amp;$BC$14,データシート1!$A:$BT,MATCH($BC$12&amp;"_"&amp;BN$20,データシート1!$A$1:$BT$1,0),0)</f>
        <v>23.827815575548108</v>
      </c>
      <c r="BO34" s="34">
        <f>VLOOKUP($AX34&amp;"_"&amp;$BC$14,データシート1!$A:$BT,MATCH($BC$12&amp;"_"&amp;BO$20,データシート1!$A$1:$BT$1,0),0)</f>
        <v>3.84286424757705</v>
      </c>
      <c r="BP34" s="34">
        <f>VLOOKUP($AX34&amp;"_"&amp;$BC$14,データシート1!$A:$BT,MATCH($BC$12&amp;"_"&amp;BP$20,データシート1!$A$1:$BT$1,0),0)</f>
        <v>0</v>
      </c>
      <c r="BQ34" s="34">
        <f>VLOOKUP($AX34&amp;"_"&amp;$BC$14,データシート1!$A:$BT,MATCH($BC$12&amp;"_"&amp;BQ$20,データシート1!$A$1:$BT$1,0),0)</f>
        <v>3.5121990422831768</v>
      </c>
      <c r="BR34" s="35">
        <f t="shared" si="3"/>
        <v>248.8434204753257</v>
      </c>
      <c r="BT34" s="121" t="str">
        <f t="shared" si="4"/>
        <v>北本市</v>
      </c>
      <c r="BU34" s="33">
        <f t="shared" si="25"/>
        <v>248.8434204753257</v>
      </c>
      <c r="BV34" s="59">
        <f t="shared" si="16"/>
        <v>0.14478436755030302</v>
      </c>
      <c r="BW34" s="59">
        <f t="shared" si="5"/>
        <v>0.12689360405985844</v>
      </c>
      <c r="BX34" s="59">
        <f t="shared" si="5"/>
        <v>1.0591568413395192E-2</v>
      </c>
      <c r="BY34" s="59">
        <f t="shared" si="5"/>
        <v>7.2991950770493943E-3</v>
      </c>
      <c r="BZ34" s="59">
        <f t="shared" si="5"/>
        <v>0.24224557145756043</v>
      </c>
      <c r="CA34" s="59">
        <f t="shared" si="5"/>
        <v>0.29942843221718396</v>
      </c>
      <c r="CB34" s="59">
        <f t="shared" si="5"/>
        <v>0.29942753632446956</v>
      </c>
      <c r="CC34" s="59">
        <f t="shared" si="5"/>
        <v>0.28398463556287162</v>
      </c>
      <c r="CD34" s="59">
        <f t="shared" si="5"/>
        <v>0.18823038363194394</v>
      </c>
      <c r="CE34" s="59">
        <f t="shared" si="5"/>
        <v>9.5754251930927695E-2</v>
      </c>
      <c r="CF34" s="59">
        <f t="shared" si="5"/>
        <v>1.5442900761597966E-2</v>
      </c>
      <c r="CG34" s="59">
        <f t="shared" si="5"/>
        <v>0</v>
      </c>
      <c r="CH34" s="59">
        <f t="shared" si="5"/>
        <v>1.4114092450483062E-2</v>
      </c>
      <c r="CI34" s="122">
        <f t="shared" si="6"/>
        <v>1</v>
      </c>
      <c r="CK34" s="123" t="str">
        <f t="shared" si="7"/>
        <v>北本市</v>
      </c>
      <c r="CL34" s="124">
        <f t="shared" si="17"/>
        <v>36.028637252574157</v>
      </c>
      <c r="CM34" s="65">
        <f t="shared" si="18"/>
        <v>1</v>
      </c>
      <c r="CN34" s="66">
        <f t="shared" si="19"/>
        <v>31.576638470696849</v>
      </c>
      <c r="CO34" s="65">
        <f t="shared" si="20"/>
        <v>1</v>
      </c>
      <c r="CP34" s="66">
        <f t="shared" si="8"/>
        <v>2.6356421121876781</v>
      </c>
      <c r="CQ34" s="65">
        <f t="shared" si="21"/>
        <v>0</v>
      </c>
      <c r="CR34" s="66">
        <f t="shared" si="9"/>
        <v>1.8163566696896298</v>
      </c>
      <c r="CS34" s="65">
        <f t="shared" si="22"/>
        <v>0</v>
      </c>
      <c r="CT34" s="66">
        <f t="shared" si="10"/>
        <v>60.28121659649927</v>
      </c>
      <c r="CU34" s="67">
        <f t="shared" si="23"/>
        <v>8.4686412919815962E-2</v>
      </c>
      <c r="CV34" s="16"/>
      <c r="CW34" s="959">
        <f t="shared" si="24"/>
        <v>42.344000000000001</v>
      </c>
      <c r="CX34" s="962">
        <f>VLOOKUP($AX34&amp;"_"&amp;$CW$14,データシート1!$A:$BT,MATCH($CW$12&amp;"_"&amp;CX$20,データシート1!$A$1:$BT$1,0),0)</f>
        <v>42.344000000000001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5.1050000000000004</v>
      </c>
      <c r="DB34" s="962">
        <f>VLOOKUP($AX34&amp;"_"&amp;$CW$14,データシート1!$A:$BT,MATCH($CW$12&amp;"_"&amp;DB$20,データシート1!$A$1:$BT$1,0),0)</f>
        <v>0</v>
      </c>
      <c r="DC34" s="962">
        <f>VLOOKUP($AX34&amp;"_"&amp;$CW$14,データシート1!$A:$BT,MATCH($CW$12&amp;"_"&amp;DC$20,データシート1!$A$1:$BT$1,0),0)</f>
        <v>0</v>
      </c>
      <c r="DD34" s="961">
        <f t="shared" si="11"/>
        <v>47.448999999999998</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4</v>
      </c>
      <c r="DM34" s="16"/>
      <c r="DN34" s="126">
        <f t="shared" si="26"/>
        <v>0.89</v>
      </c>
      <c r="DO34" s="127">
        <f t="shared" si="27"/>
        <v>0</v>
      </c>
      <c r="DP34" s="127">
        <f t="shared" si="13"/>
        <v>0</v>
      </c>
      <c r="DQ34" s="127">
        <f t="shared" si="13"/>
        <v>0.11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20209</v>
      </c>
      <c r="AY35" s="18" t="str">
        <f>IF(IFERROR(比較地域マスタ!$Z20,"")=0,"",IFERROR(比較地域マスタ!$Z20,""))</f>
        <v>伊那市</v>
      </c>
      <c r="BB35" s="110" t="str">
        <f t="shared" si="0"/>
        <v>20209</v>
      </c>
      <c r="BC35" s="1031" t="str">
        <f t="shared" si="0"/>
        <v>伊那市</v>
      </c>
      <c r="BD35" s="34">
        <f t="shared" si="14"/>
        <v>456.45888082263508</v>
      </c>
      <c r="BE35" s="34">
        <f t="shared" si="15"/>
        <v>111.90819599298632</v>
      </c>
      <c r="BF35" s="34">
        <f>VLOOKUP($AX35&amp;"_"&amp;$BC$14,データシート1!$A:$BT,MATCH($BC$12&amp;"_"&amp;BF$20,データシート1!$A$1:$BT$1,0),0)</f>
        <v>71.543594372431144</v>
      </c>
      <c r="BG35" s="34">
        <f>VLOOKUP($AX35&amp;"_"&amp;$BC$14,データシート1!$A:$BT,MATCH($BC$12&amp;"_"&amp;BG$20,データシート1!$A$1:$BT$1,0),0)</f>
        <v>4.1263163128078864</v>
      </c>
      <c r="BH35" s="34">
        <f>VLOOKUP($AX35&amp;"_"&amp;$BC$14,データシート1!$A:$BT,MATCH($BC$12&amp;"_"&amp;BH$20,データシート1!$A$1:$BT$1,0),0)</f>
        <v>36.23828530774729</v>
      </c>
      <c r="BI35" s="34">
        <f>VLOOKUP($AX35&amp;"_"&amp;$BC$14,データシート1!$A:$BT,MATCH($BC$12&amp;"_"&amp;BI$20,データシート1!$A$1:$BT$1,0),0)</f>
        <v>86.171481494395451</v>
      </c>
      <c r="BJ35" s="34">
        <f>VLOOKUP($AX35&amp;"_"&amp;$BC$14,データシート1!$A:$BT,MATCH($BC$12&amp;"_"&amp;BJ$20,データシート1!$A$1:$BT$1,0),0)</f>
        <v>107.13848571483626</v>
      </c>
      <c r="BK35" s="34">
        <f t="shared" si="1"/>
        <v>146.29537790327998</v>
      </c>
      <c r="BL35" s="34">
        <f t="shared" si="2"/>
        <v>142.41100042234336</v>
      </c>
      <c r="BM35" s="34">
        <f>VLOOKUP($AX35&amp;"_"&amp;$BC$14,データシート1!$A:$BT,MATCH($BC$12&amp;"_"&amp;BM$20,データシート1!$A$1:$BT$1,0),0)</f>
        <v>65.049592170139675</v>
      </c>
      <c r="BN35" s="34">
        <f>VLOOKUP($AX35&amp;"_"&amp;$BC$14,データシート1!$A:$BT,MATCH($BC$12&amp;"_"&amp;BN$20,データシート1!$A$1:$BT$1,0),0)</f>
        <v>77.361408252203674</v>
      </c>
      <c r="BO35" s="34">
        <f>VLOOKUP($AX35&amp;"_"&amp;$BC$14,データシート1!$A:$BT,MATCH($BC$12&amp;"_"&amp;BO$20,データシート1!$A$1:$BT$1,0),0)</f>
        <v>3.8843774809366201</v>
      </c>
      <c r="BP35" s="34">
        <f>VLOOKUP($AX35&amp;"_"&amp;$BC$14,データシート1!$A:$BT,MATCH($BC$12&amp;"_"&amp;BP$20,データシート1!$A$1:$BT$1,0),0)</f>
        <v>0</v>
      </c>
      <c r="BQ35" s="34">
        <f>VLOOKUP($AX35&amp;"_"&amp;$BC$14,データシート1!$A:$BT,MATCH($BC$12&amp;"_"&amp;BQ$20,データシート1!$A$1:$BT$1,0),0)</f>
        <v>4.9453397171370437</v>
      </c>
      <c r="BR35" s="35">
        <f t="shared" si="3"/>
        <v>456.45888082263508</v>
      </c>
      <c r="BT35" s="121" t="str">
        <f t="shared" si="4"/>
        <v>伊那市</v>
      </c>
      <c r="BU35" s="33">
        <f t="shared" si="25"/>
        <v>456.45888082263508</v>
      </c>
      <c r="BV35" s="59">
        <f t="shared" si="16"/>
        <v>0.24516599565617866</v>
      </c>
      <c r="BW35" s="59">
        <f t="shared" si="5"/>
        <v>0.15673612099187229</v>
      </c>
      <c r="BX35" s="59">
        <f t="shared" si="5"/>
        <v>9.0398423300942134E-3</v>
      </c>
      <c r="BY35" s="59">
        <f t="shared" si="5"/>
        <v>7.9390032334212157E-2</v>
      </c>
      <c r="BZ35" s="59">
        <f t="shared" si="5"/>
        <v>0.18878257191336992</v>
      </c>
      <c r="CA35" s="59">
        <f t="shared" si="5"/>
        <v>0.2347166200858008</v>
      </c>
      <c r="CB35" s="59">
        <f t="shared" si="5"/>
        <v>0.32050067169166452</v>
      </c>
      <c r="CC35" s="59">
        <f t="shared" si="5"/>
        <v>0.31199086359255129</v>
      </c>
      <c r="CD35" s="59">
        <f t="shared" si="5"/>
        <v>0.14250920488808674</v>
      </c>
      <c r="CE35" s="59">
        <f t="shared" si="5"/>
        <v>0.16948165870446449</v>
      </c>
      <c r="CF35" s="59">
        <f t="shared" si="5"/>
        <v>8.5098080991132287E-3</v>
      </c>
      <c r="CG35" s="59">
        <f t="shared" si="5"/>
        <v>0</v>
      </c>
      <c r="CH35" s="59">
        <f t="shared" si="5"/>
        <v>1.083414065298609E-2</v>
      </c>
      <c r="CI35" s="122">
        <f t="shared" si="6"/>
        <v>1</v>
      </c>
      <c r="CK35" s="123" t="str">
        <f t="shared" si="7"/>
        <v>伊那市</v>
      </c>
      <c r="CL35" s="124">
        <f t="shared" si="17"/>
        <v>111.90819599298632</v>
      </c>
      <c r="CM35" s="65">
        <f t="shared" si="18"/>
        <v>0.37402086262406786</v>
      </c>
      <c r="CN35" s="66">
        <f t="shared" si="19"/>
        <v>71.543594372431144</v>
      </c>
      <c r="CO35" s="65">
        <f t="shared" si="20"/>
        <v>0.58504189462598399</v>
      </c>
      <c r="CP35" s="66">
        <f t="shared" si="8"/>
        <v>4.1263163128078864</v>
      </c>
      <c r="CQ35" s="65">
        <f t="shared" si="21"/>
        <v>0</v>
      </c>
      <c r="CR35" s="66">
        <f t="shared" si="9"/>
        <v>36.23828530774729</v>
      </c>
      <c r="CS35" s="65">
        <f t="shared" si="22"/>
        <v>0</v>
      </c>
      <c r="CT35" s="66">
        <f t="shared" si="10"/>
        <v>86.171481494395451</v>
      </c>
      <c r="CU35" s="67">
        <f t="shared" si="23"/>
        <v>0.13936165181030408</v>
      </c>
      <c r="CV35" s="16"/>
      <c r="CW35" s="959">
        <f t="shared" si="24"/>
        <v>41.856000000000002</v>
      </c>
      <c r="CX35" s="962">
        <f>VLOOKUP($AX35&amp;"_"&amp;$CW$14,データシート1!$A:$BT,MATCH($CW$12&amp;"_"&amp;CX$20,データシート1!$A$1:$BT$1,0),0)</f>
        <v>41.856000000000002</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12.009</v>
      </c>
      <c r="DB35" s="962">
        <f>VLOOKUP($AX35&amp;"_"&amp;$CW$14,データシート1!$A:$BT,MATCH($CW$12&amp;"_"&amp;DB$20,データシート1!$A$1:$BT$1,0),0)</f>
        <v>0</v>
      </c>
      <c r="DC35" s="962">
        <f>VLOOKUP($AX35&amp;"_"&amp;$CW$14,データシート1!$A:$BT,MATCH($CW$12&amp;"_"&amp;DC$20,データシート1!$A$1:$BT$1,0),0)</f>
        <v>0</v>
      </c>
      <c r="DD35" s="961">
        <f t="shared" si="11"/>
        <v>53.865000000000002</v>
      </c>
      <c r="DE35" s="16"/>
      <c r="DF35" s="125">
        <f>VLOOKUP($AX35&amp;"_"&amp;$DF$14,データシート1!$A:$BT,MATCH($DF$12&amp;"_"&amp;DF$20,データシート1!$A$1:$BT$1,0),0)</f>
        <v>9</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v>
      </c>
      <c r="DJ35" s="64">
        <f>VLOOKUP($AX35&amp;"_"&amp;$DF$14,データシート1!$A:$BT,MATCH($DF$12&amp;"_"&amp;DJ$20,データシート1!$A$1:$BT$1,0),0)</f>
        <v>0</v>
      </c>
      <c r="DK35" s="64">
        <f>VLOOKUP($AX35&amp;"_"&amp;$DF$14,データシート1!$A:$BT,MATCH($DF$12&amp;"_"&amp;DK$20,データシート1!$A$1:$BT$1,0),0)</f>
        <v>0</v>
      </c>
      <c r="DL35" s="68">
        <f t="shared" si="12"/>
        <v>11</v>
      </c>
      <c r="DM35" s="16"/>
      <c r="DN35" s="126">
        <f t="shared" si="26"/>
        <v>0.78</v>
      </c>
      <c r="DO35" s="127">
        <f t="shared" si="27"/>
        <v>0</v>
      </c>
      <c r="DP35" s="127">
        <f t="shared" si="13"/>
        <v>0</v>
      </c>
      <c r="DQ35" s="127">
        <f t="shared" si="13"/>
        <v>0.22</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43216</v>
      </c>
      <c r="AY36" s="18" t="str">
        <f>IF(IFERROR(比較地域マスタ!$Z21,"")=0,"",IFERROR(比較地域マスタ!$Z21,""))</f>
        <v>合志市</v>
      </c>
      <c r="BB36" s="110" t="str">
        <f t="shared" si="0"/>
        <v>43216</v>
      </c>
      <c r="BC36" s="1031" t="str">
        <f t="shared" si="0"/>
        <v>合志市</v>
      </c>
      <c r="BD36" s="34">
        <f t="shared" si="14"/>
        <v>550.87630792293476</v>
      </c>
      <c r="BE36" s="34">
        <f t="shared" si="15"/>
        <v>364.77166866370851</v>
      </c>
      <c r="BF36" s="34">
        <f>VLOOKUP($AX36&amp;"_"&amp;$BC$14,データシート1!$A:$BT,MATCH($BC$12&amp;"_"&amp;BF$20,データシート1!$A$1:$BT$1,0),0)</f>
        <v>351.41206744839417</v>
      </c>
      <c r="BG36" s="34">
        <f>VLOOKUP($AX36&amp;"_"&amp;$BC$14,データシート1!$A:$BT,MATCH($BC$12&amp;"_"&amp;BG$20,データシート1!$A$1:$BT$1,0),0)</f>
        <v>2.3515778585390135</v>
      </c>
      <c r="BH36" s="34">
        <f>VLOOKUP($AX36&amp;"_"&amp;$BC$14,データシート1!$A:$BT,MATCH($BC$12&amp;"_"&amp;BH$20,データシート1!$A$1:$BT$1,0),0)</f>
        <v>11.008023356775283</v>
      </c>
      <c r="BI36" s="34">
        <f>VLOOKUP($AX36&amp;"_"&amp;$BC$14,データシート1!$A:$BT,MATCH($BC$12&amp;"_"&amp;BI$20,データシート1!$A$1:$BT$1,0),0)</f>
        <v>43.683552828444931</v>
      </c>
      <c r="BJ36" s="34">
        <f>VLOOKUP($AX36&amp;"_"&amp;$BC$14,データシート1!$A:$BT,MATCH($BC$12&amp;"_"&amp;BJ$20,データシート1!$A$1:$BT$1,0),0)</f>
        <v>46.660157512430857</v>
      </c>
      <c r="BK36" s="34">
        <f t="shared" si="1"/>
        <v>90.315915464979781</v>
      </c>
      <c r="BL36" s="34">
        <f t="shared" si="2"/>
        <v>86.596598336655717</v>
      </c>
      <c r="BM36" s="34">
        <f>VLOOKUP($AX36&amp;"_"&amp;$BC$14,データシート1!$A:$BT,MATCH($BC$12&amp;"_"&amp;BM$20,データシート1!$A$1:$BT$1,0),0)</f>
        <v>52.518361318116362</v>
      </c>
      <c r="BN36" s="34">
        <f>VLOOKUP($AX36&amp;"_"&amp;$BC$14,データシート1!$A:$BT,MATCH($BC$12&amp;"_"&amp;BN$20,データシート1!$A$1:$BT$1,0),0)</f>
        <v>34.078237018539355</v>
      </c>
      <c r="BO36" s="34">
        <f>VLOOKUP($AX36&amp;"_"&amp;$BC$14,データシート1!$A:$BT,MATCH($BC$12&amp;"_"&amp;BO$20,データシート1!$A$1:$BT$1,0),0)</f>
        <v>3.7193171283240698</v>
      </c>
      <c r="BP36" s="34">
        <f>VLOOKUP($AX36&amp;"_"&amp;$BC$14,データシート1!$A:$BT,MATCH($BC$12&amp;"_"&amp;BP$20,データシート1!$A$1:$BT$1,0),0)</f>
        <v>0</v>
      </c>
      <c r="BQ36" s="34">
        <f>VLOOKUP($AX36&amp;"_"&amp;$BC$14,データシート1!$A:$BT,MATCH($BC$12&amp;"_"&amp;BQ$20,データシート1!$A$1:$BT$1,0),0)</f>
        <v>5.4450134533707359</v>
      </c>
      <c r="BR36" s="35">
        <f t="shared" si="3"/>
        <v>550.87630792293476</v>
      </c>
      <c r="BT36" s="121" t="str">
        <f t="shared" si="4"/>
        <v>合志市</v>
      </c>
      <c r="BU36" s="33">
        <f t="shared" si="25"/>
        <v>550.87630792293476</v>
      </c>
      <c r="BV36" s="59">
        <f t="shared" si="16"/>
        <v>0.66216619487425565</v>
      </c>
      <c r="BW36" s="59">
        <f t="shared" si="5"/>
        <v>0.63791465051997698</v>
      </c>
      <c r="BX36" s="59">
        <f t="shared" si="5"/>
        <v>4.2687946907819987E-3</v>
      </c>
      <c r="BY36" s="59">
        <f t="shared" si="5"/>
        <v>1.9982749663496616E-2</v>
      </c>
      <c r="BZ36" s="59">
        <f t="shared" si="5"/>
        <v>7.9298296550731451E-2</v>
      </c>
      <c r="CA36" s="59">
        <f t="shared" si="5"/>
        <v>8.4701695900413293E-2</v>
      </c>
      <c r="CB36" s="59">
        <f t="shared" si="5"/>
        <v>0.16394953670364526</v>
      </c>
      <c r="CC36" s="59">
        <f t="shared" si="5"/>
        <v>0.15719789922199778</v>
      </c>
      <c r="CD36" s="59">
        <f t="shared" si="5"/>
        <v>9.5336031996248891E-2</v>
      </c>
      <c r="CE36" s="59">
        <f t="shared" si="5"/>
        <v>6.1861867225748893E-2</v>
      </c>
      <c r="CF36" s="59">
        <f t="shared" si="5"/>
        <v>6.7516374816474888E-3</v>
      </c>
      <c r="CG36" s="59">
        <f t="shared" si="5"/>
        <v>0</v>
      </c>
      <c r="CH36" s="59">
        <f t="shared" si="5"/>
        <v>9.8842759709543912E-3</v>
      </c>
      <c r="CI36" s="122">
        <f t="shared" si="6"/>
        <v>1</v>
      </c>
      <c r="CK36" s="123" t="str">
        <f t="shared" si="7"/>
        <v>合志市</v>
      </c>
      <c r="CL36" s="124">
        <f t="shared" si="17"/>
        <v>364.77166866370851</v>
      </c>
      <c r="CM36" s="65">
        <f t="shared" si="18"/>
        <v>0.42695475931707094</v>
      </c>
      <c r="CN36" s="66">
        <f t="shared" si="19"/>
        <v>351.41206744839417</v>
      </c>
      <c r="CO36" s="65">
        <f t="shared" si="20"/>
        <v>0.44318626030926217</v>
      </c>
      <c r="CP36" s="66">
        <f t="shared" si="8"/>
        <v>2.3515778585390135</v>
      </c>
      <c r="CQ36" s="65">
        <f t="shared" si="21"/>
        <v>0</v>
      </c>
      <c r="CR36" s="66">
        <f t="shared" si="9"/>
        <v>11.008023356775283</v>
      </c>
      <c r="CS36" s="65">
        <f t="shared" si="22"/>
        <v>0</v>
      </c>
      <c r="CT36" s="66">
        <f t="shared" si="10"/>
        <v>43.683552828444931</v>
      </c>
      <c r="CU36" s="67">
        <f t="shared" si="23"/>
        <v>0.11672585377899349</v>
      </c>
      <c r="CV36" s="16"/>
      <c r="CW36" s="959">
        <f t="shared" si="24"/>
        <v>155.74100000000001</v>
      </c>
      <c r="CX36" s="962">
        <f>VLOOKUP($AX36&amp;"_"&amp;$CW$14,データシート1!$A:$BT,MATCH($CW$12&amp;"_"&amp;CX$20,データシート1!$A$1:$BT$1,0),0)</f>
        <v>155.74100000000001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5.0990000000000002</v>
      </c>
      <c r="DB36" s="962">
        <f>VLOOKUP($AX36&amp;"_"&amp;$CW$14,データシート1!$A:$BT,MATCH($CW$12&amp;"_"&amp;DB$20,データシート1!$A$1:$BT$1,0),0)</f>
        <v>0</v>
      </c>
      <c r="DC36" s="962">
        <f>VLOOKUP($AX36&amp;"_"&amp;$CW$14,データシート1!$A:$BT,MATCH($CW$12&amp;"_"&amp;DC$20,データシート1!$A$1:$BT$1,0),0)</f>
        <v>0</v>
      </c>
      <c r="DD36" s="961">
        <f t="shared" si="11"/>
        <v>160.84</v>
      </c>
      <c r="DE36" s="16"/>
      <c r="DF36" s="125">
        <f>VLOOKUP($AX36&amp;"_"&amp;$DF$14,データシート1!$A:$BT,MATCH($DF$12&amp;"_"&amp;DF$20,データシート1!$A$1:$BT$1,0),0)</f>
        <v>9</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11</v>
      </c>
      <c r="DM36" s="16"/>
      <c r="DN36" s="126">
        <f t="shared" si="26"/>
        <v>0.97</v>
      </c>
      <c r="DO36" s="127">
        <f t="shared" si="27"/>
        <v>0</v>
      </c>
      <c r="DP36" s="127">
        <f t="shared" si="13"/>
        <v>0</v>
      </c>
      <c r="DQ36" s="127">
        <f t="shared" si="13"/>
        <v>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47209</v>
      </c>
      <c r="AY37" s="18" t="str">
        <f>IF(IFERROR(比較地域マスタ!$Z22,"")=0,"",IFERROR(比較地域マスタ!$Z22,""))</f>
        <v>名護市</v>
      </c>
      <c r="BB37" s="110" t="str">
        <f t="shared" si="0"/>
        <v>47209</v>
      </c>
      <c r="BC37" s="1031" t="str">
        <f t="shared" si="0"/>
        <v>名護市</v>
      </c>
      <c r="BD37" s="34">
        <f t="shared" si="14"/>
        <v>431.81056280965043</v>
      </c>
      <c r="BE37" s="34">
        <f t="shared" si="15"/>
        <v>61.715383932693882</v>
      </c>
      <c r="BF37" s="34">
        <f>VLOOKUP($AX37&amp;"_"&amp;$BC$14,データシート1!$A:$BT,MATCH($BC$12&amp;"_"&amp;BF$20,データシート1!$A$1:$BT$1,0),0)</f>
        <v>47.420500373283367</v>
      </c>
      <c r="BG37" s="34">
        <f>VLOOKUP($AX37&amp;"_"&amp;$BC$14,データシート1!$A:$BT,MATCH($BC$12&amp;"_"&amp;BG$20,データシート1!$A$1:$BT$1,0),0)</f>
        <v>4.368503441732777</v>
      </c>
      <c r="BH37" s="34">
        <f>VLOOKUP($AX37&amp;"_"&amp;$BC$14,データシート1!$A:$BT,MATCH($BC$12&amp;"_"&amp;BH$20,データシート1!$A$1:$BT$1,0),0)</f>
        <v>9.9263801176777378</v>
      </c>
      <c r="BI37" s="34">
        <f>VLOOKUP($AX37&amp;"_"&amp;$BC$14,データシート1!$A:$BT,MATCH($BC$12&amp;"_"&amp;BI$20,データシート1!$A$1:$BT$1,0),0)</f>
        <v>143.89752380436425</v>
      </c>
      <c r="BJ37" s="34">
        <f>VLOOKUP($AX37&amp;"_"&amp;$BC$14,データシート1!$A:$BT,MATCH($BC$12&amp;"_"&amp;BJ$20,データシート1!$A$1:$BT$1,0),0)</f>
        <v>103.66224234021453</v>
      </c>
      <c r="BK37" s="34">
        <f t="shared" si="1"/>
        <v>115.1278066523778</v>
      </c>
      <c r="BL37" s="34">
        <f t="shared" si="2"/>
        <v>108.08337159319947</v>
      </c>
      <c r="BM37" s="34">
        <f>VLOOKUP($AX37&amp;"_"&amp;$BC$14,データシート1!$A:$BT,MATCH($BC$12&amp;"_"&amp;BM$20,データシート1!$A$1:$BT$1,0),0)</f>
        <v>53.155795946055513</v>
      </c>
      <c r="BN37" s="34">
        <f>VLOOKUP($AX37&amp;"_"&amp;$BC$14,データシート1!$A:$BT,MATCH($BC$12&amp;"_"&amp;BN$20,データシート1!$A$1:$BT$1,0),0)</f>
        <v>54.927575647143954</v>
      </c>
      <c r="BO37" s="34">
        <f>VLOOKUP($AX37&amp;"_"&amp;$BC$14,データシート1!$A:$BT,MATCH($BC$12&amp;"_"&amp;BO$20,データシート1!$A$1:$BT$1,0),0)</f>
        <v>3.73887680930221</v>
      </c>
      <c r="BP37" s="34">
        <f>VLOOKUP($AX37&amp;"_"&amp;$BC$14,データシート1!$A:$BT,MATCH($BC$12&amp;"_"&amp;BP$20,データシート1!$A$1:$BT$1,0),0)</f>
        <v>3.3055582498761096</v>
      </c>
      <c r="BQ37" s="34">
        <f>VLOOKUP($AX37&amp;"_"&amp;$BC$14,データシート1!$A:$BT,MATCH($BC$12&amp;"_"&amp;BQ$20,データシート1!$A$1:$BT$1,0),0)</f>
        <v>7.4076060799999999</v>
      </c>
      <c r="BR37" s="35">
        <f t="shared" si="3"/>
        <v>431.81056280965043</v>
      </c>
      <c r="BT37" s="121" t="str">
        <f t="shared" si="4"/>
        <v>名護市</v>
      </c>
      <c r="BU37" s="33">
        <f t="shared" si="25"/>
        <v>431.81056280965043</v>
      </c>
      <c r="BV37" s="59">
        <f t="shared" si="16"/>
        <v>0.14292235820062393</v>
      </c>
      <c r="BW37" s="59">
        <f t="shared" si="5"/>
        <v>0.10981783322930695</v>
      </c>
      <c r="BX37" s="59">
        <f t="shared" si="5"/>
        <v>1.0116712785598274E-2</v>
      </c>
      <c r="BY37" s="59">
        <f t="shared" si="5"/>
        <v>2.2987812185718711E-2</v>
      </c>
      <c r="BZ37" s="59">
        <f t="shared" si="5"/>
        <v>0.3332422506482241</v>
      </c>
      <c r="CA37" s="59">
        <f t="shared" si="5"/>
        <v>0.24006416532684643</v>
      </c>
      <c r="CB37" s="59">
        <f t="shared" si="5"/>
        <v>0.26661646696013808</v>
      </c>
      <c r="CC37" s="59">
        <f t="shared" si="5"/>
        <v>0.2503027505625065</v>
      </c>
      <c r="CD37" s="59">
        <f t="shared" si="5"/>
        <v>0.12309980469256725</v>
      </c>
      <c r="CE37" s="59">
        <f t="shared" si="5"/>
        <v>0.12720294586993922</v>
      </c>
      <c r="CF37" s="59">
        <f t="shared" si="5"/>
        <v>8.6586043309699479E-3</v>
      </c>
      <c r="CG37" s="59">
        <f t="shared" si="5"/>
        <v>7.655112066661641E-3</v>
      </c>
      <c r="CH37" s="59">
        <f t="shared" si="5"/>
        <v>1.7154758864167483E-2</v>
      </c>
      <c r="CI37" s="122">
        <f t="shared" si="6"/>
        <v>1</v>
      </c>
      <c r="CK37" s="123" t="str">
        <f t="shared" si="7"/>
        <v>名護市</v>
      </c>
      <c r="CL37" s="124">
        <f t="shared" si="17"/>
        <v>61.715383932693882</v>
      </c>
      <c r="CM37" s="65">
        <f t="shared" si="18"/>
        <v>1</v>
      </c>
      <c r="CN37" s="66">
        <f t="shared" si="19"/>
        <v>47.420500373283367</v>
      </c>
      <c r="CO37" s="65">
        <f t="shared" si="20"/>
        <v>1</v>
      </c>
      <c r="CP37" s="66">
        <f t="shared" si="8"/>
        <v>4.368503441732777</v>
      </c>
      <c r="CQ37" s="65">
        <f t="shared" si="21"/>
        <v>0</v>
      </c>
      <c r="CR37" s="66">
        <f t="shared" si="9"/>
        <v>9.9263801176777378</v>
      </c>
      <c r="CS37" s="65">
        <f t="shared" si="22"/>
        <v>0</v>
      </c>
      <c r="CT37" s="66">
        <f t="shared" si="10"/>
        <v>143.89752380436425</v>
      </c>
      <c r="CU37" s="67">
        <f t="shared" si="23"/>
        <v>0.3105265387384295</v>
      </c>
      <c r="CV37" s="16"/>
      <c r="CW37" s="959">
        <f t="shared" si="24"/>
        <v>451.03699999999998</v>
      </c>
      <c r="CX37" s="962">
        <f>VLOOKUP($AX37&amp;"_"&amp;$CW$14,データシート1!$A:$BT,MATCH($CW$12&amp;"_"&amp;CX$20,データシート1!$A$1:$BT$1,0),0)</f>
        <v>451.03699999999998</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44.683999999999997</v>
      </c>
      <c r="DB37" s="962">
        <f>VLOOKUP($AX37&amp;"_"&amp;$CW$14,データシート1!$A:$BT,MATCH($CW$12&amp;"_"&amp;DB$20,データシート1!$A$1:$BT$1,0),0)</f>
        <v>0</v>
      </c>
      <c r="DC37" s="962">
        <f>VLOOKUP($AX37&amp;"_"&amp;$CW$14,データシート1!$A:$BT,MATCH($CW$12&amp;"_"&amp;DC$20,データシート1!$A$1:$BT$1,0),0)</f>
        <v>0</v>
      </c>
      <c r="DD37" s="961">
        <f t="shared" si="11"/>
        <v>495.721</v>
      </c>
      <c r="DE37" s="16"/>
      <c r="DF37" s="125">
        <f>VLOOKUP($AX37&amp;"_"&amp;$DF$14,データシート1!$A:$BT,MATCH($DF$12&amp;"_"&amp;DF$20,データシート1!$A$1:$BT$1,0),0)</f>
        <v>5</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7</v>
      </c>
      <c r="DJ37" s="64">
        <f>VLOOKUP($AX37&amp;"_"&amp;$DF$14,データシート1!$A:$BT,MATCH($DF$12&amp;"_"&amp;DJ$20,データシート1!$A$1:$BT$1,0),0)</f>
        <v>0</v>
      </c>
      <c r="DK37" s="64">
        <f>VLOOKUP($AX37&amp;"_"&amp;$DF$14,データシート1!$A:$BT,MATCH($DF$12&amp;"_"&amp;DK$20,データシート1!$A$1:$BT$1,0),0)</f>
        <v>0</v>
      </c>
      <c r="DL37" s="68">
        <f t="shared" si="12"/>
        <v>12</v>
      </c>
      <c r="DM37" s="16"/>
      <c r="DN37" s="126">
        <f t="shared" si="26"/>
        <v>0.91</v>
      </c>
      <c r="DO37" s="127">
        <f t="shared" si="27"/>
        <v>0</v>
      </c>
      <c r="DP37" s="127">
        <f t="shared" ref="DP37:DP68" si="29">IF($DD37=0,0,ROUND(CZ37/$DD37,2))</f>
        <v>0</v>
      </c>
      <c r="DQ37" s="127">
        <f t="shared" ref="DQ37:DQ68" si="30">IF($DD37=0,0,ROUND(DA37/$DD37,2))</f>
        <v>0.09</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43206</v>
      </c>
      <c r="AY38" s="18" t="str">
        <f>IF(IFERROR(比較地域マスタ!$Z23,"")=0,"",IFERROR(比較地域マスタ!$Z23,""))</f>
        <v>玉名市</v>
      </c>
      <c r="BB38" s="110" t="str">
        <f t="shared" si="0"/>
        <v>43206</v>
      </c>
      <c r="BC38" s="1031" t="str">
        <f t="shared" si="0"/>
        <v>玉名市</v>
      </c>
      <c r="BD38" s="34">
        <f t="shared" si="14"/>
        <v>301.67699256990034</v>
      </c>
      <c r="BE38" s="34">
        <f t="shared" si="15"/>
        <v>63.117023366194964</v>
      </c>
      <c r="BF38" s="34">
        <f>VLOOKUP($AX38&amp;"_"&amp;$BC$14,データシート1!$A:$BT,MATCH($BC$12&amp;"_"&amp;BF$20,データシート1!$A$1:$BT$1,0),0)</f>
        <v>35.673188949204807</v>
      </c>
      <c r="BG38" s="34">
        <f>VLOOKUP($AX38&amp;"_"&amp;$BC$14,データシート1!$A:$BT,MATCH($BC$12&amp;"_"&amp;BG$20,データシート1!$A$1:$BT$1,0),0)</f>
        <v>2.9045380171258612</v>
      </c>
      <c r="BH38" s="34">
        <f>VLOOKUP($AX38&amp;"_"&amp;$BC$14,データシート1!$A:$BT,MATCH($BC$12&amp;"_"&amp;BH$20,データシート1!$A$1:$BT$1,0),0)</f>
        <v>24.539296399864298</v>
      </c>
      <c r="BI38" s="34">
        <f>VLOOKUP($AX38&amp;"_"&amp;$BC$14,データシート1!$A:$BT,MATCH($BC$12&amp;"_"&amp;BI$20,データシート1!$A$1:$BT$1,0),0)</f>
        <v>55.318180707358771</v>
      </c>
      <c r="BJ38" s="34">
        <f>VLOOKUP($AX38&amp;"_"&amp;$BC$14,データシート1!$A:$BT,MATCH($BC$12&amp;"_"&amp;BJ$20,データシート1!$A$1:$BT$1,0),0)</f>
        <v>51.508583870425682</v>
      </c>
      <c r="BK38" s="34">
        <f t="shared" si="1"/>
        <v>124.33020713285256</v>
      </c>
      <c r="BL38" s="34">
        <f t="shared" si="2"/>
        <v>120.54946676754639</v>
      </c>
      <c r="BM38" s="34">
        <f>VLOOKUP($AX38&amp;"_"&amp;$BC$14,データシート1!$A:$BT,MATCH($BC$12&amp;"_"&amp;BM$20,データシート1!$A$1:$BT$1,0),0)</f>
        <v>57.643661919307242</v>
      </c>
      <c r="BN38" s="34">
        <f>VLOOKUP($AX38&amp;"_"&amp;$BC$14,データシート1!$A:$BT,MATCH($BC$12&amp;"_"&amp;BN$20,データシート1!$A$1:$BT$1,0),0)</f>
        <v>62.905804848239143</v>
      </c>
      <c r="BO38" s="34">
        <f>VLOOKUP($AX38&amp;"_"&amp;$BC$14,データシート1!$A:$BT,MATCH($BC$12&amp;"_"&amp;BO$20,データシート1!$A$1:$BT$1,0),0)</f>
        <v>3.78074036530617</v>
      </c>
      <c r="BP38" s="34">
        <f>VLOOKUP($AX38&amp;"_"&amp;$BC$14,データシート1!$A:$BT,MATCH($BC$12&amp;"_"&amp;BP$20,データシート1!$A$1:$BT$1,0),0)</f>
        <v>0</v>
      </c>
      <c r="BQ38" s="34">
        <f>VLOOKUP($AX38&amp;"_"&amp;$BC$14,データシート1!$A:$BT,MATCH($BC$12&amp;"_"&amp;BQ$20,データシート1!$A$1:$BT$1,0),0)</f>
        <v>7.4029974930683453</v>
      </c>
      <c r="BR38" s="35">
        <f t="shared" si="3"/>
        <v>301.67699256990034</v>
      </c>
      <c r="BT38" s="121" t="str">
        <f t="shared" si="4"/>
        <v>玉名市</v>
      </c>
      <c r="BU38" s="33">
        <f t="shared" si="25"/>
        <v>301.67699256990034</v>
      </c>
      <c r="BV38" s="59">
        <f t="shared" si="16"/>
        <v>0.20922054024908904</v>
      </c>
      <c r="BW38" s="59">
        <f t="shared" si="5"/>
        <v>0.11824961739811536</v>
      </c>
      <c r="BX38" s="59">
        <f t="shared" si="5"/>
        <v>9.6279732583613008E-3</v>
      </c>
      <c r="BY38" s="59">
        <f t="shared" si="5"/>
        <v>8.134294959261236E-2</v>
      </c>
      <c r="BZ38" s="59">
        <f t="shared" si="5"/>
        <v>0.18336890803676792</v>
      </c>
      <c r="CA38" s="59">
        <f t="shared" si="5"/>
        <v>0.17074084248731974</v>
      </c>
      <c r="CB38" s="59">
        <f t="shared" si="5"/>
        <v>0.41213022601995253</v>
      </c>
      <c r="CC38" s="59">
        <f t="shared" si="5"/>
        <v>0.3995978140083532</v>
      </c>
      <c r="CD38" s="59">
        <f t="shared" si="5"/>
        <v>0.19107742167626809</v>
      </c>
      <c r="CE38" s="59">
        <f t="shared" si="5"/>
        <v>0.20852039233208511</v>
      </c>
      <c r="CF38" s="59">
        <f t="shared" si="5"/>
        <v>1.2532412011599294E-2</v>
      </c>
      <c r="CG38" s="59">
        <f t="shared" si="5"/>
        <v>0</v>
      </c>
      <c r="CH38" s="59">
        <f t="shared" si="5"/>
        <v>2.4539483206870764E-2</v>
      </c>
      <c r="CI38" s="122">
        <f t="shared" si="6"/>
        <v>1</v>
      </c>
      <c r="CK38" s="123" t="str">
        <f t="shared" si="7"/>
        <v>玉名市</v>
      </c>
      <c r="CL38" s="124">
        <f t="shared" si="17"/>
        <v>63.117023366194964</v>
      </c>
      <c r="CM38" s="65">
        <f t="shared" si="18"/>
        <v>0.62184491452145207</v>
      </c>
      <c r="CN38" s="66">
        <f t="shared" si="19"/>
        <v>35.673188949204807</v>
      </c>
      <c r="CO38" s="65">
        <f t="shared" si="20"/>
        <v>1</v>
      </c>
      <c r="CP38" s="66">
        <f t="shared" si="8"/>
        <v>2.9045380171258612</v>
      </c>
      <c r="CQ38" s="65">
        <f t="shared" si="21"/>
        <v>0</v>
      </c>
      <c r="CR38" s="66">
        <f t="shared" si="9"/>
        <v>24.539296399864298</v>
      </c>
      <c r="CS38" s="65">
        <f t="shared" si="22"/>
        <v>0</v>
      </c>
      <c r="CT38" s="66">
        <f t="shared" si="10"/>
        <v>55.318180707358771</v>
      </c>
      <c r="CU38" s="67">
        <f t="shared" si="23"/>
        <v>0</v>
      </c>
      <c r="CV38" s="16"/>
      <c r="CW38" s="959">
        <f t="shared" si="24"/>
        <v>39.249000000000002</v>
      </c>
      <c r="CX38" s="962">
        <f>VLOOKUP($AX38&amp;"_"&amp;$CW$14,データシート1!$A:$BT,MATCH($CW$12&amp;"_"&amp;CX$20,データシート1!$A$1:$BT$1,0),0)</f>
        <v>39.249000000000002</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39.249000000000002</v>
      </c>
      <c r="DE38" s="16"/>
      <c r="DF38" s="125">
        <f>VLOOKUP($AX38&amp;"_"&amp;$DF$14,データシート1!$A:$BT,MATCH($DF$12&amp;"_"&amp;DF$20,データシート1!$A$1:$BT$1,0),0)</f>
        <v>3</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3</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18202</v>
      </c>
      <c r="AY39" s="18" t="str">
        <f>IF(IFERROR(比較地域マスタ!$Z24,"")=0,"",IFERROR(比較地域マスタ!$Z24,""))</f>
        <v>敦賀市</v>
      </c>
      <c r="BB39" s="110" t="str">
        <f t="shared" si="0"/>
        <v>18202</v>
      </c>
      <c r="BC39" s="1031" t="str">
        <f t="shared" si="0"/>
        <v>敦賀市</v>
      </c>
      <c r="BD39" s="34">
        <f t="shared" si="14"/>
        <v>592.18013829877918</v>
      </c>
      <c r="BE39" s="34">
        <f t="shared" si="15"/>
        <v>150.07946858517704</v>
      </c>
      <c r="BF39" s="34">
        <f>VLOOKUP($AX39&amp;"_"&amp;$BC$14,データシート1!$A:$BT,MATCH($BC$12&amp;"_"&amp;BF$20,データシート1!$A$1:$BT$1,0),0)</f>
        <v>135.91488836736366</v>
      </c>
      <c r="BG39" s="34">
        <f>VLOOKUP($AX39&amp;"_"&amp;$BC$14,データシート1!$A:$BT,MATCH($BC$12&amp;"_"&amp;BG$20,データシート1!$A$1:$BT$1,0),0)</f>
        <v>8.5647583065709707</v>
      </c>
      <c r="BH39" s="34">
        <f>VLOOKUP($AX39&amp;"_"&amp;$BC$14,データシート1!$A:$BT,MATCH($BC$12&amp;"_"&amp;BH$20,データシート1!$A$1:$BT$1,0),0)</f>
        <v>5.5998219112424099</v>
      </c>
      <c r="BI39" s="34">
        <f>VLOOKUP($AX39&amp;"_"&amp;$BC$14,データシート1!$A:$BT,MATCH($BC$12&amp;"_"&amp;BI$20,データシート1!$A$1:$BT$1,0),0)</f>
        <v>106.41521239458534</v>
      </c>
      <c r="BJ39" s="34">
        <f>VLOOKUP($AX39&amp;"_"&amp;$BC$14,データシート1!$A:$BT,MATCH($BC$12&amp;"_"&amp;BJ$20,データシート1!$A$1:$BT$1,0),0)</f>
        <v>137.90924320166513</v>
      </c>
      <c r="BK39" s="34">
        <f t="shared" si="1"/>
        <v>189.17585663814356</v>
      </c>
      <c r="BL39" s="34">
        <f t="shared" si="2"/>
        <v>112.11330455851706</v>
      </c>
      <c r="BM39" s="34">
        <f>VLOOKUP($AX39&amp;"_"&amp;$BC$14,データシート1!$A:$BT,MATCH($BC$12&amp;"_"&amp;BM$20,データシート1!$A$1:$BT$1,0),0)</f>
        <v>58.849215256155908</v>
      </c>
      <c r="BN39" s="34">
        <f>VLOOKUP($AX39&amp;"_"&amp;$BC$14,データシート1!$A:$BT,MATCH($BC$12&amp;"_"&amp;BN$20,データシート1!$A$1:$BT$1,0),0)</f>
        <v>53.26408930236115</v>
      </c>
      <c r="BO39" s="34">
        <f>VLOOKUP($AX39&amp;"_"&amp;$BC$14,データシート1!$A:$BT,MATCH($BC$12&amp;"_"&amp;BO$20,データシート1!$A$1:$BT$1,0),0)</f>
        <v>3.75621778019925</v>
      </c>
      <c r="BP39" s="34">
        <f>VLOOKUP($AX39&amp;"_"&amp;$BC$14,データシート1!$A:$BT,MATCH($BC$12&amp;"_"&amp;BP$20,データシート1!$A$1:$BT$1,0),0)</f>
        <v>73.306334299427249</v>
      </c>
      <c r="BQ39" s="34">
        <f>VLOOKUP($AX39&amp;"_"&amp;$BC$14,データシート1!$A:$BT,MATCH($BC$12&amp;"_"&amp;BQ$20,データシート1!$A$1:$BT$1,0),0)</f>
        <v>8.600357479208002</v>
      </c>
      <c r="BR39" s="35">
        <f t="shared" si="3"/>
        <v>592.18013829877918</v>
      </c>
      <c r="BT39" s="121" t="str">
        <f t="shared" si="4"/>
        <v>敦賀市</v>
      </c>
      <c r="BU39" s="33">
        <f t="shared" si="25"/>
        <v>592.18013829877918</v>
      </c>
      <c r="BV39" s="59">
        <f t="shared" si="16"/>
        <v>0.2534354985567851</v>
      </c>
      <c r="BW39" s="59">
        <f t="shared" si="5"/>
        <v>0.22951612115499392</v>
      </c>
      <c r="BX39" s="59">
        <f t="shared" si="5"/>
        <v>1.4463096197680474E-2</v>
      </c>
      <c r="BY39" s="59">
        <f t="shared" si="5"/>
        <v>9.4562812041106819E-3</v>
      </c>
      <c r="BZ39" s="59">
        <f t="shared" si="5"/>
        <v>0.17970074562158736</v>
      </c>
      <c r="CA39" s="59">
        <f t="shared" si="5"/>
        <v>0.23288393899507021</v>
      </c>
      <c r="CB39" s="59">
        <f t="shared" si="5"/>
        <v>0.31945660518370267</v>
      </c>
      <c r="CC39" s="59">
        <f t="shared" si="5"/>
        <v>0.1893229733786703</v>
      </c>
      <c r="CD39" s="59">
        <f t="shared" si="5"/>
        <v>9.9377218940875825E-2</v>
      </c>
      <c r="CE39" s="59">
        <f t="shared" si="5"/>
        <v>8.9945754437794456E-2</v>
      </c>
      <c r="CF39" s="59">
        <f t="shared" si="5"/>
        <v>6.3430323600351555E-3</v>
      </c>
      <c r="CG39" s="59">
        <f t="shared" si="5"/>
        <v>0.12379059944499725</v>
      </c>
      <c r="CH39" s="59">
        <f t="shared" si="5"/>
        <v>1.4523211642854474E-2</v>
      </c>
      <c r="CI39" s="122">
        <f t="shared" si="6"/>
        <v>1</v>
      </c>
      <c r="CK39" s="123" t="str">
        <f t="shared" si="7"/>
        <v>敦賀市</v>
      </c>
      <c r="CL39" s="124">
        <f t="shared" si="17"/>
        <v>150.07946858517704</v>
      </c>
      <c r="CM39" s="65">
        <f t="shared" si="18"/>
        <v>1</v>
      </c>
      <c r="CN39" s="66">
        <f t="shared" si="19"/>
        <v>135.91488836736366</v>
      </c>
      <c r="CO39" s="65">
        <f t="shared" si="20"/>
        <v>1</v>
      </c>
      <c r="CP39" s="66">
        <f t="shared" si="8"/>
        <v>8.5647583065709707</v>
      </c>
      <c r="CQ39" s="65">
        <f t="shared" si="21"/>
        <v>0</v>
      </c>
      <c r="CR39" s="66">
        <f t="shared" si="9"/>
        <v>5.5998219112424099</v>
      </c>
      <c r="CS39" s="65">
        <f t="shared" si="22"/>
        <v>0</v>
      </c>
      <c r="CT39" s="66">
        <f t="shared" si="10"/>
        <v>106.41521239458534</v>
      </c>
      <c r="CU39" s="67">
        <f t="shared" si="23"/>
        <v>0.56075629280082429</v>
      </c>
      <c r="CV39" s="16"/>
      <c r="CW39" s="959">
        <f t="shared" si="24"/>
        <v>980.31600000000003</v>
      </c>
      <c r="CX39" s="962">
        <f>VLOOKUP($AX39&amp;"_"&amp;$CW$14,データシート1!$A:$BT,MATCH($CW$12&amp;"_"&amp;CX$20,データシート1!$A$1:$BT$1,0),0)</f>
        <v>980.31600000000003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59.673000000000002</v>
      </c>
      <c r="DB39" s="962">
        <f>VLOOKUP($AX39&amp;"_"&amp;$CW$14,データシート1!$A:$BT,MATCH($CW$12&amp;"_"&amp;DB$20,データシート1!$A$1:$BT$1,0),0)</f>
        <v>422.28399999999999</v>
      </c>
      <c r="DC39" s="962">
        <f>VLOOKUP($AX39&amp;"_"&amp;$CW$14,データシート1!$A:$BT,MATCH($CW$12&amp;"_"&amp;DC$20,データシート1!$A$1:$BT$1,0),0)</f>
        <v>0</v>
      </c>
      <c r="DD39" s="961">
        <f t="shared" si="11"/>
        <v>1462.2730000000001</v>
      </c>
      <c r="DE39" s="16"/>
      <c r="DF39" s="125">
        <f>VLOOKUP($AX39&amp;"_"&amp;$DF$14,データシート1!$A:$BT,MATCH($DF$12&amp;"_"&amp;DF$20,データシート1!$A$1:$BT$1,0),0)</f>
        <v>9</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v>
      </c>
      <c r="DJ39" s="64">
        <f>VLOOKUP($AX39&amp;"_"&amp;$DF$14,データシート1!$A:$BT,MATCH($DF$12&amp;"_"&amp;DJ$20,データシート1!$A$1:$BT$1,0),0)</f>
        <v>2</v>
      </c>
      <c r="DK39" s="64">
        <f>VLOOKUP($AX39&amp;"_"&amp;$DF$14,データシート1!$A:$BT,MATCH($DF$12&amp;"_"&amp;DK$20,データシート1!$A$1:$BT$1,0),0)</f>
        <v>0</v>
      </c>
      <c r="DL39" s="68">
        <f t="shared" si="12"/>
        <v>16</v>
      </c>
      <c r="DM39" s="16"/>
      <c r="DN39" s="126">
        <f t="shared" si="26"/>
        <v>0.67</v>
      </c>
      <c r="DO39" s="127">
        <f t="shared" si="27"/>
        <v>0</v>
      </c>
      <c r="DP39" s="127">
        <f t="shared" si="29"/>
        <v>0</v>
      </c>
      <c r="DQ39" s="127">
        <f t="shared" si="30"/>
        <v>0.04</v>
      </c>
      <c r="DR39" s="127">
        <f t="shared" si="31"/>
        <v>0.28999999999999998</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12215</v>
      </c>
      <c r="AY40" s="18" t="str">
        <f>IF(IFERROR(比較地域マスタ!$Z25,"")=0,"",IFERROR(比較地域マスタ!$Z25,""))</f>
        <v>旭市</v>
      </c>
      <c r="BB40" s="110" t="str">
        <f t="shared" si="0"/>
        <v>12215</v>
      </c>
      <c r="BC40" s="1031" t="str">
        <f t="shared" si="0"/>
        <v>旭市</v>
      </c>
      <c r="BD40" s="34">
        <f t="shared" si="14"/>
        <v>833.61222912128744</v>
      </c>
      <c r="BE40" s="34">
        <f t="shared" si="15"/>
        <v>525.97449399624998</v>
      </c>
      <c r="BF40" s="34">
        <f>VLOOKUP($AX40&amp;"_"&amp;$BC$14,データシート1!$A:$BT,MATCH($BC$12&amp;"_"&amp;BF$20,データシート1!$A$1:$BT$1,0),0)</f>
        <v>452.23993451271457</v>
      </c>
      <c r="BG40" s="34">
        <f>VLOOKUP($AX40&amp;"_"&amp;$BC$14,データシート1!$A:$BT,MATCH($BC$12&amp;"_"&amp;BG$20,データシート1!$A$1:$BT$1,0),0)</f>
        <v>4.5948990729460686</v>
      </c>
      <c r="BH40" s="34">
        <f>VLOOKUP($AX40&amp;"_"&amp;$BC$14,データシート1!$A:$BT,MATCH($BC$12&amp;"_"&amp;BH$20,データシート1!$A$1:$BT$1,0),0)</f>
        <v>69.139660410589357</v>
      </c>
      <c r="BI40" s="34">
        <f>VLOOKUP($AX40&amp;"_"&amp;$BC$14,データシート1!$A:$BT,MATCH($BC$12&amp;"_"&amp;BI$20,データシート1!$A$1:$BT$1,0),0)</f>
        <v>86.745776863267054</v>
      </c>
      <c r="BJ40" s="34">
        <f>VLOOKUP($AX40&amp;"_"&amp;$BC$14,データシート1!$A:$BT,MATCH($BC$12&amp;"_"&amp;BJ$20,データシート1!$A$1:$BT$1,0),0)</f>
        <v>64.226691518650938</v>
      </c>
      <c r="BK40" s="34">
        <f t="shared" si="1"/>
        <v>147.36844031117428</v>
      </c>
      <c r="BL40" s="34">
        <f t="shared" si="2"/>
        <v>143.63113995377179</v>
      </c>
      <c r="BM40" s="34">
        <f>VLOOKUP($AX40&amp;"_"&amp;$BC$14,データシート1!$A:$BT,MATCH($BC$12&amp;"_"&amp;BM$20,データシート1!$A$1:$BT$1,0),0)</f>
        <v>63.765208964590649</v>
      </c>
      <c r="BN40" s="34">
        <f>VLOOKUP($AX40&amp;"_"&amp;$BC$14,データシート1!$A:$BT,MATCH($BC$12&amp;"_"&amp;BN$20,データシート1!$A$1:$BT$1,0),0)</f>
        <v>79.865930989181138</v>
      </c>
      <c r="BO40" s="34">
        <f>VLOOKUP($AX40&amp;"_"&amp;$BC$14,データシート1!$A:$BT,MATCH($BC$12&amp;"_"&amp;BO$20,データシート1!$A$1:$BT$1,0),0)</f>
        <v>3.7373003574024799</v>
      </c>
      <c r="BP40" s="34">
        <f>VLOOKUP($AX40&amp;"_"&amp;$BC$14,データシート1!$A:$BT,MATCH($BC$12&amp;"_"&amp;BP$20,データシート1!$A$1:$BT$1,0),0)</f>
        <v>0</v>
      </c>
      <c r="BQ40" s="34">
        <f>VLOOKUP($AX40&amp;"_"&amp;$BC$14,データシート1!$A:$BT,MATCH($BC$12&amp;"_"&amp;BQ$20,データシート1!$A$1:$BT$1,0),0)</f>
        <v>9.2968264319452132</v>
      </c>
      <c r="BR40" s="35">
        <f t="shared" si="3"/>
        <v>833.61222912128744</v>
      </c>
      <c r="BT40" s="121" t="str">
        <f t="shared" si="4"/>
        <v>旭市</v>
      </c>
      <c r="BU40" s="33">
        <f t="shared" si="25"/>
        <v>833.61222912128744</v>
      </c>
      <c r="BV40" s="59">
        <f t="shared" si="16"/>
        <v>0.63095822688527603</v>
      </c>
      <c r="BW40" s="59">
        <f t="shared" si="5"/>
        <v>0.54250635812939274</v>
      </c>
      <c r="BX40" s="59">
        <f t="shared" si="5"/>
        <v>5.5120341478070234E-3</v>
      </c>
      <c r="BY40" s="59">
        <f t="shared" si="5"/>
        <v>8.293983460807626E-2</v>
      </c>
      <c r="BZ40" s="59">
        <f t="shared" si="5"/>
        <v>0.1040601059256364</v>
      </c>
      <c r="CA40" s="59">
        <f t="shared" si="5"/>
        <v>7.7046244374740572E-2</v>
      </c>
      <c r="CB40" s="59">
        <f t="shared" si="5"/>
        <v>0.17678296354471154</v>
      </c>
      <c r="CC40" s="59">
        <f t="shared" si="5"/>
        <v>0.17229970355062293</v>
      </c>
      <c r="CD40" s="59">
        <f t="shared" si="5"/>
        <v>7.6492650583840041E-2</v>
      </c>
      <c r="CE40" s="59">
        <f t="shared" si="5"/>
        <v>9.5807052966782894E-2</v>
      </c>
      <c r="CF40" s="59">
        <f t="shared" si="5"/>
        <v>4.4832599940885908E-3</v>
      </c>
      <c r="CG40" s="59">
        <f t="shared" si="5"/>
        <v>0</v>
      </c>
      <c r="CH40" s="59">
        <f t="shared" si="5"/>
        <v>1.1152459269635498E-2</v>
      </c>
      <c r="CI40" s="122">
        <f t="shared" si="6"/>
        <v>1</v>
      </c>
      <c r="CK40" s="123" t="str">
        <f t="shared" si="7"/>
        <v>旭市</v>
      </c>
      <c r="CL40" s="124">
        <f t="shared" si="17"/>
        <v>525.97449399624998</v>
      </c>
      <c r="CM40" s="65">
        <f t="shared" si="18"/>
        <v>0.11353782489769508</v>
      </c>
      <c r="CN40" s="66">
        <f t="shared" si="19"/>
        <v>452.23993451271457</v>
      </c>
      <c r="CO40" s="65">
        <f t="shared" si="20"/>
        <v>0.13204937344674292</v>
      </c>
      <c r="CP40" s="66">
        <f t="shared" si="8"/>
        <v>4.5948990729460686</v>
      </c>
      <c r="CQ40" s="65">
        <f t="shared" si="21"/>
        <v>0</v>
      </c>
      <c r="CR40" s="66">
        <f t="shared" si="9"/>
        <v>69.139660410589357</v>
      </c>
      <c r="CS40" s="65">
        <f t="shared" si="22"/>
        <v>0</v>
      </c>
      <c r="CT40" s="66">
        <f t="shared" si="10"/>
        <v>86.745776863267054</v>
      </c>
      <c r="CU40" s="67">
        <f t="shared" si="23"/>
        <v>0.14152850367979999</v>
      </c>
      <c r="CV40" s="16"/>
      <c r="CW40" s="959">
        <f t="shared" si="24"/>
        <v>59.718000000000004</v>
      </c>
      <c r="CX40" s="962">
        <f>VLOOKUP($AX40&amp;"_"&amp;$CW$14,データシート1!$A:$BT,MATCH($CW$12&amp;"_"&amp;CX$20,データシート1!$A$1:$BT$1,0),0)</f>
        <v>59.718000000000004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12.276999999999999</v>
      </c>
      <c r="DB40" s="962">
        <f>VLOOKUP($AX40&amp;"_"&amp;$CW$14,データシート1!$A:$BT,MATCH($CW$12&amp;"_"&amp;DB$20,データシート1!$A$1:$BT$1,0),0)</f>
        <v>0</v>
      </c>
      <c r="DC40" s="962">
        <f>VLOOKUP($AX40&amp;"_"&amp;$CW$14,データシート1!$A:$BT,MATCH($CW$12&amp;"_"&amp;DC$20,データシート1!$A$1:$BT$1,0),0)</f>
        <v>0</v>
      </c>
      <c r="DD40" s="961">
        <f t="shared" si="11"/>
        <v>71.995000000000005</v>
      </c>
      <c r="DE40" s="16"/>
      <c r="DF40" s="125">
        <f>VLOOKUP($AX40&amp;"_"&amp;$DF$14,データシート1!$A:$BT,MATCH($DF$12&amp;"_"&amp;DF$20,データシート1!$A$1:$BT$1,0),0)</f>
        <v>8</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9</v>
      </c>
      <c r="DM40" s="16"/>
      <c r="DN40" s="126">
        <f t="shared" si="26"/>
        <v>0.83</v>
      </c>
      <c r="DO40" s="127">
        <f t="shared" si="27"/>
        <v>0</v>
      </c>
      <c r="DP40" s="127">
        <f t="shared" si="29"/>
        <v>0</v>
      </c>
      <c r="DQ40" s="127">
        <f t="shared" si="30"/>
        <v>0.17</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27226</v>
      </c>
      <c r="AY41" s="18" t="str">
        <f>IF(IFERROR(比較地域マスタ!$Z26,"")=0,"",IFERROR(比較地域マスタ!$Z26,""))</f>
        <v>藤井寺市</v>
      </c>
      <c r="BB41" s="110" t="str">
        <f t="shared" si="0"/>
        <v>27226</v>
      </c>
      <c r="BC41" s="1031" t="str">
        <f t="shared" si="0"/>
        <v>藤井寺市</v>
      </c>
      <c r="BD41" s="34">
        <f t="shared" si="14"/>
        <v>202.47540129115421</v>
      </c>
      <c r="BE41" s="34">
        <f t="shared" si="15"/>
        <v>20.398801438260957</v>
      </c>
      <c r="BF41" s="34">
        <f>VLOOKUP($AX41&amp;"_"&amp;$BC$14,データシート1!$A:$BT,MATCH($BC$12&amp;"_"&amp;BF$20,データシート1!$A$1:$BT$1,0),0)</f>
        <v>18.5977933962611</v>
      </c>
      <c r="BG41" s="34">
        <f>VLOOKUP($AX41&amp;"_"&amp;$BC$14,データシート1!$A:$BT,MATCH($BC$12&amp;"_"&amp;BG$20,データシート1!$A$1:$BT$1,0),0)</f>
        <v>1.6026869882650181</v>
      </c>
      <c r="BH41" s="34">
        <f>VLOOKUP($AX41&amp;"_"&amp;$BC$14,データシート1!$A:$BT,MATCH($BC$12&amp;"_"&amp;BH$20,データシート1!$A$1:$BT$1,0),0)</f>
        <v>0.19832105373484224</v>
      </c>
      <c r="BI41" s="34">
        <f>VLOOKUP($AX41&amp;"_"&amp;$BC$14,データシート1!$A:$BT,MATCH($BC$12&amp;"_"&amp;BI$20,データシート1!$A$1:$BT$1,0),0)</f>
        <v>54.342883991052808</v>
      </c>
      <c r="BJ41" s="34">
        <f>VLOOKUP($AX41&amp;"_"&amp;$BC$14,データシート1!$A:$BT,MATCH($BC$12&amp;"_"&amp;BJ$20,データシート1!$A$1:$BT$1,0),0)</f>
        <v>57.592275878252977</v>
      </c>
      <c r="BK41" s="34">
        <f t="shared" si="1"/>
        <v>57.433387164444099</v>
      </c>
      <c r="BL41" s="34">
        <f t="shared" si="2"/>
        <v>53.723937457270196</v>
      </c>
      <c r="BM41" s="34">
        <f>VLOOKUP($AX41&amp;"_"&amp;$BC$14,データシート1!$A:$BT,MATCH($BC$12&amp;"_"&amp;BM$20,データシート1!$A$1:$BT$1,0),0)</f>
        <v>32.609742064272808</v>
      </c>
      <c r="BN41" s="34">
        <f>VLOOKUP($AX41&amp;"_"&amp;$BC$14,データシート1!$A:$BT,MATCH($BC$12&amp;"_"&amp;BN$20,データシート1!$A$1:$BT$1,0),0)</f>
        <v>21.114195392997388</v>
      </c>
      <c r="BO41" s="34">
        <f>VLOOKUP($AX41&amp;"_"&amp;$BC$14,データシート1!$A:$BT,MATCH($BC$12&amp;"_"&amp;BO$20,データシート1!$A$1:$BT$1,0),0)</f>
        <v>3.7094497071739001</v>
      </c>
      <c r="BP41" s="34">
        <f>VLOOKUP($AX41&amp;"_"&amp;$BC$14,データシート1!$A:$BT,MATCH($BC$12&amp;"_"&amp;BP$20,データシート1!$A$1:$BT$1,0),0)</f>
        <v>0</v>
      </c>
      <c r="BQ41" s="34">
        <f>VLOOKUP($AX41&amp;"_"&amp;$BC$14,データシート1!$A:$BT,MATCH($BC$12&amp;"_"&amp;BQ$20,データシート1!$A$1:$BT$1,0),0)</f>
        <v>12.70805281914337</v>
      </c>
      <c r="BR41" s="35">
        <f t="shared" si="3"/>
        <v>202.47540129115421</v>
      </c>
      <c r="BT41" s="121" t="str">
        <f t="shared" si="4"/>
        <v>藤井寺市</v>
      </c>
      <c r="BU41" s="33">
        <f t="shared" si="25"/>
        <v>202.47540129115421</v>
      </c>
      <c r="BV41" s="59">
        <f t="shared" si="16"/>
        <v>0.10074706017709295</v>
      </c>
      <c r="BW41" s="59">
        <f t="shared" si="5"/>
        <v>9.18521127883479E-2</v>
      </c>
      <c r="BX41" s="59">
        <f t="shared" si="5"/>
        <v>7.9154651777200193E-3</v>
      </c>
      <c r="BY41" s="59">
        <f t="shared" si="5"/>
        <v>9.7948221102504124E-4</v>
      </c>
      <c r="BZ41" s="59">
        <f t="shared" si="5"/>
        <v>0.26839252395360952</v>
      </c>
      <c r="CA41" s="59">
        <f t="shared" si="5"/>
        <v>0.28444085311596357</v>
      </c>
      <c r="CB41" s="59">
        <f t="shared" si="5"/>
        <v>0.28365612216694125</v>
      </c>
      <c r="CC41" s="59">
        <f t="shared" si="5"/>
        <v>0.2653356265239184</v>
      </c>
      <c r="CD41" s="59">
        <f t="shared" si="5"/>
        <v>0.16105532749324383</v>
      </c>
      <c r="CE41" s="59">
        <f t="shared" si="5"/>
        <v>0.10428029903067454</v>
      </c>
      <c r="CF41" s="59">
        <f t="shared" si="5"/>
        <v>1.8320495643022881E-2</v>
      </c>
      <c r="CG41" s="59">
        <f t="shared" si="5"/>
        <v>0</v>
      </c>
      <c r="CH41" s="59">
        <f t="shared" si="5"/>
        <v>6.276344058639266E-2</v>
      </c>
      <c r="CI41" s="122">
        <f t="shared" si="6"/>
        <v>1</v>
      </c>
      <c r="CK41" s="123" t="str">
        <f t="shared" si="7"/>
        <v>藤井寺市</v>
      </c>
      <c r="CL41" s="124">
        <f t="shared" si="17"/>
        <v>20.398801438260957</v>
      </c>
      <c r="CM41" s="65">
        <f t="shared" si="18"/>
        <v>0</v>
      </c>
      <c r="CN41" s="66">
        <f t="shared" si="19"/>
        <v>18.5977933962611</v>
      </c>
      <c r="CO41" s="65">
        <f t="shared" si="20"/>
        <v>0</v>
      </c>
      <c r="CP41" s="66">
        <f t="shared" si="8"/>
        <v>1.6026869882650181</v>
      </c>
      <c r="CQ41" s="65">
        <f t="shared" si="21"/>
        <v>0</v>
      </c>
      <c r="CR41" s="66">
        <f t="shared" si="9"/>
        <v>0.19832105373484224</v>
      </c>
      <c r="CS41" s="65">
        <f t="shared" si="22"/>
        <v>0</v>
      </c>
      <c r="CT41" s="66">
        <f t="shared" si="10"/>
        <v>54.342883991052808</v>
      </c>
      <c r="CU41" s="67">
        <f t="shared" si="23"/>
        <v>0.26115654815700651</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14.192</v>
      </c>
      <c r="DB41" s="962">
        <f>VLOOKUP($AX41&amp;"_"&amp;$CW$14,データシート1!$A:$BT,MATCH($CW$12&amp;"_"&amp;DB$20,データシート1!$A$1:$BT$1,0),0)</f>
        <v>0</v>
      </c>
      <c r="DC41" s="962">
        <f>VLOOKUP($AX41&amp;"_"&amp;$CW$14,データシート1!$A:$BT,MATCH($CW$12&amp;"_"&amp;DC$20,データシート1!$A$1:$BT$1,0),0)</f>
        <v>0</v>
      </c>
      <c r="DD41" s="961">
        <f t="shared" si="11"/>
        <v>14.192</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3</v>
      </c>
      <c r="DJ41" s="64">
        <f>VLOOKUP($AX41&amp;"_"&amp;$DF$14,データシート1!$A:$BT,MATCH($DF$12&amp;"_"&amp;DJ$20,データシート1!$A$1:$BT$1,0),0)</f>
        <v>0</v>
      </c>
      <c r="DK41" s="64">
        <f>VLOOKUP($AX41&amp;"_"&amp;$DF$14,データシート1!$A:$BT,MATCH($DF$12&amp;"_"&amp;DK$20,データシート1!$A$1:$BT$1,0),0)</f>
        <v>0</v>
      </c>
      <c r="DL41" s="68">
        <f t="shared" si="12"/>
        <v>3</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47210</v>
      </c>
      <c r="AY42" s="18" t="str">
        <f>IF(IFERROR(比較地域マスタ!$Z27,"")=0,"",IFERROR(比較地域マスタ!$Z27,""))</f>
        <v>糸満市</v>
      </c>
      <c r="BB42" s="110" t="str">
        <f t="shared" si="0"/>
        <v>47210</v>
      </c>
      <c r="BC42" s="1031" t="str">
        <f t="shared" si="0"/>
        <v>糸満市</v>
      </c>
      <c r="BD42" s="34">
        <f t="shared" si="14"/>
        <v>391.16727332777288</v>
      </c>
      <c r="BE42" s="34">
        <f t="shared" si="15"/>
        <v>82.191467463754933</v>
      </c>
      <c r="BF42" s="34">
        <f>VLOOKUP($AX42&amp;"_"&amp;$BC$14,データシート1!$A:$BT,MATCH($BC$12&amp;"_"&amp;BF$20,データシート1!$A$1:$BT$1,0),0)</f>
        <v>66.915037051526994</v>
      </c>
      <c r="BG42" s="34">
        <f>VLOOKUP($AX42&amp;"_"&amp;$BC$14,データシート1!$A:$BT,MATCH($BC$12&amp;"_"&amp;BG$20,データシート1!$A$1:$BT$1,0),0)</f>
        <v>4.365969507021795</v>
      </c>
      <c r="BH42" s="34">
        <f>VLOOKUP($AX42&amp;"_"&amp;$BC$14,データシート1!$A:$BT,MATCH($BC$12&amp;"_"&amp;BH$20,データシート1!$A$1:$BT$1,0),0)</f>
        <v>10.910460905206135</v>
      </c>
      <c r="BI42" s="34">
        <f>VLOOKUP($AX42&amp;"_"&amp;$BC$14,データシート1!$A:$BT,MATCH($BC$12&amp;"_"&amp;BI$20,データシート1!$A$1:$BT$1,0),0)</f>
        <v>103.37596337218004</v>
      </c>
      <c r="BJ42" s="34">
        <f>VLOOKUP($AX42&amp;"_"&amp;$BC$14,データシート1!$A:$BT,MATCH($BC$12&amp;"_"&amp;BJ$20,データシート1!$A$1:$BT$1,0),0)</f>
        <v>91.370407800384697</v>
      </c>
      <c r="BK42" s="34">
        <f t="shared" si="1"/>
        <v>103.89642122848471</v>
      </c>
      <c r="BL42" s="34">
        <f t="shared" si="2"/>
        <v>100.25452540456965</v>
      </c>
      <c r="BM42" s="34">
        <f>VLOOKUP($AX42&amp;"_"&amp;$BC$14,データシート1!$A:$BT,MATCH($BC$12&amp;"_"&amp;BM$20,データシート1!$A$1:$BT$1,0),0)</f>
        <v>49.866687631316204</v>
      </c>
      <c r="BN42" s="34">
        <f>VLOOKUP($AX42&amp;"_"&amp;$BC$14,データシート1!$A:$BT,MATCH($BC$12&amp;"_"&amp;BN$20,データシート1!$A$1:$BT$1,0),0)</f>
        <v>50.387837773253452</v>
      </c>
      <c r="BO42" s="34">
        <f>VLOOKUP($AX42&amp;"_"&amp;$BC$14,データシート1!$A:$BT,MATCH($BC$12&amp;"_"&amp;BO$20,データシート1!$A$1:$BT$1,0),0)</f>
        <v>3.6418958239150698</v>
      </c>
      <c r="BP42" s="34">
        <f>VLOOKUP($AX42&amp;"_"&amp;$BC$14,データシート1!$A:$BT,MATCH($BC$12&amp;"_"&amp;BP$20,データシート1!$A$1:$BT$1,0),0)</f>
        <v>0</v>
      </c>
      <c r="BQ42" s="34">
        <f>VLOOKUP($AX42&amp;"_"&amp;$BC$14,データシート1!$A:$BT,MATCH($BC$12&amp;"_"&amp;BQ$20,データシート1!$A$1:$BT$1,0),0)</f>
        <v>10.3330134629685</v>
      </c>
      <c r="BR42" s="35">
        <f t="shared" si="3"/>
        <v>391.16727332777288</v>
      </c>
      <c r="BT42" s="121" t="str">
        <f t="shared" si="4"/>
        <v>糸満市</v>
      </c>
      <c r="BU42" s="33">
        <f t="shared" si="25"/>
        <v>391.16727332777288</v>
      </c>
      <c r="BV42" s="59">
        <f t="shared" si="16"/>
        <v>0.21011846610921309</v>
      </c>
      <c r="BW42" s="59">
        <f t="shared" si="5"/>
        <v>0.17106501901925861</v>
      </c>
      <c r="BX42" s="59">
        <f t="shared" si="5"/>
        <v>1.116138747978386E-2</v>
      </c>
      <c r="BY42" s="59">
        <f t="shared" si="5"/>
        <v>2.7892059610170591E-2</v>
      </c>
      <c r="BZ42" s="59">
        <f t="shared" si="5"/>
        <v>0.26427559364241004</v>
      </c>
      <c r="CA42" s="59">
        <f t="shared" ref="CA42:CH68" si="32">BJ42/$BR42</f>
        <v>0.23358397808454237</v>
      </c>
      <c r="CB42" s="59">
        <f t="shared" si="32"/>
        <v>0.26560611869343742</v>
      </c>
      <c r="CC42" s="59">
        <f t="shared" si="32"/>
        <v>0.25629579016586812</v>
      </c>
      <c r="CD42" s="59">
        <f t="shared" si="32"/>
        <v>0.12748174766024239</v>
      </c>
      <c r="CE42" s="59">
        <f t="shared" si="32"/>
        <v>0.12881404250562573</v>
      </c>
      <c r="CF42" s="59">
        <f t="shared" si="32"/>
        <v>9.3103285275693212E-3</v>
      </c>
      <c r="CG42" s="59">
        <f t="shared" si="32"/>
        <v>0</v>
      </c>
      <c r="CH42" s="59">
        <f t="shared" si="32"/>
        <v>2.6415843470397136E-2</v>
      </c>
      <c r="CI42" s="122">
        <f t="shared" si="6"/>
        <v>1</v>
      </c>
      <c r="CK42" s="123" t="str">
        <f t="shared" si="7"/>
        <v>糸満市</v>
      </c>
      <c r="CL42" s="124">
        <f t="shared" si="17"/>
        <v>82.191467463754933</v>
      </c>
      <c r="CM42" s="65">
        <f t="shared" si="18"/>
        <v>0.12512247703248605</v>
      </c>
      <c r="CN42" s="66">
        <f t="shared" si="19"/>
        <v>66.915037051526994</v>
      </c>
      <c r="CO42" s="65">
        <f t="shared" si="20"/>
        <v>0.15368742891199402</v>
      </c>
      <c r="CP42" s="66">
        <f t="shared" si="8"/>
        <v>4.365969507021795</v>
      </c>
      <c r="CQ42" s="65">
        <f t="shared" si="21"/>
        <v>0</v>
      </c>
      <c r="CR42" s="66">
        <f t="shared" si="9"/>
        <v>10.910460905206135</v>
      </c>
      <c r="CS42" s="65">
        <f t="shared" si="22"/>
        <v>0</v>
      </c>
      <c r="CT42" s="66">
        <f t="shared" si="10"/>
        <v>103.37596337218004</v>
      </c>
      <c r="CU42" s="67">
        <f t="shared" si="23"/>
        <v>0.19026666701220032</v>
      </c>
      <c r="CV42" s="16"/>
      <c r="CW42" s="959">
        <f t="shared" si="24"/>
        <v>10.284000000000001</v>
      </c>
      <c r="CX42" s="962">
        <f>VLOOKUP($AX42&amp;"_"&amp;$CW$14,データシート1!$A:$BT,MATCH($CW$12&amp;"_"&amp;CX$20,データシート1!$A$1:$BT$1,0),0)</f>
        <v>10.284000000000001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19.668999999999997</v>
      </c>
      <c r="DB42" s="962">
        <f>VLOOKUP($AX42&amp;"_"&amp;$CW$14,データシート1!$A:$BT,MATCH($CW$12&amp;"_"&amp;DB$20,データシート1!$A$1:$BT$1,0),0)</f>
        <v>0</v>
      </c>
      <c r="DC42" s="962">
        <f>VLOOKUP($AX42&amp;"_"&amp;$CW$14,データシート1!$A:$BT,MATCH($CW$12&amp;"_"&amp;DC$20,データシート1!$A$1:$BT$1,0),0)</f>
        <v>0</v>
      </c>
      <c r="DD42" s="961">
        <f t="shared" si="11"/>
        <v>29.952999999999996</v>
      </c>
      <c r="DE42" s="16"/>
      <c r="DF42" s="125">
        <f>VLOOKUP($AX42&amp;"_"&amp;$DF$14,データシート1!$A:$BT,MATCH($DF$12&amp;"_"&amp;DF$20,データシート1!$A$1:$BT$1,0),0)</f>
        <v>2</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4</v>
      </c>
      <c r="DJ42" s="64">
        <f>VLOOKUP($AX42&amp;"_"&amp;$DF$14,データシート1!$A:$BT,MATCH($DF$12&amp;"_"&amp;DJ$20,データシート1!$A$1:$BT$1,0),0)</f>
        <v>0</v>
      </c>
      <c r="DK42" s="64">
        <f>VLOOKUP($AX42&amp;"_"&amp;$DF$14,データシート1!$A:$BT,MATCH($DF$12&amp;"_"&amp;DK$20,データシート1!$A$1:$BT$1,0),0)</f>
        <v>0</v>
      </c>
      <c r="DL42" s="68">
        <f t="shared" si="12"/>
        <v>6</v>
      </c>
      <c r="DM42" s="16"/>
      <c r="DN42" s="126">
        <f t="shared" si="26"/>
        <v>0.34</v>
      </c>
      <c r="DO42" s="127">
        <f t="shared" si="27"/>
        <v>0</v>
      </c>
      <c r="DP42" s="127">
        <f t="shared" si="29"/>
        <v>0</v>
      </c>
      <c r="DQ42" s="127">
        <f t="shared" si="30"/>
        <v>0.66</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12232</v>
      </c>
      <c r="AY43" s="18" t="str">
        <f>IF(IFERROR(比較地域マスタ!$Z28,"")=0,"",IFERROR(比較地域マスタ!$Z28,""))</f>
        <v>白井市</v>
      </c>
      <c r="AZ43" s="23"/>
      <c r="BB43" s="110" t="str">
        <f t="shared" si="0"/>
        <v>12232</v>
      </c>
      <c r="BC43" s="1031" t="str">
        <f t="shared" si="0"/>
        <v>白井市</v>
      </c>
      <c r="BD43" s="34">
        <f t="shared" si="14"/>
        <v>618.10773553890863</v>
      </c>
      <c r="BE43" s="34">
        <f t="shared" si="15"/>
        <v>391.22667070568571</v>
      </c>
      <c r="BF43" s="34">
        <f>VLOOKUP($AX43&amp;"_"&amp;$BC$14,データシート1!$A:$BT,MATCH($BC$12&amp;"_"&amp;BF$20,データシート1!$A$1:$BT$1,0),0)</f>
        <v>386.07703076190563</v>
      </c>
      <c r="BG43" s="34">
        <f>VLOOKUP($AX43&amp;"_"&amp;$BC$14,データシート1!$A:$BT,MATCH($BC$12&amp;"_"&amp;BG$20,データシート1!$A$1:$BT$1,0),0)</f>
        <v>3.0320393186471568</v>
      </c>
      <c r="BH43" s="34">
        <f>VLOOKUP($AX43&amp;"_"&amp;$BC$14,データシート1!$A:$BT,MATCH($BC$12&amp;"_"&amp;BH$20,データシート1!$A$1:$BT$1,0),0)</f>
        <v>2.1176006251329054</v>
      </c>
      <c r="BI43" s="34">
        <f>VLOOKUP($AX43&amp;"_"&amp;$BC$14,データシート1!$A:$BT,MATCH($BC$12&amp;"_"&amp;BI$20,データシート1!$A$1:$BT$1,0),0)</f>
        <v>71.082402352203047</v>
      </c>
      <c r="BJ43" s="34">
        <f>VLOOKUP($AX43&amp;"_"&amp;$BC$14,データシート1!$A:$BT,MATCH($BC$12&amp;"_"&amp;BJ$20,データシート1!$A$1:$BT$1,0),0)</f>
        <v>63.363054457627818</v>
      </c>
      <c r="BK43" s="34">
        <f t="shared" si="1"/>
        <v>82.39156417439176</v>
      </c>
      <c r="BL43" s="34">
        <f t="shared" si="2"/>
        <v>78.729174475780184</v>
      </c>
      <c r="BM43" s="34">
        <f>VLOOKUP($AX43&amp;"_"&amp;$BC$14,データシート1!$A:$BT,MATCH($BC$12&amp;"_"&amp;BM$20,データシート1!$A$1:$BT$1,0),0)</f>
        <v>42.759767227278253</v>
      </c>
      <c r="BN43" s="34">
        <f>VLOOKUP($AX43&amp;"_"&amp;$BC$14,データシート1!$A:$BT,MATCH($BC$12&amp;"_"&amp;BN$20,データシート1!$A$1:$BT$1,0),0)</f>
        <v>35.96940724850193</v>
      </c>
      <c r="BO43" s="34">
        <f>VLOOKUP($AX43&amp;"_"&amp;$BC$14,データシート1!$A:$BT,MATCH($BC$12&amp;"_"&amp;BO$20,データシート1!$A$1:$BT$1,0),0)</f>
        <v>3.66238969861157</v>
      </c>
      <c r="BP43" s="34">
        <f>VLOOKUP($AX43&amp;"_"&amp;$BC$14,データシート1!$A:$BT,MATCH($BC$12&amp;"_"&amp;BP$20,データシート1!$A$1:$BT$1,0),0)</f>
        <v>0</v>
      </c>
      <c r="BQ43" s="34">
        <f>VLOOKUP($AX43&amp;"_"&amp;$BC$14,データシート1!$A:$BT,MATCH($BC$12&amp;"_"&amp;BQ$20,データシート1!$A$1:$BT$1,0),0)</f>
        <v>10.04404384900023</v>
      </c>
      <c r="BR43" s="35">
        <f t="shared" si="3"/>
        <v>618.10773553890863</v>
      </c>
      <c r="BT43" s="121" t="str">
        <f t="shared" si="4"/>
        <v>白井市</v>
      </c>
      <c r="BU43" s="33">
        <f t="shared" si="25"/>
        <v>618.10773553890863</v>
      </c>
      <c r="BV43" s="59">
        <f t="shared" si="16"/>
        <v>0.63294252476000401</v>
      </c>
      <c r="BW43" s="59">
        <f t="shared" si="16"/>
        <v>0.62461122643174372</v>
      </c>
      <c r="BX43" s="59">
        <f t="shared" si="16"/>
        <v>4.9053573419585465E-3</v>
      </c>
      <c r="BY43" s="59">
        <f t="shared" si="16"/>
        <v>3.4259409863017427E-3</v>
      </c>
      <c r="BZ43" s="59">
        <f t="shared" si="16"/>
        <v>0.11500002065210936</v>
      </c>
      <c r="CA43" s="59">
        <f t="shared" si="32"/>
        <v>0.10251134359673329</v>
      </c>
      <c r="CB43" s="59">
        <f t="shared" si="32"/>
        <v>0.13329644564722548</v>
      </c>
      <c r="CC43" s="59">
        <f t="shared" si="32"/>
        <v>0.12737128165389922</v>
      </c>
      <c r="CD43" s="59">
        <f t="shared" si="32"/>
        <v>6.9178502013079263E-2</v>
      </c>
      <c r="CE43" s="59">
        <f t="shared" si="32"/>
        <v>5.819277964081996E-2</v>
      </c>
      <c r="CF43" s="59">
        <f t="shared" si="32"/>
        <v>5.925163993326257E-3</v>
      </c>
      <c r="CG43" s="59">
        <f t="shared" si="32"/>
        <v>0</v>
      </c>
      <c r="CH43" s="59">
        <f t="shared" si="32"/>
        <v>1.6249665343927699E-2</v>
      </c>
      <c r="CI43" s="122">
        <f t="shared" si="6"/>
        <v>1</v>
      </c>
      <c r="CJ43" s="23"/>
      <c r="CK43" s="123" t="str">
        <f t="shared" si="7"/>
        <v>白井市</v>
      </c>
      <c r="CL43" s="124">
        <f t="shared" si="17"/>
        <v>391.22667070568571</v>
      </c>
      <c r="CM43" s="65">
        <f t="shared" si="18"/>
        <v>7.2694430440288175E-3</v>
      </c>
      <c r="CN43" s="66">
        <f t="shared" si="19"/>
        <v>386.07703076190563</v>
      </c>
      <c r="CO43" s="65">
        <f t="shared" si="20"/>
        <v>7.366405596280861E-3</v>
      </c>
      <c r="CP43" s="66">
        <f t="shared" si="8"/>
        <v>3.0320393186471568</v>
      </c>
      <c r="CQ43" s="65">
        <f t="shared" si="21"/>
        <v>0</v>
      </c>
      <c r="CR43" s="66">
        <f t="shared" si="9"/>
        <v>2.1176006251329054</v>
      </c>
      <c r="CS43" s="65">
        <f t="shared" si="22"/>
        <v>0</v>
      </c>
      <c r="CT43" s="66">
        <f t="shared" si="10"/>
        <v>71.082402352203047</v>
      </c>
      <c r="CU43" s="67">
        <f t="shared" si="23"/>
        <v>0.32411678893244322</v>
      </c>
      <c r="CV43" s="16"/>
      <c r="CW43" s="959">
        <f t="shared" si="24"/>
        <v>2.8439999999999999</v>
      </c>
      <c r="CX43" s="962">
        <f>VLOOKUP($AX43&amp;"_"&amp;$CW$14,データシート1!$A:$BT,MATCH($CW$12&amp;"_"&amp;CX$20,データシート1!$A$1:$BT$1,0),0)</f>
        <v>2.8439999999999999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23.039000000000001</v>
      </c>
      <c r="DB43" s="962">
        <f>VLOOKUP($AX43&amp;"_"&amp;$CW$14,データシート1!$A:$BT,MATCH($CW$12&amp;"_"&amp;DB$20,データシート1!$A$1:$BT$1,0),0)</f>
        <v>0</v>
      </c>
      <c r="DC43" s="962">
        <f>VLOOKUP($AX43&amp;"_"&amp;$CW$14,データシート1!$A:$BT,MATCH($CW$12&amp;"_"&amp;DC$20,データシート1!$A$1:$BT$1,0),0)</f>
        <v>0</v>
      </c>
      <c r="DD43" s="961">
        <f t="shared" si="11"/>
        <v>25.883000000000003</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3</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0.11</v>
      </c>
      <c r="DO43" s="127">
        <f t="shared" si="27"/>
        <v>0</v>
      </c>
      <c r="DP43" s="127">
        <f t="shared" si="29"/>
        <v>0</v>
      </c>
      <c r="DQ43" s="127">
        <f t="shared" si="30"/>
        <v>0.89</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17206</v>
      </c>
      <c r="AY44" s="18" t="str">
        <f>IF(IFERROR(比較地域マスタ!$Z29,"")=0,"",IFERROR(比較地域マスタ!$Z29,""))</f>
        <v>加賀市</v>
      </c>
      <c r="BB44" s="110" t="str">
        <f t="shared" si="0"/>
        <v>17206</v>
      </c>
      <c r="BC44" s="1031" t="str">
        <f t="shared" si="0"/>
        <v>加賀市</v>
      </c>
      <c r="BD44" s="34">
        <f t="shared" si="14"/>
        <v>528.71583141157009</v>
      </c>
      <c r="BE44" s="34">
        <f t="shared" si="15"/>
        <v>217.18575755732678</v>
      </c>
      <c r="BF44" s="34">
        <f>VLOOKUP($AX44&amp;"_"&amp;$BC$14,データシート1!$A:$BT,MATCH($BC$12&amp;"_"&amp;BF$20,データシート1!$A$1:$BT$1,0),0)</f>
        <v>204.60522963837997</v>
      </c>
      <c r="BG44" s="34">
        <f>VLOOKUP($AX44&amp;"_"&amp;$BC$14,データシート1!$A:$BT,MATCH($BC$12&amp;"_"&amp;BG$20,データシート1!$A$1:$BT$1,0),0)</f>
        <v>3.141691879395009</v>
      </c>
      <c r="BH44" s="34">
        <f>VLOOKUP($AX44&amp;"_"&amp;$BC$14,データシート1!$A:$BT,MATCH($BC$12&amp;"_"&amp;BH$20,データシート1!$A$1:$BT$1,0),0)</f>
        <v>9.4388360395518021</v>
      </c>
      <c r="BI44" s="34">
        <f>VLOOKUP($AX44&amp;"_"&amp;$BC$14,データシート1!$A:$BT,MATCH($BC$12&amp;"_"&amp;BI$20,データシート1!$A$1:$BT$1,0),0)</f>
        <v>80.541254652425593</v>
      </c>
      <c r="BJ44" s="34">
        <f>VLOOKUP($AX44&amp;"_"&amp;$BC$14,データシート1!$A:$BT,MATCH($BC$12&amp;"_"&amp;BJ$20,データシート1!$A$1:$BT$1,0),0)</f>
        <v>109.00412468255284</v>
      </c>
      <c r="BK44" s="34">
        <f t="shared" si="1"/>
        <v>112.70386292285787</v>
      </c>
      <c r="BL44" s="34">
        <f t="shared" si="2"/>
        <v>108.83168666958009</v>
      </c>
      <c r="BM44" s="34">
        <f>VLOOKUP($AX44&amp;"_"&amp;$BC$14,データシート1!$A:$BT,MATCH($BC$12&amp;"_"&amp;BM$20,データシート1!$A$1:$BT$1,0),0)</f>
        <v>61.176055518483878</v>
      </c>
      <c r="BN44" s="34">
        <f>VLOOKUP($AX44&amp;"_"&amp;$BC$14,データシート1!$A:$BT,MATCH($BC$12&amp;"_"&amp;BN$20,データシート1!$A$1:$BT$1,0),0)</f>
        <v>47.655631151096216</v>
      </c>
      <c r="BO44" s="34">
        <f>VLOOKUP($AX44&amp;"_"&amp;$BC$14,データシート1!$A:$BT,MATCH($BC$12&amp;"_"&amp;BO$20,データシート1!$A$1:$BT$1,0),0)</f>
        <v>3.7528897150775999</v>
      </c>
      <c r="BP44" s="34">
        <f>VLOOKUP($AX44&amp;"_"&amp;$BC$14,データシート1!$A:$BT,MATCH($BC$12&amp;"_"&amp;BP$20,データシート1!$A$1:$BT$1,0),0)</f>
        <v>0.11928653820016805</v>
      </c>
      <c r="BQ44" s="34">
        <f>VLOOKUP($AX44&amp;"_"&amp;$BC$14,データシート1!$A:$BT,MATCH($BC$12&amp;"_"&amp;BQ$20,データシート1!$A$1:$BT$1,0),0)</f>
        <v>9.2808315964070012</v>
      </c>
      <c r="BR44" s="35">
        <f t="shared" si="3"/>
        <v>528.71583141157009</v>
      </c>
      <c r="BT44" s="121" t="str">
        <f t="shared" si="4"/>
        <v>加賀市</v>
      </c>
      <c r="BU44" s="33">
        <f t="shared" si="25"/>
        <v>528.71583141157009</v>
      </c>
      <c r="BV44" s="59">
        <f t="shared" si="16"/>
        <v>0.41077975096278535</v>
      </c>
      <c r="BW44" s="59">
        <f t="shared" si="16"/>
        <v>0.38698525272474471</v>
      </c>
      <c r="BX44" s="59">
        <f t="shared" si="16"/>
        <v>5.9421180391124153E-3</v>
      </c>
      <c r="BY44" s="59">
        <f t="shared" si="16"/>
        <v>1.7852380198928253E-2</v>
      </c>
      <c r="BZ44" s="59">
        <f t="shared" si="16"/>
        <v>0.15233372989304264</v>
      </c>
      <c r="CA44" s="59">
        <f t="shared" si="32"/>
        <v>0.20616769577625979</v>
      </c>
      <c r="CB44" s="59">
        <f t="shared" si="32"/>
        <v>0.21316528885083716</v>
      </c>
      <c r="CC44" s="59">
        <f t="shared" si="32"/>
        <v>0.20584155079869712</v>
      </c>
      <c r="CD44" s="59">
        <f t="shared" si="32"/>
        <v>0.11570687292482905</v>
      </c>
      <c r="CE44" s="59">
        <f t="shared" si="32"/>
        <v>9.0134677873868085E-2</v>
      </c>
      <c r="CF44" s="59">
        <f t="shared" si="32"/>
        <v>7.0981224546617086E-3</v>
      </c>
      <c r="CG44" s="59">
        <f t="shared" si="32"/>
        <v>2.2561559747831991E-4</v>
      </c>
      <c r="CH44" s="59">
        <f t="shared" si="32"/>
        <v>1.7553534517074997E-2</v>
      </c>
      <c r="CI44" s="122">
        <f t="shared" si="6"/>
        <v>1</v>
      </c>
      <c r="CK44" s="123" t="str">
        <f t="shared" si="7"/>
        <v>加賀市</v>
      </c>
      <c r="CL44" s="124">
        <f t="shared" si="17"/>
        <v>217.18575755732678</v>
      </c>
      <c r="CM44" s="65">
        <f t="shared" si="18"/>
        <v>0.40852126307859199</v>
      </c>
      <c r="CN44" s="66">
        <f t="shared" si="19"/>
        <v>204.60522963837997</v>
      </c>
      <c r="CO44" s="65">
        <f t="shared" si="20"/>
        <v>0.43363994242382214</v>
      </c>
      <c r="CP44" s="66">
        <f t="shared" si="8"/>
        <v>3.141691879395009</v>
      </c>
      <c r="CQ44" s="65">
        <f t="shared" si="21"/>
        <v>0</v>
      </c>
      <c r="CR44" s="66">
        <f t="shared" si="9"/>
        <v>9.4388360395518021</v>
      </c>
      <c r="CS44" s="65">
        <f t="shared" si="22"/>
        <v>0</v>
      </c>
      <c r="CT44" s="66">
        <f t="shared" si="10"/>
        <v>80.541254652425593</v>
      </c>
      <c r="CU44" s="67">
        <f t="shared" si="23"/>
        <v>0.20600622713915359</v>
      </c>
      <c r="CV44" s="16"/>
      <c r="CW44" s="959">
        <f t="shared" si="24"/>
        <v>88.724999999999994</v>
      </c>
      <c r="CX44" s="962">
        <f>VLOOKUP($AX44&amp;"_"&amp;$CW$14,データシート1!$A:$BT,MATCH($CW$12&amp;"_"&amp;CX$20,データシート1!$A$1:$BT$1,0),0)</f>
        <v>88.724999999999994</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16.591999999999999</v>
      </c>
      <c r="DB44" s="962">
        <f>VLOOKUP($AX44&amp;"_"&amp;$CW$14,データシート1!$A:$BT,MATCH($CW$12&amp;"_"&amp;DB$20,データシート1!$A$1:$BT$1,0),0)</f>
        <v>0</v>
      </c>
      <c r="DC44" s="962">
        <f>VLOOKUP($AX44&amp;"_"&amp;$CW$14,データシート1!$A:$BT,MATCH($CW$12&amp;"_"&amp;DC$20,データシート1!$A$1:$BT$1,0),0)</f>
        <v>0</v>
      </c>
      <c r="DD44" s="961">
        <f t="shared" si="11"/>
        <v>105.31699999999999</v>
      </c>
      <c r="DE44" s="16"/>
      <c r="DF44" s="125">
        <f>VLOOKUP($AX44&amp;"_"&amp;$DF$14,データシート1!$A:$BT,MATCH($DF$12&amp;"_"&amp;DF$20,データシート1!$A$1:$BT$1,0),0)</f>
        <v>10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4</v>
      </c>
      <c r="DJ44" s="64">
        <f>VLOOKUP($AX44&amp;"_"&amp;$DF$14,データシート1!$A:$BT,MATCH($DF$12&amp;"_"&amp;DJ$20,データシート1!$A$1:$BT$1,0),0)</f>
        <v>0</v>
      </c>
      <c r="DK44" s="64">
        <f>VLOOKUP($AX44&amp;"_"&amp;$DF$14,データシート1!$A:$BT,MATCH($DF$12&amp;"_"&amp;DK$20,データシート1!$A$1:$BT$1,0),0)</f>
        <v>0</v>
      </c>
      <c r="DL44" s="68">
        <f t="shared" si="12"/>
        <v>14</v>
      </c>
      <c r="DM44" s="16"/>
      <c r="DN44" s="126">
        <f t="shared" si="26"/>
        <v>0.84</v>
      </c>
      <c r="DO44" s="127">
        <f t="shared" si="27"/>
        <v>0</v>
      </c>
      <c r="DP44" s="127">
        <f t="shared" si="29"/>
        <v>0</v>
      </c>
      <c r="DQ44" s="127">
        <f t="shared" si="30"/>
        <v>0.16</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29202</v>
      </c>
      <c r="AY45" s="18" t="str">
        <f>IF(IFERROR(比較地域マスタ!$Z30,"")=0,"",IFERROR(比較地域マスタ!$Z30,""))</f>
        <v>大和高田市</v>
      </c>
      <c r="BB45" s="110" t="str">
        <f t="shared" si="0"/>
        <v>29202</v>
      </c>
      <c r="BC45" s="1031" t="str">
        <f t="shared" si="0"/>
        <v>大和高田市</v>
      </c>
      <c r="BD45" s="34">
        <f t="shared" si="14"/>
        <v>225.45278629160435</v>
      </c>
      <c r="BE45" s="34">
        <f t="shared" si="15"/>
        <v>17.837658459278213</v>
      </c>
      <c r="BF45" s="34">
        <f>VLOOKUP($AX45&amp;"_"&amp;$BC$14,データシート1!$A:$BT,MATCH($BC$12&amp;"_"&amp;BF$20,データシート1!$A$1:$BT$1,0),0)</f>
        <v>15.202183338496766</v>
      </c>
      <c r="BG45" s="34">
        <f>VLOOKUP($AX45&amp;"_"&amp;$BC$14,データシート1!$A:$BT,MATCH($BC$12&amp;"_"&amp;BG$20,データシート1!$A$1:$BT$1,0),0)</f>
        <v>2.4625670707926055</v>
      </c>
      <c r="BH45" s="34">
        <f>VLOOKUP($AX45&amp;"_"&amp;$BC$14,データシート1!$A:$BT,MATCH($BC$12&amp;"_"&amp;BH$20,データシート1!$A$1:$BT$1,0),0)</f>
        <v>0.17290804998884224</v>
      </c>
      <c r="BI45" s="34">
        <f>VLOOKUP($AX45&amp;"_"&amp;$BC$14,データシート1!$A:$BT,MATCH($BC$12&amp;"_"&amp;BI$20,データシート1!$A$1:$BT$1,0),0)</f>
        <v>50.359204151006168</v>
      </c>
      <c r="BJ45" s="34">
        <f>VLOOKUP($AX45&amp;"_"&amp;$BC$14,データシート1!$A:$BT,MATCH($BC$12&amp;"_"&amp;BJ$20,データシート1!$A$1:$BT$1,0),0)</f>
        <v>72.033714867867872</v>
      </c>
      <c r="BK45" s="34">
        <f t="shared" si="1"/>
        <v>75.99824736345208</v>
      </c>
      <c r="BL45" s="34">
        <f t="shared" si="2"/>
        <v>72.302460239409186</v>
      </c>
      <c r="BM45" s="34">
        <f>VLOOKUP($AX45&amp;"_"&amp;$BC$14,データシート1!$A:$BT,MATCH($BC$12&amp;"_"&amp;BM$20,データシート1!$A$1:$BT$1,0),0)</f>
        <v>42.940532271022192</v>
      </c>
      <c r="BN45" s="34">
        <f>VLOOKUP($AX45&amp;"_"&amp;$BC$14,データシート1!$A:$BT,MATCH($BC$12&amp;"_"&amp;BN$20,データシート1!$A$1:$BT$1,0),0)</f>
        <v>29.36192796838699</v>
      </c>
      <c r="BO45" s="34">
        <f>VLOOKUP($AX45&amp;"_"&amp;$BC$14,データシート1!$A:$BT,MATCH($BC$12&amp;"_"&amp;BO$20,データシート1!$A$1:$BT$1,0),0)</f>
        <v>3.6957871240429001</v>
      </c>
      <c r="BP45" s="34">
        <f>VLOOKUP($AX45&amp;"_"&amp;$BC$14,データシート1!$A:$BT,MATCH($BC$12&amp;"_"&amp;BP$20,データシート1!$A$1:$BT$1,0),0)</f>
        <v>0</v>
      </c>
      <c r="BQ45" s="34">
        <f>VLOOKUP($AX45&amp;"_"&amp;$BC$14,データシート1!$A:$BT,MATCH($BC$12&amp;"_"&amp;BQ$20,データシート1!$A$1:$BT$1,0),0)</f>
        <v>9.2239614500000009</v>
      </c>
      <c r="BR45" s="35">
        <f t="shared" si="3"/>
        <v>225.45278629160435</v>
      </c>
      <c r="BT45" s="121" t="str">
        <f t="shared" si="4"/>
        <v>大和高田市</v>
      </c>
      <c r="BU45" s="33">
        <f t="shared" si="25"/>
        <v>225.45278629160435</v>
      </c>
      <c r="BV45" s="59">
        <f t="shared" si="16"/>
        <v>7.9119263738912912E-2</v>
      </c>
      <c r="BW45" s="59">
        <f t="shared" si="16"/>
        <v>6.7429565136684591E-2</v>
      </c>
      <c r="BX45" s="59">
        <f t="shared" si="16"/>
        <v>1.0922761751134363E-2</v>
      </c>
      <c r="BY45" s="59">
        <f t="shared" si="16"/>
        <v>7.6693685109395862E-4</v>
      </c>
      <c r="BZ45" s="59">
        <f t="shared" si="16"/>
        <v>0.22336918065794378</v>
      </c>
      <c r="CA45" s="59">
        <f t="shared" si="32"/>
        <v>0.31950687349101231</v>
      </c>
      <c r="CB45" s="59">
        <f t="shared" si="32"/>
        <v>0.3370916306403714</v>
      </c>
      <c r="CC45" s="59">
        <f t="shared" si="32"/>
        <v>0.32069889855294131</v>
      </c>
      <c r="CD45" s="59">
        <f t="shared" si="32"/>
        <v>0.19046352443603071</v>
      </c>
      <c r="CE45" s="59">
        <f t="shared" si="32"/>
        <v>0.13023537411691061</v>
      </c>
      <c r="CF45" s="59">
        <f t="shared" si="32"/>
        <v>1.6392732087430084E-2</v>
      </c>
      <c r="CG45" s="59">
        <f t="shared" si="32"/>
        <v>0</v>
      </c>
      <c r="CH45" s="59">
        <f t="shared" si="32"/>
        <v>4.0913051471759491E-2</v>
      </c>
      <c r="CI45" s="122">
        <f t="shared" si="6"/>
        <v>1</v>
      </c>
      <c r="CK45" s="123" t="str">
        <f t="shared" si="7"/>
        <v>大和高田市</v>
      </c>
      <c r="CL45" s="124">
        <f t="shared" si="17"/>
        <v>17.837658459278213</v>
      </c>
      <c r="CM45" s="65">
        <f t="shared" si="18"/>
        <v>0.21493852507338229</v>
      </c>
      <c r="CN45" s="66">
        <f t="shared" si="19"/>
        <v>15.202183338496766</v>
      </c>
      <c r="CO45" s="65">
        <f t="shared" si="20"/>
        <v>0.25220061583464082</v>
      </c>
      <c r="CP45" s="66">
        <f t="shared" si="8"/>
        <v>2.4625670707926055</v>
      </c>
      <c r="CQ45" s="65">
        <f t="shared" si="21"/>
        <v>0</v>
      </c>
      <c r="CR45" s="66">
        <f t="shared" si="9"/>
        <v>0.17290804998884224</v>
      </c>
      <c r="CS45" s="65">
        <f t="shared" si="22"/>
        <v>0</v>
      </c>
      <c r="CT45" s="66">
        <f t="shared" si="10"/>
        <v>50.359204151006168</v>
      </c>
      <c r="CU45" s="67">
        <f t="shared" si="23"/>
        <v>5.1668807000954407E-2</v>
      </c>
      <c r="CV45" s="16"/>
      <c r="CW45" s="959">
        <f t="shared" si="24"/>
        <v>3.8340000000000001</v>
      </c>
      <c r="CX45" s="962">
        <f>VLOOKUP($AX45&amp;"_"&amp;$CW$14,データシート1!$A:$BT,MATCH($CW$12&amp;"_"&amp;CX$20,データシート1!$A$1:$BT$1,0),0)</f>
        <v>3.8340000000000001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2.6019999999999999</v>
      </c>
      <c r="DB45" s="962">
        <f>VLOOKUP($AX45&amp;"_"&amp;$CW$14,データシート1!$A:$BT,MATCH($CW$12&amp;"_"&amp;DB$20,データシート1!$A$1:$BT$1,0),0)</f>
        <v>0</v>
      </c>
      <c r="DC45" s="962">
        <f>VLOOKUP($AX45&amp;"_"&amp;$CW$14,データシート1!$A:$BT,MATCH($CW$12&amp;"_"&amp;DC$20,データシート1!$A$1:$BT$1,0),0)</f>
        <v>0</v>
      </c>
      <c r="DD45" s="961">
        <f t="shared" si="11"/>
        <v>6.4359999999999999</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2</v>
      </c>
      <c r="DM45" s="16"/>
      <c r="DN45" s="126">
        <f t="shared" si="26"/>
        <v>0.6</v>
      </c>
      <c r="DO45" s="127">
        <f t="shared" si="27"/>
        <v>0</v>
      </c>
      <c r="DP45" s="127">
        <f t="shared" si="29"/>
        <v>0</v>
      </c>
      <c r="DQ45" s="127">
        <f t="shared" si="30"/>
        <v>0.4</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40207</v>
      </c>
      <c r="AY46" s="18" t="str">
        <f>IF(IFERROR(比較地域マスタ!$Z31,"")=0,"",IFERROR(比較地域マスタ!$Z31,""))</f>
        <v>柳川市</v>
      </c>
      <c r="BB46" s="110" t="str">
        <f t="shared" si="0"/>
        <v>40207</v>
      </c>
      <c r="BC46" s="1031" t="str">
        <f t="shared" si="0"/>
        <v>柳川市</v>
      </c>
      <c r="BD46" s="34">
        <f t="shared" si="14"/>
        <v>330.53067000400637</v>
      </c>
      <c r="BE46" s="34">
        <f t="shared" si="15"/>
        <v>98.133942409626016</v>
      </c>
      <c r="BF46" s="34">
        <f>VLOOKUP($AX46&amp;"_"&amp;$BC$14,データシート1!$A:$BT,MATCH($BC$12&amp;"_"&amp;BF$20,データシート1!$A$1:$BT$1,0),0)</f>
        <v>85.621971574380808</v>
      </c>
      <c r="BG46" s="34">
        <f>VLOOKUP($AX46&amp;"_"&amp;$BC$14,データシート1!$A:$BT,MATCH($BC$12&amp;"_"&amp;BG$20,データシート1!$A$1:$BT$1,0),0)</f>
        <v>3.8562165464874827</v>
      </c>
      <c r="BH46" s="34">
        <f>VLOOKUP($AX46&amp;"_"&amp;$BC$14,データシート1!$A:$BT,MATCH($BC$12&amp;"_"&amp;BH$20,データシート1!$A$1:$BT$1,0),0)</f>
        <v>8.6557542887577235</v>
      </c>
      <c r="BI46" s="34">
        <f>VLOOKUP($AX46&amp;"_"&amp;$BC$14,データシート1!$A:$BT,MATCH($BC$12&amp;"_"&amp;BI$20,データシート1!$A$1:$BT$1,0),0)</f>
        <v>57.573573394797101</v>
      </c>
      <c r="BJ46" s="34">
        <f>VLOOKUP($AX46&amp;"_"&amp;$BC$14,データシート1!$A:$BT,MATCH($BC$12&amp;"_"&amp;BJ$20,データシート1!$A$1:$BT$1,0),0)</f>
        <v>47.198081949697077</v>
      </c>
      <c r="BK46" s="34">
        <f t="shared" si="1"/>
        <v>120.03295554615811</v>
      </c>
      <c r="BL46" s="34">
        <f t="shared" si="2"/>
        <v>116.29799067305153</v>
      </c>
      <c r="BM46" s="34">
        <f>VLOOKUP($AX46&amp;"_"&amp;$BC$14,データシート1!$A:$BT,MATCH($BC$12&amp;"_"&amp;BM$20,データシート1!$A$1:$BT$1,0),0)</f>
        <v>56.277730573723353</v>
      </c>
      <c r="BN46" s="34">
        <f>VLOOKUP($AX46&amp;"_"&amp;$BC$14,データシート1!$A:$BT,MATCH($BC$12&amp;"_"&amp;BN$20,データシート1!$A$1:$BT$1,0),0)</f>
        <v>60.020260099328176</v>
      </c>
      <c r="BO46" s="34">
        <f>VLOOKUP($AX46&amp;"_"&amp;$BC$14,データシート1!$A:$BT,MATCH($BC$12&amp;"_"&amp;BO$20,データシート1!$A$1:$BT$1,0),0)</f>
        <v>3.7349648731065801</v>
      </c>
      <c r="BP46" s="34">
        <f>VLOOKUP($AX46&amp;"_"&amp;$BC$14,データシート1!$A:$BT,MATCH($BC$12&amp;"_"&amp;BP$20,データシート1!$A$1:$BT$1,0),0)</f>
        <v>0</v>
      </c>
      <c r="BQ46" s="34">
        <f>VLOOKUP($AX46&amp;"_"&amp;$BC$14,データシート1!$A:$BT,MATCH($BC$12&amp;"_"&amp;BQ$20,データシート1!$A$1:$BT$1,0),0)</f>
        <v>7.5921167037280846</v>
      </c>
      <c r="BR46" s="35">
        <f t="shared" si="3"/>
        <v>330.53067000400637</v>
      </c>
      <c r="BT46" s="121" t="str">
        <f t="shared" si="4"/>
        <v>柳川市</v>
      </c>
      <c r="BU46" s="33">
        <f t="shared" si="25"/>
        <v>330.53067000400637</v>
      </c>
      <c r="BV46" s="59">
        <f t="shared" si="16"/>
        <v>0.29689814384981744</v>
      </c>
      <c r="BW46" s="59">
        <f t="shared" si="16"/>
        <v>0.25904395369223371</v>
      </c>
      <c r="BX46" s="59">
        <f t="shared" si="16"/>
        <v>1.1666743502019771E-2</v>
      </c>
      <c r="BY46" s="59">
        <f t="shared" si="16"/>
        <v>2.6187446655563936E-2</v>
      </c>
      <c r="BZ46" s="59">
        <f t="shared" si="16"/>
        <v>0.17418526817526267</v>
      </c>
      <c r="CA46" s="59">
        <f t="shared" si="32"/>
        <v>0.14279486363285135</v>
      </c>
      <c r="CB46" s="59">
        <f t="shared" si="32"/>
        <v>0.36315224709617172</v>
      </c>
      <c r="CC46" s="59">
        <f t="shared" si="32"/>
        <v>0.35185234299631524</v>
      </c>
      <c r="CD46" s="59">
        <f t="shared" si="32"/>
        <v>0.17026477625522984</v>
      </c>
      <c r="CE46" s="59">
        <f t="shared" si="32"/>
        <v>0.18158756674108539</v>
      </c>
      <c r="CF46" s="59">
        <f t="shared" si="32"/>
        <v>1.1299904099856478E-2</v>
      </c>
      <c r="CG46" s="59">
        <f t="shared" si="32"/>
        <v>0</v>
      </c>
      <c r="CH46" s="59">
        <f t="shared" si="32"/>
        <v>2.2969477245896909E-2</v>
      </c>
      <c r="CI46" s="122">
        <f t="shared" si="6"/>
        <v>1</v>
      </c>
      <c r="CK46" s="123" t="str">
        <f t="shared" si="7"/>
        <v>柳川市</v>
      </c>
      <c r="CL46" s="124">
        <f t="shared" si="17"/>
        <v>98.133942409626016</v>
      </c>
      <c r="CM46" s="65">
        <f t="shared" si="18"/>
        <v>0</v>
      </c>
      <c r="CN46" s="66">
        <f t="shared" si="19"/>
        <v>85.621971574380808</v>
      </c>
      <c r="CO46" s="65">
        <f t="shared" si="20"/>
        <v>0</v>
      </c>
      <c r="CP46" s="66">
        <f t="shared" si="8"/>
        <v>3.8562165464874827</v>
      </c>
      <c r="CQ46" s="65">
        <f t="shared" si="21"/>
        <v>0</v>
      </c>
      <c r="CR46" s="66">
        <f t="shared" si="9"/>
        <v>8.6557542887577235</v>
      </c>
      <c r="CS46" s="65">
        <f t="shared" si="22"/>
        <v>0</v>
      </c>
      <c r="CT46" s="66">
        <f t="shared" si="10"/>
        <v>57.573573394797101</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10209</v>
      </c>
      <c r="AY47" s="18" t="str">
        <f>IF(IFERROR(比較地域マスタ!$Z32,"")=0,"",IFERROR(比較地域マスタ!$Z32,""))</f>
        <v>藤岡市</v>
      </c>
      <c r="BB47" s="110" t="str">
        <f t="shared" si="0"/>
        <v>10209</v>
      </c>
      <c r="BC47" s="1031" t="str">
        <f t="shared" si="0"/>
        <v>藤岡市</v>
      </c>
      <c r="BD47" s="34">
        <f t="shared" si="14"/>
        <v>411.14971922867346</v>
      </c>
      <c r="BE47" s="34">
        <f t="shared" si="15"/>
        <v>129.95510738585733</v>
      </c>
      <c r="BF47" s="34">
        <f>VLOOKUP($AX47&amp;"_"&amp;$BC$14,データシート1!$A:$BT,MATCH($BC$12&amp;"_"&amp;BF$20,データシート1!$A$1:$BT$1,0),0)</f>
        <v>122.17872768477841</v>
      </c>
      <c r="BG47" s="34">
        <f>VLOOKUP($AX47&amp;"_"&amp;$BC$14,データシート1!$A:$BT,MATCH($BC$12&amp;"_"&amp;BG$20,データシート1!$A$1:$BT$1,0),0)</f>
        <v>3.8920228252612685</v>
      </c>
      <c r="BH47" s="34">
        <f>VLOOKUP($AX47&amp;"_"&amp;$BC$14,データシート1!$A:$BT,MATCH($BC$12&amp;"_"&amp;BH$20,データシート1!$A$1:$BT$1,0),0)</f>
        <v>3.8843568758176659</v>
      </c>
      <c r="BI47" s="34">
        <f>VLOOKUP($AX47&amp;"_"&amp;$BC$14,データシート1!$A:$BT,MATCH($BC$12&amp;"_"&amp;BI$20,データシート1!$A$1:$BT$1,0),0)</f>
        <v>65.619565232657678</v>
      </c>
      <c r="BJ47" s="34">
        <f>VLOOKUP($AX47&amp;"_"&amp;$BC$14,データシート1!$A:$BT,MATCH($BC$12&amp;"_"&amp;BJ$20,データシート1!$A$1:$BT$1,0),0)</f>
        <v>79.027297391659062</v>
      </c>
      <c r="BK47" s="34">
        <f t="shared" si="1"/>
        <v>125.18055684615936</v>
      </c>
      <c r="BL47" s="34">
        <f t="shared" si="2"/>
        <v>121.46923875154874</v>
      </c>
      <c r="BM47" s="34">
        <f>VLOOKUP($AX47&amp;"_"&amp;$BC$14,データシート1!$A:$BT,MATCH($BC$12&amp;"_"&amp;BM$20,データシート1!$A$1:$BT$1,0),0)</f>
        <v>63.869862410968715</v>
      </c>
      <c r="BN47" s="34">
        <f>VLOOKUP($AX47&amp;"_"&amp;$BC$14,データシート1!$A:$BT,MATCH($BC$12&amp;"_"&amp;BN$20,データシート1!$A$1:$BT$1,0),0)</f>
        <v>57.599376340580022</v>
      </c>
      <c r="BO47" s="34">
        <f>VLOOKUP($AX47&amp;"_"&amp;$BC$14,データシート1!$A:$BT,MATCH($BC$12&amp;"_"&amp;BO$20,データシート1!$A$1:$BT$1,0),0)</f>
        <v>3.7113180946106201</v>
      </c>
      <c r="BP47" s="34">
        <f>VLOOKUP($AX47&amp;"_"&amp;$BC$14,データシート1!$A:$BT,MATCH($BC$12&amp;"_"&amp;BP$20,データシート1!$A$1:$BT$1,0),0)</f>
        <v>0</v>
      </c>
      <c r="BQ47" s="34">
        <f>VLOOKUP($AX47&amp;"_"&amp;$BC$14,データシート1!$A:$BT,MATCH($BC$12&amp;"_"&amp;BQ$20,データシート1!$A$1:$BT$1,0),0)</f>
        <v>11.36719237234</v>
      </c>
      <c r="BR47" s="35">
        <f t="shared" si="3"/>
        <v>411.14971922867346</v>
      </c>
      <c r="BT47" s="121" t="str">
        <f t="shared" si="4"/>
        <v>藤岡市</v>
      </c>
      <c r="BU47" s="33">
        <f t="shared" si="25"/>
        <v>411.14971922867346</v>
      </c>
      <c r="BV47" s="59">
        <f t="shared" si="16"/>
        <v>0.31607733462558646</v>
      </c>
      <c r="BW47" s="59">
        <f t="shared" si="16"/>
        <v>0.29716359265424908</v>
      </c>
      <c r="BX47" s="59">
        <f t="shared" si="16"/>
        <v>9.4661935621962595E-3</v>
      </c>
      <c r="BY47" s="59">
        <f t="shared" si="16"/>
        <v>9.4475484091411047E-3</v>
      </c>
      <c r="BZ47" s="59">
        <f t="shared" si="16"/>
        <v>0.15960017036071805</v>
      </c>
      <c r="CA47" s="59">
        <f t="shared" si="32"/>
        <v>0.19221051041921208</v>
      </c>
      <c r="CB47" s="59">
        <f t="shared" si="32"/>
        <v>0.30446465360842523</v>
      </c>
      <c r="CC47" s="59">
        <f t="shared" si="32"/>
        <v>0.29543797081858136</v>
      </c>
      <c r="CD47" s="59">
        <f t="shared" si="32"/>
        <v>0.15534453612370228</v>
      </c>
      <c r="CE47" s="59">
        <f t="shared" si="32"/>
        <v>0.14009343469487906</v>
      </c>
      <c r="CF47" s="59">
        <f t="shared" si="32"/>
        <v>9.026682789843905E-3</v>
      </c>
      <c r="CG47" s="59">
        <f t="shared" si="32"/>
        <v>0</v>
      </c>
      <c r="CH47" s="59">
        <f t="shared" si="32"/>
        <v>2.7647330986058122E-2</v>
      </c>
      <c r="CI47" s="122">
        <f t="shared" si="6"/>
        <v>1</v>
      </c>
      <c r="CK47" s="123" t="str">
        <f t="shared" si="7"/>
        <v>藤岡市</v>
      </c>
      <c r="CL47" s="124">
        <f t="shared" si="17"/>
        <v>129.95510738585733</v>
      </c>
      <c r="CM47" s="65">
        <f t="shared" si="18"/>
        <v>0.77568324960631929</v>
      </c>
      <c r="CN47" s="66">
        <f t="shared" si="19"/>
        <v>122.17872768477841</v>
      </c>
      <c r="CO47" s="65">
        <f t="shared" si="20"/>
        <v>0.82505360720464138</v>
      </c>
      <c r="CP47" s="66">
        <f t="shared" si="8"/>
        <v>3.8920228252612685</v>
      </c>
      <c r="CQ47" s="65">
        <f t="shared" si="21"/>
        <v>0</v>
      </c>
      <c r="CR47" s="66">
        <f t="shared" si="9"/>
        <v>3.8843568758176659</v>
      </c>
      <c r="CS47" s="65">
        <f t="shared" si="22"/>
        <v>0</v>
      </c>
      <c r="CT47" s="66">
        <f t="shared" si="10"/>
        <v>65.619565232657678</v>
      </c>
      <c r="CU47" s="67">
        <f t="shared" si="23"/>
        <v>9.4849759792410629E-2</v>
      </c>
      <c r="CV47" s="16"/>
      <c r="CW47" s="959">
        <f t="shared" si="24"/>
        <v>100.804</v>
      </c>
      <c r="CX47" s="962">
        <f>VLOOKUP($AX47&amp;"_"&amp;$CW$14,データシート1!$A:$BT,MATCH($CW$12&amp;"_"&amp;CX$20,データシート1!$A$1:$BT$1,0),0)</f>
        <v>100.804</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6.2240000000000002</v>
      </c>
      <c r="DB47" s="962">
        <f>VLOOKUP($AX47&amp;"_"&amp;$CW$14,データシート1!$A:$BT,MATCH($CW$12&amp;"_"&amp;DB$20,データシート1!$A$1:$BT$1,0),0)</f>
        <v>0</v>
      </c>
      <c r="DC47" s="962">
        <f>VLOOKUP($AX47&amp;"_"&amp;$CW$14,データシート1!$A:$BT,MATCH($CW$12&amp;"_"&amp;DC$20,データシート1!$A$1:$BT$1,0),0)</f>
        <v>0</v>
      </c>
      <c r="DD47" s="961">
        <f t="shared" si="11"/>
        <v>107.02800000000001</v>
      </c>
      <c r="DE47" s="16"/>
      <c r="DF47" s="125">
        <f>VLOOKUP($AX47&amp;"_"&amp;$DF$14,データシート1!$A:$BT,MATCH($DF$12&amp;"_"&amp;DF$20,データシート1!$A$1:$BT$1,0),0)</f>
        <v>15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16</v>
      </c>
      <c r="DM47" s="16"/>
      <c r="DN47" s="126">
        <f t="shared" si="26"/>
        <v>0.94</v>
      </c>
      <c r="DO47" s="127">
        <f t="shared" si="27"/>
        <v>0</v>
      </c>
      <c r="DP47" s="127">
        <f t="shared" si="29"/>
        <v>0</v>
      </c>
      <c r="DQ47" s="127">
        <f t="shared" si="30"/>
        <v>0.06</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04209</v>
      </c>
      <c r="AY48" s="18" t="str">
        <f>IF(IFERROR(比較地域マスタ!$Z33,"")=0,"",IFERROR(比較地域マスタ!$Z33,""))</f>
        <v>多賀城市</v>
      </c>
      <c r="BB48" s="110" t="str">
        <f t="shared" si="0"/>
        <v>04209</v>
      </c>
      <c r="BC48" s="1031" t="str">
        <f t="shared" si="0"/>
        <v>多賀城市</v>
      </c>
      <c r="BD48" s="34">
        <f t="shared" si="14"/>
        <v>309.05531752973445</v>
      </c>
      <c r="BE48" s="34">
        <f t="shared" si="15"/>
        <v>69.305648595303452</v>
      </c>
      <c r="BF48" s="34">
        <f>VLOOKUP($AX48&amp;"_"&amp;$BC$14,データシート1!$A:$BT,MATCH($BC$12&amp;"_"&amp;BF$20,データシート1!$A$1:$BT$1,0),0)</f>
        <v>64.362364688071025</v>
      </c>
      <c r="BG48" s="34">
        <f>VLOOKUP($AX48&amp;"_"&amp;$BC$14,データシート1!$A:$BT,MATCH($BC$12&amp;"_"&amp;BG$20,データシート1!$A$1:$BT$1,0),0)</f>
        <v>4.1321843745662212</v>
      </c>
      <c r="BH48" s="34">
        <f>VLOOKUP($AX48&amp;"_"&amp;$BC$14,データシート1!$A:$BT,MATCH($BC$12&amp;"_"&amp;BH$20,データシート1!$A$1:$BT$1,0),0)</f>
        <v>0.8110995326661995</v>
      </c>
      <c r="BI48" s="34">
        <f>VLOOKUP($AX48&amp;"_"&amp;$BC$14,データシート1!$A:$BT,MATCH($BC$12&amp;"_"&amp;BI$20,データシート1!$A$1:$BT$1,0),0)</f>
        <v>71.879125476092838</v>
      </c>
      <c r="BJ48" s="34">
        <f>VLOOKUP($AX48&amp;"_"&amp;$BC$14,データシート1!$A:$BT,MATCH($BC$12&amp;"_"&amp;BJ$20,データシート1!$A$1:$BT$1,0),0)</f>
        <v>79.851057130557024</v>
      </c>
      <c r="BK48" s="34">
        <f t="shared" si="1"/>
        <v>81.305179149258436</v>
      </c>
      <c r="BL48" s="34">
        <f t="shared" si="2"/>
        <v>77.677237844011358</v>
      </c>
      <c r="BM48" s="34">
        <f>VLOOKUP($AX48&amp;"_"&amp;$BC$14,データシート1!$A:$BT,MATCH($BC$12&amp;"_"&amp;BM$20,データシート1!$A$1:$BT$1,0),0)</f>
        <v>48.375715804345532</v>
      </c>
      <c r="BN48" s="34">
        <f>VLOOKUP($AX48&amp;"_"&amp;$BC$14,データシート1!$A:$BT,MATCH($BC$12&amp;"_"&amp;BN$20,データシート1!$A$1:$BT$1,0),0)</f>
        <v>29.301522039665826</v>
      </c>
      <c r="BO48" s="34">
        <f>VLOOKUP($AX48&amp;"_"&amp;$BC$14,データシート1!$A:$BT,MATCH($BC$12&amp;"_"&amp;BO$20,データシート1!$A$1:$BT$1,0),0)</f>
        <v>3.6279413052470799</v>
      </c>
      <c r="BP48" s="34">
        <f>VLOOKUP($AX48&amp;"_"&amp;$BC$14,データシート1!$A:$BT,MATCH($BC$12&amp;"_"&amp;BP$20,データシート1!$A$1:$BT$1,0),0)</f>
        <v>0</v>
      </c>
      <c r="BQ48" s="34">
        <f>VLOOKUP($AX48&amp;"_"&amp;$BC$14,データシート1!$A:$BT,MATCH($BC$12&amp;"_"&amp;BQ$20,データシート1!$A$1:$BT$1,0),0)</f>
        <v>6.7143071785226702</v>
      </c>
      <c r="BR48" s="35">
        <f t="shared" si="3"/>
        <v>309.05531752973445</v>
      </c>
      <c r="BT48" s="121" t="str">
        <f t="shared" si="4"/>
        <v>多賀城市</v>
      </c>
      <c r="BU48" s="33">
        <f t="shared" si="25"/>
        <v>309.05531752973445</v>
      </c>
      <c r="BV48" s="59">
        <f t="shared" si="16"/>
        <v>0.22424997941876701</v>
      </c>
      <c r="BW48" s="59">
        <f t="shared" si="16"/>
        <v>0.20825516028171454</v>
      </c>
      <c r="BX48" s="59">
        <f t="shared" si="16"/>
        <v>1.3370371387215044E-2</v>
      </c>
      <c r="BY48" s="59">
        <f t="shared" si="16"/>
        <v>2.6244477498374155E-3</v>
      </c>
      <c r="BZ48" s="59">
        <f t="shared" si="16"/>
        <v>0.23257689287024577</v>
      </c>
      <c r="CA48" s="59">
        <f t="shared" si="32"/>
        <v>0.25837140667503478</v>
      </c>
      <c r="CB48" s="59">
        <f t="shared" si="32"/>
        <v>0.263076460871559</v>
      </c>
      <c r="CC48" s="59">
        <f t="shared" si="32"/>
        <v>0.25133765199344277</v>
      </c>
      <c r="CD48" s="59">
        <f t="shared" si="32"/>
        <v>0.1565276928124405</v>
      </c>
      <c r="CE48" s="59">
        <f t="shared" si="32"/>
        <v>9.4809959181002296E-2</v>
      </c>
      <c r="CF48" s="59">
        <f t="shared" si="32"/>
        <v>1.1738808878116238E-2</v>
      </c>
      <c r="CG48" s="59">
        <f t="shared" si="32"/>
        <v>0</v>
      </c>
      <c r="CH48" s="59">
        <f t="shared" si="32"/>
        <v>2.1725260164393325E-2</v>
      </c>
      <c r="CI48" s="122">
        <f t="shared" si="6"/>
        <v>1</v>
      </c>
      <c r="CK48" s="123" t="str">
        <f t="shared" si="7"/>
        <v>多賀城市</v>
      </c>
      <c r="CL48" s="124">
        <f t="shared" si="17"/>
        <v>69.305648595303452</v>
      </c>
      <c r="CM48" s="65">
        <f t="shared" si="18"/>
        <v>0.67547163829835921</v>
      </c>
      <c r="CN48" s="66">
        <f t="shared" si="19"/>
        <v>64.362364688071025</v>
      </c>
      <c r="CO48" s="65">
        <f t="shared" si="20"/>
        <v>0.72735052894469776</v>
      </c>
      <c r="CP48" s="66">
        <f t="shared" si="8"/>
        <v>4.1321843745662212</v>
      </c>
      <c r="CQ48" s="65">
        <f t="shared" si="21"/>
        <v>0</v>
      </c>
      <c r="CR48" s="66">
        <f t="shared" si="9"/>
        <v>0.8110995326661995</v>
      </c>
      <c r="CS48" s="65">
        <f t="shared" si="22"/>
        <v>0</v>
      </c>
      <c r="CT48" s="66">
        <f t="shared" si="10"/>
        <v>71.879125476092838</v>
      </c>
      <c r="CU48" s="67">
        <f t="shared" si="23"/>
        <v>5.8473165500572591E-2</v>
      </c>
      <c r="CV48" s="16"/>
      <c r="CW48" s="959">
        <f t="shared" si="24"/>
        <v>46.814</v>
      </c>
      <c r="CX48" s="962">
        <f>VLOOKUP($AX48&amp;"_"&amp;$CW$14,データシート1!$A:$BT,MATCH($CW$12&amp;"_"&amp;CX$20,データシート1!$A$1:$BT$1,0),0)</f>
        <v>46.814</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4.2030000000000003</v>
      </c>
      <c r="DB48" s="962">
        <f>VLOOKUP($AX48&amp;"_"&amp;$CW$14,データシート1!$A:$BT,MATCH($CW$12&amp;"_"&amp;DB$20,データシート1!$A$1:$BT$1,0),0)</f>
        <v>0</v>
      </c>
      <c r="DC48" s="962">
        <f>VLOOKUP($AX48&amp;"_"&amp;$CW$14,データシート1!$A:$BT,MATCH($CW$12&amp;"_"&amp;DC$20,データシート1!$A$1:$BT$1,0),0)</f>
        <v>0</v>
      </c>
      <c r="DD48" s="961">
        <f t="shared" si="11"/>
        <v>51.017000000000003</v>
      </c>
      <c r="DE48" s="16"/>
      <c r="DF48" s="125">
        <f>VLOOKUP($AX48&amp;"_"&amp;$DF$14,データシート1!$A:$BT,MATCH($DF$12&amp;"_"&amp;DF$20,データシート1!$A$1:$BT$1,0),0)</f>
        <v>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v>
      </c>
      <c r="DJ48" s="64">
        <f>VLOOKUP($AX48&amp;"_"&amp;$DF$14,データシート1!$A:$BT,MATCH($DF$12&amp;"_"&amp;DJ$20,データシート1!$A$1:$BT$1,0),0)</f>
        <v>0</v>
      </c>
      <c r="DK48" s="64">
        <f>VLOOKUP($AX48&amp;"_"&amp;$DF$14,データシート1!$A:$BT,MATCH($DF$12&amp;"_"&amp;DK$20,データシート1!$A$1:$BT$1,0),0)</f>
        <v>0</v>
      </c>
      <c r="DL48" s="68">
        <f t="shared" si="12"/>
        <v>4</v>
      </c>
      <c r="DM48" s="16"/>
      <c r="DN48" s="126">
        <f t="shared" si="26"/>
        <v>0.92</v>
      </c>
      <c r="DO48" s="127">
        <f t="shared" si="27"/>
        <v>0</v>
      </c>
      <c r="DP48" s="127">
        <f t="shared" si="29"/>
        <v>0</v>
      </c>
      <c r="DQ48" s="127">
        <f t="shared" si="30"/>
        <v>0.08</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04213</v>
      </c>
      <c r="AY49" s="18" t="str">
        <f>IF(IFERROR(比較地域マスタ!$Z34,"")=0,"",IFERROR(比較地域マスタ!$Z34,""))</f>
        <v>栗原市</v>
      </c>
      <c r="BB49" s="110" t="str">
        <f t="shared" si="0"/>
        <v>04213</v>
      </c>
      <c r="BC49" s="1031" t="str">
        <f t="shared" si="0"/>
        <v>栗原市</v>
      </c>
      <c r="BD49" s="34">
        <f t="shared" si="14"/>
        <v>463.1077453769206</v>
      </c>
      <c r="BE49" s="34">
        <f t="shared" si="15"/>
        <v>165.89964176238698</v>
      </c>
      <c r="BF49" s="34">
        <f>VLOOKUP($AX49&amp;"_"&amp;$BC$14,データシート1!$A:$BT,MATCH($BC$12&amp;"_"&amp;BF$20,データシート1!$A$1:$BT$1,0),0)</f>
        <v>121.94865758983168</v>
      </c>
      <c r="BG49" s="34">
        <f>VLOOKUP($AX49&amp;"_"&amp;$BC$14,データシート1!$A:$BT,MATCH($BC$12&amp;"_"&amp;BG$20,データシート1!$A$1:$BT$1,0),0)</f>
        <v>6.3970758101102501</v>
      </c>
      <c r="BH49" s="34">
        <f>VLOOKUP($AX49&amp;"_"&amp;$BC$14,データシート1!$A:$BT,MATCH($BC$12&amp;"_"&amp;BH$20,データシート1!$A$1:$BT$1,0),0)</f>
        <v>37.553908362445029</v>
      </c>
      <c r="BI49" s="34">
        <f>VLOOKUP($AX49&amp;"_"&amp;$BC$14,データシート1!$A:$BT,MATCH($BC$12&amp;"_"&amp;BI$20,データシート1!$A$1:$BT$1,0),0)</f>
        <v>76.004673291640771</v>
      </c>
      <c r="BJ49" s="34">
        <f>VLOOKUP($AX49&amp;"_"&amp;$BC$14,データシート1!$A:$BT,MATCH($BC$12&amp;"_"&amp;BJ$20,データシート1!$A$1:$BT$1,0),0)</f>
        <v>71.925737900034761</v>
      </c>
      <c r="BK49" s="34">
        <f t="shared" si="1"/>
        <v>143.56709084543331</v>
      </c>
      <c r="BL49" s="34">
        <f t="shared" si="2"/>
        <v>139.79405757830361</v>
      </c>
      <c r="BM49" s="34">
        <f>VLOOKUP($AX49&amp;"_"&amp;$BC$14,データシート1!$A:$BT,MATCH($BC$12&amp;"_"&amp;BM$20,データシート1!$A$1:$BT$1,0),0)</f>
        <v>60.86209517934968</v>
      </c>
      <c r="BN49" s="34">
        <f>VLOOKUP($AX49&amp;"_"&amp;$BC$14,データシート1!$A:$BT,MATCH($BC$12&amp;"_"&amp;BN$20,データシート1!$A$1:$BT$1,0),0)</f>
        <v>78.931962398953928</v>
      </c>
      <c r="BO49" s="34">
        <f>VLOOKUP($AX49&amp;"_"&amp;$BC$14,データシート1!$A:$BT,MATCH($BC$12&amp;"_"&amp;BO$20,データシート1!$A$1:$BT$1,0),0)</f>
        <v>3.7730332671297102</v>
      </c>
      <c r="BP49" s="34">
        <f>VLOOKUP($AX49&amp;"_"&amp;$BC$14,データシート1!$A:$BT,MATCH($BC$12&amp;"_"&amp;BP$20,データシート1!$A$1:$BT$1,0),0)</f>
        <v>0</v>
      </c>
      <c r="BQ49" s="34">
        <f>VLOOKUP($AX49&amp;"_"&amp;$BC$14,データシート1!$A:$BT,MATCH($BC$12&amp;"_"&amp;BQ$20,データシート1!$A$1:$BT$1,0),0)</f>
        <v>5.7106015774248009</v>
      </c>
      <c r="BR49" s="35">
        <f t="shared" si="3"/>
        <v>463.1077453769206</v>
      </c>
      <c r="BT49" s="121" t="str">
        <f t="shared" si="4"/>
        <v>栗原市</v>
      </c>
      <c r="BU49" s="33">
        <f t="shared" si="25"/>
        <v>463.1077453769206</v>
      </c>
      <c r="BV49" s="59">
        <f t="shared" si="16"/>
        <v>0.35823119655958735</v>
      </c>
      <c r="BW49" s="59">
        <f t="shared" si="16"/>
        <v>0.26332675021571578</v>
      </c>
      <c r="BX49" s="59">
        <f t="shared" si="16"/>
        <v>1.3813363896351396E-2</v>
      </c>
      <c r="BY49" s="59">
        <f t="shared" si="16"/>
        <v>8.1091082447520127E-2</v>
      </c>
      <c r="BZ49" s="59">
        <f t="shared" si="16"/>
        <v>0.16411876944485354</v>
      </c>
      <c r="CA49" s="59">
        <f t="shared" si="32"/>
        <v>0.15531102344551556</v>
      </c>
      <c r="CB49" s="59">
        <f t="shared" si="32"/>
        <v>0.3100079674300954</v>
      </c>
      <c r="CC49" s="59">
        <f t="shared" si="32"/>
        <v>0.3018607634483117</v>
      </c>
      <c r="CD49" s="59">
        <f t="shared" si="32"/>
        <v>0.13142102628798485</v>
      </c>
      <c r="CE49" s="59">
        <f t="shared" si="32"/>
        <v>0.17043973716032687</v>
      </c>
      <c r="CF49" s="59">
        <f t="shared" si="32"/>
        <v>8.1472039817836808E-3</v>
      </c>
      <c r="CG49" s="59">
        <f t="shared" si="32"/>
        <v>0</v>
      </c>
      <c r="CH49" s="59">
        <f t="shared" si="32"/>
        <v>1.2331043119948202E-2</v>
      </c>
      <c r="CI49" s="122">
        <f t="shared" si="6"/>
        <v>1</v>
      </c>
      <c r="CK49" s="123" t="str">
        <f t="shared" si="7"/>
        <v>栗原市</v>
      </c>
      <c r="CL49" s="124">
        <f t="shared" si="17"/>
        <v>165.89964176238698</v>
      </c>
      <c r="CM49" s="65">
        <f t="shared" si="18"/>
        <v>0.47748746867975306</v>
      </c>
      <c r="CN49" s="66">
        <f t="shared" si="19"/>
        <v>121.94865758983168</v>
      </c>
      <c r="CO49" s="65">
        <f t="shared" si="20"/>
        <v>0.64957664615247968</v>
      </c>
      <c r="CP49" s="66">
        <f t="shared" si="8"/>
        <v>6.3970758101102501</v>
      </c>
      <c r="CQ49" s="65">
        <f t="shared" si="21"/>
        <v>0</v>
      </c>
      <c r="CR49" s="66">
        <f t="shared" si="9"/>
        <v>37.553908362445029</v>
      </c>
      <c r="CS49" s="65">
        <f t="shared" si="22"/>
        <v>0</v>
      </c>
      <c r="CT49" s="66">
        <f t="shared" si="10"/>
        <v>76.004673291640771</v>
      </c>
      <c r="CU49" s="67">
        <f t="shared" si="23"/>
        <v>0.65514392528119048</v>
      </c>
      <c r="CV49" s="16"/>
      <c r="CW49" s="959">
        <f t="shared" si="24"/>
        <v>79.215000000000003</v>
      </c>
      <c r="CX49" s="962">
        <f>VLOOKUP($AX49&amp;"_"&amp;$CW$14,データシート1!$A:$BT,MATCH($CW$12&amp;"_"&amp;CX$20,データシート1!$A$1:$BT$1,0),0)</f>
        <v>79.215000000000003</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49.793999999999997</v>
      </c>
      <c r="DB49" s="962">
        <f>VLOOKUP($AX49&amp;"_"&amp;$CW$14,データシート1!$A:$BT,MATCH($CW$12&amp;"_"&amp;DB$20,データシート1!$A$1:$BT$1,0),0)</f>
        <v>0</v>
      </c>
      <c r="DC49" s="962">
        <f>VLOOKUP($AX49&amp;"_"&amp;$CW$14,データシート1!$A:$BT,MATCH($CW$12&amp;"_"&amp;DC$20,データシート1!$A$1:$BT$1,0),0)</f>
        <v>0</v>
      </c>
      <c r="DD49" s="961">
        <f t="shared" si="11"/>
        <v>129.00900000000001</v>
      </c>
      <c r="DE49" s="16"/>
      <c r="DF49" s="125">
        <f>VLOOKUP($AX49&amp;"_"&amp;$DF$14,データシート1!$A:$BT,MATCH($DF$12&amp;"_"&amp;DF$20,データシート1!$A$1:$BT$1,0),0)</f>
        <v>7</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4</v>
      </c>
      <c r="DJ49" s="64">
        <f>VLOOKUP($AX49&amp;"_"&amp;$DF$14,データシート1!$A:$BT,MATCH($DF$12&amp;"_"&amp;DJ$20,データシート1!$A$1:$BT$1,0),0)</f>
        <v>0</v>
      </c>
      <c r="DK49" s="64">
        <f>VLOOKUP($AX49&amp;"_"&amp;$DF$14,データシート1!$A:$BT,MATCH($DF$12&amp;"_"&amp;DK$20,データシート1!$A$1:$BT$1,0),0)</f>
        <v>0</v>
      </c>
      <c r="DL49" s="68">
        <f t="shared" si="12"/>
        <v>11</v>
      </c>
      <c r="DM49" s="16"/>
      <c r="DN49" s="126">
        <f t="shared" si="26"/>
        <v>0.61</v>
      </c>
      <c r="DO49" s="127">
        <f t="shared" si="27"/>
        <v>0</v>
      </c>
      <c r="DP49" s="127">
        <f t="shared" si="29"/>
        <v>0</v>
      </c>
      <c r="DQ49" s="127">
        <f t="shared" si="30"/>
        <v>0.39</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塩尻市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長野県</v>
      </c>
      <c r="AY4" s="1038" t="str">
        <f>年度マスタ!$J4</f>
        <v>塩尻市</v>
      </c>
      <c r="AZ4" s="1038" t="str">
        <f>年度マスタ!$K4</f>
        <v>20215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18207</v>
      </c>
      <c r="AY13" s="18" t="str">
        <f>IF(IFERROR(比較地域マスタ!$Z6,"")=0,"",IFERROR(比較地域マスタ!$Z6,""))</f>
        <v>鯖江市</v>
      </c>
      <c r="BC13" s="844" t="str">
        <f t="shared" ref="BC13:BC59" si="0">AX13</f>
        <v>18207</v>
      </c>
      <c r="BD13" s="1031" t="str">
        <f>AY13</f>
        <v>鯖江市</v>
      </c>
      <c r="BE13" s="34">
        <f>VLOOKUP($BC13&amp;"_"&amp;$AZ$7,データシート1!$A:$BT,MATCH("cb_"&amp;BE$12,データシート1!$A$1:$BT$1,0),0)</f>
        <v>7438.3259999999846</v>
      </c>
      <c r="BF13" s="34">
        <f>VLOOKUP($BC13&amp;"_"&amp;$AZ$7,データシート1!$A:$BT,MATCH("cb_"&amp;BF$12,データシート1!$A$1:$BT$1,0),0)</f>
        <v>10767.203000000003</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18205.528999999988</v>
      </c>
      <c r="BL13" s="36"/>
      <c r="BM13" s="844" t="str">
        <f>AX13</f>
        <v>18207</v>
      </c>
      <c r="BN13" s="1031" t="str">
        <f>AY13</f>
        <v>鯖江市</v>
      </c>
      <c r="BO13" s="34">
        <f>BE13*VLOOKUP(BO$12,別紙!$B$4:$E$10,MATCH("設備利用率",別紙!$B$4:$E$4,0),0)/100*8760/10^3</f>
        <v>8926.8837991199816</v>
      </c>
      <c r="BP13" s="34">
        <f>BF13*VLOOKUP(BP$12,別紙!$B$4:$E$10,MATCH("設備利用率",別紙!$B$4:$E$4,0),0)/100*8760/10^3</f>
        <v>14242.425440280003</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23169.309239399983</v>
      </c>
      <c r="BV13" s="36"/>
      <c r="BW13" s="33" t="str">
        <f>AX13</f>
        <v>18207</v>
      </c>
      <c r="BX13" s="33" t="str">
        <f>AY13</f>
        <v>鯖江市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563256.71360953152</v>
      </c>
      <c r="BZ13" s="36"/>
      <c r="CA13" s="33" t="str">
        <f>AX13</f>
        <v>18207</v>
      </c>
      <c r="CB13" s="33" t="str">
        <f>AY13</f>
        <v>鯖江市</v>
      </c>
      <c r="CC13" s="223">
        <f>BO13/$BY13</f>
        <v>1.5848694890671818E-2</v>
      </c>
      <c r="CD13" s="223">
        <f t="shared" ref="CD13:CH28" si="1">BP13/$BY13</f>
        <v>2.5285851186770462E-2</v>
      </c>
      <c r="CE13" s="223">
        <f t="shared" si="1"/>
        <v>0</v>
      </c>
      <c r="CF13" s="223">
        <f t="shared" si="1"/>
        <v>0</v>
      </c>
      <c r="CG13" s="223">
        <f t="shared" si="1"/>
        <v>0</v>
      </c>
      <c r="CH13" s="223">
        <f t="shared" si="1"/>
        <v>0</v>
      </c>
      <c r="CI13" s="223">
        <f>BU13/BY13</f>
        <v>4.1134546077442276E-2</v>
      </c>
      <c r="CK13" s="18" t="str">
        <f>AX13</f>
        <v>18207</v>
      </c>
      <c r="CL13" s="18" t="str">
        <f>AY13</f>
        <v>鯖江市</v>
      </c>
      <c r="CM13" s="18">
        <f>VLOOKUP($CK13&amp;"_"&amp;$AZ$7,データシート1!$A:$BT,MATCH("ca_太陽光発電（10kW未満）",データシート1!$A$1:$BT$1,0),0)</f>
        <v>1567</v>
      </c>
      <c r="CN13" s="18">
        <f>VLOOKUP($CK13&amp;"_"&amp;$AZ$5,データシート1!$A:$BT,MATCH("ab_家庭",データシート1!$A$1:$BT$1,0),0)</f>
        <v>25438</v>
      </c>
      <c r="CO13" s="223">
        <f>CM13/CN13</f>
        <v>6.1600754776318892E-2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23229</v>
      </c>
      <c r="AY14" s="18" t="str">
        <f>IF(IFERROR(比較地域マスタ!$Z7,"")=0,"",IFERROR(比較地域マスタ!$Z7,""))</f>
        <v>豊明市</v>
      </c>
      <c r="BC14" s="844" t="str">
        <f t="shared" si="0"/>
        <v>23229</v>
      </c>
      <c r="BD14" s="1031" t="str">
        <f t="shared" ref="BD14:BD60" si="2">AY14</f>
        <v>豊明市</v>
      </c>
      <c r="BE14" s="34">
        <f>VLOOKUP($BC14&amp;"_"&amp;$AZ$7,データシート1!$A:$BT,MATCH("cb_"&amp;BE$12,データシート1!$A$1:$BT$1,0),0)</f>
        <v>11102.299999999988</v>
      </c>
      <c r="BF14" s="34">
        <f>VLOOKUP($BC14&amp;"_"&amp;$AZ$7,データシート1!$A:$BT,MATCH("cb_"&amp;BF$12,データシート1!$A$1:$BT$1,0),0)</f>
        <v>13360.600000000008</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24462.899999999994</v>
      </c>
      <c r="BL14" s="36"/>
      <c r="BM14" s="844" t="str">
        <f t="shared" ref="BM14:BM60" si="4">AX14</f>
        <v>23229</v>
      </c>
      <c r="BN14" s="1031" t="str">
        <f t="shared" ref="BN14:BN60" si="5">AY14</f>
        <v>豊明市</v>
      </c>
      <c r="BO14" s="34">
        <f>BE14*VLOOKUP(BO$12,別紙!$B$4:$E$10,MATCH("設備利用率",別紙!$B$4:$E$4,0),0)/100*8760/10^3</f>
        <v>13324.092275999985</v>
      </c>
      <c r="BP14" s="34">
        <f>BF14*VLOOKUP(BP$12,別紙!$B$4:$E$10,MATCH("設備利用率",別紙!$B$4:$E$4,0),0)/100*8760/10^3</f>
        <v>17672.867256000009</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30996.959531999993</v>
      </c>
      <c r="BV14" s="36"/>
      <c r="BW14" s="33" t="str">
        <f t="shared" ref="BW14:BW60" si="7">AX14</f>
        <v>23229</v>
      </c>
      <c r="BX14" s="33" t="str">
        <f t="shared" ref="BX14:BX60" si="8">AY14</f>
        <v>豊明市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355466.77891175234</v>
      </c>
      <c r="BZ14" s="36"/>
      <c r="CA14" s="33" t="str">
        <f t="shared" ref="CA14:CA60" si="9">AX14</f>
        <v>23229</v>
      </c>
      <c r="CB14" s="33" t="str">
        <f t="shared" ref="CB14:CB60" si="10">AY14</f>
        <v>豊明市</v>
      </c>
      <c r="CC14" s="223">
        <f t="shared" ref="CC14:CC60" si="11">BO14/$BY14</f>
        <v>3.7483368535285277E-2</v>
      </c>
      <c r="CD14" s="223">
        <f t="shared" si="1"/>
        <v>4.9717352800463667E-2</v>
      </c>
      <c r="CE14" s="223">
        <f t="shared" si="1"/>
        <v>0</v>
      </c>
      <c r="CF14" s="223">
        <f t="shared" si="1"/>
        <v>0</v>
      </c>
      <c r="CG14" s="223">
        <f t="shared" si="1"/>
        <v>0</v>
      </c>
      <c r="CH14" s="223">
        <f t="shared" si="1"/>
        <v>0</v>
      </c>
      <c r="CI14" s="223">
        <f t="shared" ref="CI14:CI60" si="12">BU14/BY14</f>
        <v>8.7200721335748937E-2</v>
      </c>
      <c r="CK14" s="18" t="str">
        <f t="shared" ref="CK14:CK60" si="13">AX14</f>
        <v>23229</v>
      </c>
      <c r="CL14" s="18" t="str">
        <f t="shared" ref="CL14:CL60" si="14">AY14</f>
        <v>豊明市</v>
      </c>
      <c r="CM14" s="18">
        <f>VLOOKUP($CK14&amp;"_"&amp;$AZ$7,データシート1!$A:$BT,MATCH("ca_太陽光発電（10kW未満）",データシート1!$A$1:$BT$1,0),0)</f>
        <v>2425</v>
      </c>
      <c r="CN14" s="18">
        <f>VLOOKUP($CK14&amp;"_"&amp;$AZ$5,データシート1!$A:$BT,MATCH("ab_家庭",データシート1!$A$1:$BT$1,0),0)</f>
        <v>30685</v>
      </c>
      <c r="CO14" s="223">
        <f t="shared" ref="CO14:CO60" si="15">CM14/CN14</f>
        <v>7.9028841453478896E-2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19211</v>
      </c>
      <c r="AY15" s="18" t="str">
        <f>IF(IFERROR(比較地域マスタ!$Z8,"")=0,"",IFERROR(比較地域マスタ!$Z8,""))</f>
        <v>笛吹市</v>
      </c>
      <c r="BC15" s="844" t="str">
        <f t="shared" si="0"/>
        <v>19211</v>
      </c>
      <c r="BD15" s="1031" t="str">
        <f t="shared" si="2"/>
        <v>笛吹市</v>
      </c>
      <c r="BE15" s="34">
        <f>VLOOKUP($BC15&amp;"_"&amp;$AZ$7,データシート1!$A:$BT,MATCH("cb_"&amp;BE$12,データシート1!$A$1:$BT$1,0),0)</f>
        <v>16873.999999999945</v>
      </c>
      <c r="BF15" s="34">
        <f>VLOOKUP($BC15&amp;"_"&amp;$AZ$7,データシート1!$A:$BT,MATCH("cb_"&amp;BF$12,データシート1!$A$1:$BT$1,0),0)</f>
        <v>29418.100000000028</v>
      </c>
      <c r="BG15" s="34">
        <f>VLOOKUP($BC15&amp;"_"&amp;$AZ$7,データシート1!$A:$BT,MATCH("cb_"&amp;BG$12,データシート1!$A$1:$BT$1,0),0)</f>
        <v>0</v>
      </c>
      <c r="BH15" s="34">
        <f>VLOOKUP($BC15&amp;"_"&amp;$AZ$7,データシート1!$A:$BT,MATCH("cb_"&amp;BH$12,データシート1!$A$1:$BT$1,0),0)</f>
        <v>19.5</v>
      </c>
      <c r="BI15" s="34">
        <f>VLOOKUP($BC15&amp;"_"&amp;$AZ$7,データシート1!$A:$BT,MATCH("cb_"&amp;BI$12,データシート1!$A$1:$BT$1,0),0)</f>
        <v>0</v>
      </c>
      <c r="BJ15" s="34">
        <f>VLOOKUP($BC15&amp;"_"&amp;$AZ$7,データシート1!$A:$BT,MATCH("cb_"&amp;BJ$12,データシート1!$A$1:$BT$1,0),0)</f>
        <v>4784.92</v>
      </c>
      <c r="BK15" s="34">
        <f t="shared" si="3"/>
        <v>51096.519999999975</v>
      </c>
      <c r="BL15" s="36"/>
      <c r="BM15" s="844" t="str">
        <f t="shared" si="4"/>
        <v>19211</v>
      </c>
      <c r="BN15" s="1031" t="str">
        <f t="shared" si="5"/>
        <v>笛吹市</v>
      </c>
      <c r="BO15" s="34">
        <f>BE15*VLOOKUP(BO$12,別紙!$B$4:$E$10,MATCH("設備利用率",別紙!$B$4:$E$4,0),0)/100*8760/10^3</f>
        <v>20250.824879999931</v>
      </c>
      <c r="BP15" s="34">
        <f>BF15*VLOOKUP(BP$12,別紙!$B$4:$E$10,MATCH("設備利用率",別紙!$B$4:$E$4,0),0)/100*8760/10^3</f>
        <v>38913.085956000032</v>
      </c>
      <c r="BQ15" s="34">
        <f>BG15*VLOOKUP(BQ$12,別紙!$B$4:$E$10,MATCH("設備利用率",別紙!$B$4:$E$4,0),0)/100*8760/10^3</f>
        <v>0</v>
      </c>
      <c r="BR15" s="34">
        <f>BH15*VLOOKUP(BR$12,別紙!$B$4:$E$10,MATCH("設備利用率",別紙!$B$4:$E$4,0),0)/100*8760/10^3</f>
        <v>102.492</v>
      </c>
      <c r="BS15" s="34">
        <f>BI15*VLOOKUP(BS$12,別紙!$B$4:$E$10,MATCH("設備利用率",別紙!$B$4:$E$4,0),0)/100*8760/10^3</f>
        <v>0</v>
      </c>
      <c r="BT15" s="34">
        <f>BJ15*VLOOKUP(BT$12,別紙!$B$4:$E$10,MATCH("設備利用率",別紙!$B$4:$E$4,0),0)/100*8760/10^3</f>
        <v>33532.719359999996</v>
      </c>
      <c r="BU15" s="34">
        <f t="shared" si="6"/>
        <v>92799.122195999953</v>
      </c>
      <c r="BV15" s="36"/>
      <c r="BW15" s="33" t="str">
        <f t="shared" si="7"/>
        <v>19211</v>
      </c>
      <c r="BX15" s="33" t="str">
        <f t="shared" si="8"/>
        <v>笛吹市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350691.33287500002</v>
      </c>
      <c r="BZ15" s="36"/>
      <c r="CA15" s="33" t="str">
        <f t="shared" si="9"/>
        <v>19211</v>
      </c>
      <c r="CB15" s="33" t="str">
        <f t="shared" si="10"/>
        <v>笛吹市</v>
      </c>
      <c r="CC15" s="223">
        <f t="shared" si="11"/>
        <v>5.7745438742331595E-2</v>
      </c>
      <c r="CD15" s="223">
        <f t="shared" si="1"/>
        <v>0.11096107119895707</v>
      </c>
      <c r="CE15" s="223">
        <f t="shared" si="1"/>
        <v>0</v>
      </c>
      <c r="CF15" s="223">
        <f t="shared" si="1"/>
        <v>2.9225700891938534E-4</v>
      </c>
      <c r="CG15" s="223">
        <f t="shared" si="1"/>
        <v>0</v>
      </c>
      <c r="CH15" s="223">
        <f t="shared" si="1"/>
        <v>9.5618899632037263E-2</v>
      </c>
      <c r="CI15" s="223">
        <f t="shared" si="12"/>
        <v>0.26461766658224528</v>
      </c>
      <c r="CK15" s="18" t="str">
        <f t="shared" si="13"/>
        <v>19211</v>
      </c>
      <c r="CL15" s="18" t="str">
        <f t="shared" si="14"/>
        <v>笛吹市</v>
      </c>
      <c r="CM15" s="18">
        <f>VLOOKUP($CK15&amp;"_"&amp;$AZ$7,データシート1!$A:$BT,MATCH("ca_太陽光発電（10kW未満）",データシート1!$A$1:$BT$1,0),0)</f>
        <v>3456</v>
      </c>
      <c r="CN15" s="18">
        <f>VLOOKUP($CK15&amp;"_"&amp;$AZ$5,データシート1!$A:$BT,MATCH("ab_家庭",データシート1!$A$1:$BT$1,0),0)</f>
        <v>30231</v>
      </c>
      <c r="CO15" s="223">
        <f t="shared" si="15"/>
        <v>0.11431973801726704</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12230</v>
      </c>
      <c r="AY16" s="18" t="str">
        <f>IF(IFERROR(比較地域マスタ!$Z9,"")=0,"",IFERROR(比較地域マスタ!$Z9,""))</f>
        <v>八街市</v>
      </c>
      <c r="BC16" s="844" t="str">
        <f t="shared" si="0"/>
        <v>12230</v>
      </c>
      <c r="BD16" s="1031" t="str">
        <f t="shared" si="2"/>
        <v>八街市</v>
      </c>
      <c r="BE16" s="34">
        <f>VLOOKUP($BC16&amp;"_"&amp;$AZ$7,データシート1!$A:$BT,MATCH("cb_"&amp;BE$12,データシート1!$A$1:$BT$1,0),0)</f>
        <v>9563.0999999999822</v>
      </c>
      <c r="BF16" s="34">
        <f>VLOOKUP($BC16&amp;"_"&amp;$AZ$7,データシート1!$A:$BT,MATCH("cb_"&amp;BF$12,データシート1!$A$1:$BT$1,0),0)</f>
        <v>97229.299999999945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49</v>
      </c>
      <c r="BK16" s="34">
        <f t="shared" si="3"/>
        <v>106841.39999999992</v>
      </c>
      <c r="BL16" s="36"/>
      <c r="BM16" s="844" t="str">
        <f t="shared" si="4"/>
        <v>12230</v>
      </c>
      <c r="BN16" s="1031" t="str">
        <f t="shared" si="5"/>
        <v>八街市</v>
      </c>
      <c r="BO16" s="34">
        <f>BE16*VLOOKUP(BO$12,別紙!$B$4:$E$10,MATCH("設備利用率",別紙!$B$4:$E$4,0),0)/100*8760/10^3</f>
        <v>11476.867571999977</v>
      </c>
      <c r="BP16" s="34">
        <f>BF16*VLOOKUP(BP$12,別紙!$B$4:$E$10,MATCH("設備利用率",別紙!$B$4:$E$4,0),0)/100*8760/10^3</f>
        <v>128611.02886799992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343.392</v>
      </c>
      <c r="BU16" s="34">
        <f t="shared" si="6"/>
        <v>140431.28843999989</v>
      </c>
      <c r="BV16" s="36"/>
      <c r="BW16" s="33" t="str">
        <f t="shared" si="7"/>
        <v>12230</v>
      </c>
      <c r="BX16" s="33" t="str">
        <f t="shared" si="8"/>
        <v>八街市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317150.77043847472</v>
      </c>
      <c r="BZ16" s="36"/>
      <c r="CA16" s="33" t="str">
        <f t="shared" si="9"/>
        <v>12230</v>
      </c>
      <c r="CB16" s="33" t="str">
        <f t="shared" si="10"/>
        <v>八街市</v>
      </c>
      <c r="CC16" s="223">
        <f t="shared" si="11"/>
        <v>3.6187418230555483E-2</v>
      </c>
      <c r="CD16" s="223">
        <f t="shared" si="1"/>
        <v>0.40552015273426451</v>
      </c>
      <c r="CE16" s="223">
        <f t="shared" si="1"/>
        <v>0</v>
      </c>
      <c r="CF16" s="223">
        <f t="shared" si="1"/>
        <v>0</v>
      </c>
      <c r="CG16" s="223">
        <f t="shared" si="1"/>
        <v>0</v>
      </c>
      <c r="CH16" s="223">
        <f t="shared" si="1"/>
        <v>1.0827405512061207E-3</v>
      </c>
      <c r="CI16" s="223">
        <f t="shared" si="12"/>
        <v>0.44279031151602605</v>
      </c>
      <c r="CK16" s="18" t="str">
        <f t="shared" si="13"/>
        <v>12230</v>
      </c>
      <c r="CL16" s="18" t="str">
        <f t="shared" si="14"/>
        <v>八街市</v>
      </c>
      <c r="CM16" s="18">
        <f>VLOOKUP($CK16&amp;"_"&amp;$AZ$7,データシート1!$A:$BT,MATCH("ca_太陽光発電（10kW未満）",データシート1!$A$1:$BT$1,0),0)</f>
        <v>2176</v>
      </c>
      <c r="CN16" s="18">
        <f>VLOOKUP($CK16&amp;"_"&amp;$AZ$5,データシート1!$A:$BT,MATCH("ab_家庭",データシート1!$A$1:$BT$1,0),0)</f>
        <v>32583</v>
      </c>
      <c r="CO16" s="223">
        <f t="shared" si="15"/>
        <v>6.6783291900684411E-2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27221</v>
      </c>
      <c r="AY17" s="18" t="str">
        <f>IF(IFERROR(比較地域マスタ!$Z10,"")=0,"",IFERROR(比較地域マスタ!$Z10,""))</f>
        <v>柏原市</v>
      </c>
      <c r="BC17" s="844" t="str">
        <f t="shared" si="0"/>
        <v>27221</v>
      </c>
      <c r="BD17" s="1031" t="str">
        <f t="shared" si="2"/>
        <v>柏原市</v>
      </c>
      <c r="BE17" s="34">
        <f>VLOOKUP($BC17&amp;"_"&amp;$AZ$7,データシート1!$A:$BT,MATCH("cb_"&amp;BE$12,データシート1!$A$1:$BT$1,0),0)</f>
        <v>5305.2000000000071</v>
      </c>
      <c r="BF17" s="34">
        <f>VLOOKUP($BC17&amp;"_"&amp;$AZ$7,データシート1!$A:$BT,MATCH("cb_"&amp;BF$12,データシート1!$A$1:$BT$1,0),0)</f>
        <v>8214.0999999999985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13519.300000000007</v>
      </c>
      <c r="BL17" s="36"/>
      <c r="BM17" s="844" t="str">
        <f t="shared" si="4"/>
        <v>27221</v>
      </c>
      <c r="BN17" s="1031" t="str">
        <f t="shared" si="5"/>
        <v>柏原市</v>
      </c>
      <c r="BO17" s="34">
        <f>BE17*VLOOKUP(BO$12,別紙!$B$4:$E$10,MATCH("設備利用率",別紙!$B$4:$E$4,0),0)/100*8760/10^3</f>
        <v>6366.8766240000086</v>
      </c>
      <c r="BP17" s="34">
        <f>BF17*VLOOKUP(BP$12,別紙!$B$4:$E$10,MATCH("設備利用率",別紙!$B$4:$E$4,0),0)/100*8760/10^3</f>
        <v>10865.282915999998</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17232.159540000008</v>
      </c>
      <c r="BV17" s="36"/>
      <c r="BW17" s="33" t="str">
        <f t="shared" si="7"/>
        <v>27221</v>
      </c>
      <c r="BX17" s="33" t="str">
        <f t="shared" si="8"/>
        <v>柏原市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427320.6907237228</v>
      </c>
      <c r="BZ17" s="36"/>
      <c r="CA17" s="33" t="str">
        <f t="shared" si="9"/>
        <v>27221</v>
      </c>
      <c r="CB17" s="33" t="str">
        <f t="shared" si="10"/>
        <v>柏原市</v>
      </c>
      <c r="CC17" s="223">
        <f t="shared" si="11"/>
        <v>1.4899528064547684E-2</v>
      </c>
      <c r="CD17" s="223">
        <f t="shared" si="1"/>
        <v>2.5426531295730703E-2</v>
      </c>
      <c r="CE17" s="223">
        <f t="shared" si="1"/>
        <v>0</v>
      </c>
      <c r="CF17" s="223">
        <f t="shared" si="1"/>
        <v>0</v>
      </c>
      <c r="CG17" s="223">
        <f t="shared" si="1"/>
        <v>0</v>
      </c>
      <c r="CH17" s="223">
        <f t="shared" si="1"/>
        <v>0</v>
      </c>
      <c r="CI17" s="223">
        <f t="shared" si="12"/>
        <v>4.0326059360278388E-2</v>
      </c>
      <c r="CK17" s="18" t="str">
        <f t="shared" si="13"/>
        <v>27221</v>
      </c>
      <c r="CL17" s="18" t="str">
        <f t="shared" si="14"/>
        <v>柏原市</v>
      </c>
      <c r="CM17" s="18">
        <f>VLOOKUP($CK17&amp;"_"&amp;$AZ$7,データシート1!$A:$BT,MATCH("ca_太陽光発電（10kW未満）",データシート1!$A$1:$BT$1,0),0)</f>
        <v>1276</v>
      </c>
      <c r="CN17" s="18">
        <f>VLOOKUP($CK17&amp;"_"&amp;$AZ$5,データシート1!$A:$BT,MATCH("ab_家庭",データシート1!$A$1:$BT$1,0),0)</f>
        <v>32237</v>
      </c>
      <c r="CO17" s="223">
        <f t="shared" si="15"/>
        <v>3.9581846946055772E-2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05204</v>
      </c>
      <c r="AY18" s="18" t="str">
        <f>IF(IFERROR(比較地域マスタ!$Z11,"")=0,"",IFERROR(比較地域マスタ!$Z11,""))</f>
        <v>大館市</v>
      </c>
      <c r="BC18" s="844" t="str">
        <f t="shared" si="0"/>
        <v>05204</v>
      </c>
      <c r="BD18" s="1031" t="str">
        <f t="shared" si="2"/>
        <v>大館市</v>
      </c>
      <c r="BE18" s="34">
        <f>VLOOKUP($BC18&amp;"_"&amp;$AZ$7,データシート1!$A:$BT,MATCH("cb_"&amp;BE$12,データシート1!$A$1:$BT$1,0),0)</f>
        <v>4552.2000000000089</v>
      </c>
      <c r="BF18" s="34">
        <f>VLOOKUP($BC18&amp;"_"&amp;$AZ$7,データシート1!$A:$BT,MATCH("cb_"&amp;BF$12,データシート1!$A$1:$BT$1,0),0)</f>
        <v>16210.999999999996</v>
      </c>
      <c r="BG18" s="34">
        <f>VLOOKUP($BC18&amp;"_"&amp;$AZ$7,データシート1!$A:$BT,MATCH("cb_"&amp;BG$12,データシート1!$A$1:$BT$1,0),0)</f>
        <v>0</v>
      </c>
      <c r="BH18" s="34">
        <f>VLOOKUP($BC18&amp;"_"&amp;$AZ$7,データシート1!$A:$BT,MATCH("cb_"&amp;BH$12,データシート1!$A$1:$BT$1,0),0)</f>
        <v>7800</v>
      </c>
      <c r="BI18" s="34">
        <f>VLOOKUP($BC18&amp;"_"&amp;$AZ$7,データシート1!$A:$BT,MATCH("cb_"&amp;BI$12,データシート1!$A$1:$BT$1,0),0)</f>
        <v>0</v>
      </c>
      <c r="BJ18" s="34">
        <f>VLOOKUP($BC18&amp;"_"&amp;$AZ$7,データシート1!$A:$BT,MATCH("cb_"&amp;BJ$12,データシート1!$A$1:$BT$1,0),0)</f>
        <v>2310</v>
      </c>
      <c r="BK18" s="34">
        <f t="shared" si="3"/>
        <v>30873.200000000004</v>
      </c>
      <c r="BL18" s="36"/>
      <c r="BM18" s="844" t="str">
        <f t="shared" si="4"/>
        <v>05204</v>
      </c>
      <c r="BN18" s="1031" t="str">
        <f t="shared" si="5"/>
        <v>大館市</v>
      </c>
      <c r="BO18" s="34">
        <f>BE18*VLOOKUP(BO$12,別紙!$B$4:$E$10,MATCH("設備利用率",別紙!$B$4:$E$4,0),0)/100*8760/10^3</f>
        <v>5463.1862640000099</v>
      </c>
      <c r="BP18" s="34">
        <f>BF18*VLOOKUP(BP$12,別紙!$B$4:$E$10,MATCH("設備利用率",別紙!$B$4:$E$4,0),0)/100*8760/10^3</f>
        <v>21443.262359999997</v>
      </c>
      <c r="BQ18" s="34">
        <f>BG18*VLOOKUP(BQ$12,別紙!$B$4:$E$10,MATCH("設備利用率",別紙!$B$4:$E$4,0),0)/100*8760/10^3</f>
        <v>0</v>
      </c>
      <c r="BR18" s="34">
        <f>BH18*VLOOKUP(BR$12,別紙!$B$4:$E$10,MATCH("設備利用率",別紙!$B$4:$E$4,0),0)/100*8760/10^3</f>
        <v>40996.800000000003</v>
      </c>
      <c r="BS18" s="34">
        <f>BI18*VLOOKUP(BS$12,別紙!$B$4:$E$10,MATCH("設備利用率",別紙!$B$4:$E$4,0),0)/100*8760/10^3</f>
        <v>0</v>
      </c>
      <c r="BT18" s="34">
        <f>BJ18*VLOOKUP(BT$12,別紙!$B$4:$E$10,MATCH("設備利用率",別紙!$B$4:$E$4,0),0)/100*8760/10^3</f>
        <v>16188.48</v>
      </c>
      <c r="BU18" s="34">
        <f t="shared" si="6"/>
        <v>84091.72862400001</v>
      </c>
      <c r="BV18" s="36"/>
      <c r="BW18" s="33" t="str">
        <f t="shared" si="7"/>
        <v>05204</v>
      </c>
      <c r="BX18" s="33" t="str">
        <f t="shared" si="8"/>
        <v>大館市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532233.46386649599</v>
      </c>
      <c r="BZ18" s="36"/>
      <c r="CA18" s="33" t="str">
        <f t="shared" si="9"/>
        <v>05204</v>
      </c>
      <c r="CB18" s="33" t="str">
        <f t="shared" si="10"/>
        <v>大館市</v>
      </c>
      <c r="CC18" s="223">
        <f t="shared" si="11"/>
        <v>1.0264642558007929E-2</v>
      </c>
      <c r="CD18" s="223">
        <f t="shared" si="1"/>
        <v>4.0289203546545069E-2</v>
      </c>
      <c r="CE18" s="223">
        <f t="shared" si="1"/>
        <v>0</v>
      </c>
      <c r="CF18" s="223">
        <f t="shared" si="1"/>
        <v>7.7027851090331917E-2</v>
      </c>
      <c r="CG18" s="223">
        <f t="shared" si="1"/>
        <v>0</v>
      </c>
      <c r="CH18" s="223">
        <f t="shared" si="1"/>
        <v>3.0416125815156701E-2</v>
      </c>
      <c r="CI18" s="223">
        <f t="shared" si="12"/>
        <v>0.15799782301004162</v>
      </c>
      <c r="CK18" s="18" t="str">
        <f t="shared" si="13"/>
        <v>05204</v>
      </c>
      <c r="CL18" s="18" t="str">
        <f t="shared" si="14"/>
        <v>大館市</v>
      </c>
      <c r="CM18" s="18">
        <f>VLOOKUP($CK18&amp;"_"&amp;$AZ$7,データシート1!$A:$BT,MATCH("ca_太陽光発電（10kW未満）",データシート1!$A$1:$BT$1,0),0)</f>
        <v>823</v>
      </c>
      <c r="CN18" s="18">
        <f>VLOOKUP($CK18&amp;"_"&amp;$AZ$5,データシート1!$A:$BT,MATCH("ab_家庭",データシート1!$A$1:$BT$1,0),0)</f>
        <v>31508</v>
      </c>
      <c r="CO18" s="223">
        <f t="shared" si="15"/>
        <v>2.6120350387203249E-2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21209</v>
      </c>
      <c r="AY19" s="18" t="str">
        <f>IF(IFERROR(比較地域マスタ!$Z12,"")=0,"",IFERROR(比較地域マスタ!$Z12,""))</f>
        <v>羽島市</v>
      </c>
      <c r="BC19" s="844" t="str">
        <f t="shared" si="0"/>
        <v>21209</v>
      </c>
      <c r="BD19" s="1031" t="str">
        <f t="shared" si="2"/>
        <v>羽島市</v>
      </c>
      <c r="BE19" s="34">
        <f>VLOOKUP($BC19&amp;"_"&amp;$AZ$7,データシート1!$A:$BT,MATCH("cb_"&amp;BE$12,データシート1!$A$1:$BT$1,0),0)</f>
        <v>14448.999999999947</v>
      </c>
      <c r="BF19" s="34">
        <f>VLOOKUP($BC19&amp;"_"&amp;$AZ$7,データシート1!$A:$BT,MATCH("cb_"&amp;BF$12,データシート1!$A$1:$BT$1,0),0)</f>
        <v>27914.000000000022</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42362.999999999971</v>
      </c>
      <c r="BL19" s="36"/>
      <c r="BM19" s="844" t="str">
        <f t="shared" si="4"/>
        <v>21209</v>
      </c>
      <c r="BN19" s="1031" t="str">
        <f t="shared" si="5"/>
        <v>羽島市</v>
      </c>
      <c r="BO19" s="34">
        <f>BE19*VLOOKUP(BO$12,別紙!$B$4:$E$10,MATCH("設備利用率",別紙!$B$4:$E$4,0),0)/100*8760/10^3</f>
        <v>17340.533879999937</v>
      </c>
      <c r="BP19" s="34">
        <f>BF19*VLOOKUP(BP$12,別紙!$B$4:$E$10,MATCH("設備利用率",別紙!$B$4:$E$4,0),0)/100*8760/10^3</f>
        <v>36923.522640000025</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54264.056519999962</v>
      </c>
      <c r="BV19" s="36"/>
      <c r="BW19" s="33" t="str">
        <f t="shared" si="7"/>
        <v>21209</v>
      </c>
      <c r="BX19" s="33" t="str">
        <f t="shared" si="8"/>
        <v>羽島市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343996.91188665217</v>
      </c>
      <c r="BZ19" s="36"/>
      <c r="CA19" s="33" t="str">
        <f t="shared" si="9"/>
        <v>21209</v>
      </c>
      <c r="CB19" s="33" t="str">
        <f t="shared" si="10"/>
        <v>羽島市</v>
      </c>
      <c r="CC19" s="223">
        <f t="shared" si="11"/>
        <v>5.0408981246069108E-2</v>
      </c>
      <c r="CD19" s="223">
        <f t="shared" si="1"/>
        <v>0.10733678519813694</v>
      </c>
      <c r="CE19" s="223">
        <f t="shared" si="1"/>
        <v>0</v>
      </c>
      <c r="CF19" s="223">
        <f t="shared" si="1"/>
        <v>0</v>
      </c>
      <c r="CG19" s="223">
        <f t="shared" si="1"/>
        <v>0</v>
      </c>
      <c r="CH19" s="223">
        <f t="shared" si="1"/>
        <v>0</v>
      </c>
      <c r="CI19" s="223">
        <f t="shared" si="12"/>
        <v>0.15774576644420604</v>
      </c>
      <c r="CK19" s="18" t="str">
        <f t="shared" si="13"/>
        <v>21209</v>
      </c>
      <c r="CL19" s="18" t="str">
        <f t="shared" si="14"/>
        <v>羽島市</v>
      </c>
      <c r="CM19" s="18">
        <f>VLOOKUP($CK19&amp;"_"&amp;$AZ$7,データシート1!$A:$BT,MATCH("ca_太陽光発電（10kW未満）",データシート1!$A$1:$BT$1,0),0)</f>
        <v>2975</v>
      </c>
      <c r="CN19" s="18">
        <f>VLOOKUP($CK19&amp;"_"&amp;$AZ$5,データシート1!$A:$BT,MATCH("ab_家庭",データシート1!$A$1:$BT$1,0),0)</f>
        <v>27628</v>
      </c>
      <c r="CO19" s="223">
        <f t="shared" si="15"/>
        <v>0.10768061386998697</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47212</v>
      </c>
      <c r="AY20" s="18" t="str">
        <f>IF(IFERROR(比較地域マスタ!$Z13,"")=0,"",IFERROR(比較地域マスタ!$Z13,""))</f>
        <v>豊見城市</v>
      </c>
      <c r="BC20" s="844" t="str">
        <f t="shared" si="0"/>
        <v>47212</v>
      </c>
      <c r="BD20" s="1031" t="str">
        <f t="shared" si="2"/>
        <v>豊見城市</v>
      </c>
      <c r="BE20" s="34">
        <f>VLOOKUP($BC20&amp;"_"&amp;$AZ$7,データシート1!$A:$BT,MATCH("cb_"&amp;BE$12,データシート1!$A$1:$BT$1,0),0)</f>
        <v>5968.8670000000075</v>
      </c>
      <c r="BF20" s="34">
        <f>VLOOKUP($BC20&amp;"_"&amp;$AZ$7,データシート1!$A:$BT,MATCH("cb_"&amp;BF$12,データシート1!$A$1:$BT$1,0),0)</f>
        <v>6153.2999999999929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12122.167000000001</v>
      </c>
      <c r="BL20" s="36"/>
      <c r="BM20" s="844" t="str">
        <f t="shared" si="4"/>
        <v>47212</v>
      </c>
      <c r="BN20" s="1031" t="str">
        <f t="shared" si="5"/>
        <v>豊見城市</v>
      </c>
      <c r="BO20" s="34">
        <f>BE20*VLOOKUP(BO$12,別紙!$B$4:$E$10,MATCH("設備利用率",別紙!$B$4:$E$4,0),0)/100*8760/10^3</f>
        <v>7163.3566640400086</v>
      </c>
      <c r="BP20" s="34">
        <f>BF20*VLOOKUP(BP$12,別紙!$B$4:$E$10,MATCH("設備利用率",別紙!$B$4:$E$4,0),0)/100*8760/10^3</f>
        <v>8139.3391079999901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15302.695772039999</v>
      </c>
      <c r="BV20" s="36"/>
      <c r="BW20" s="33" t="str">
        <f t="shared" si="7"/>
        <v>47212</v>
      </c>
      <c r="BX20" s="33" t="str">
        <f t="shared" si="8"/>
        <v>豊見城市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308145.23425837816</v>
      </c>
      <c r="BZ20" s="36"/>
      <c r="CA20" s="33" t="str">
        <f t="shared" si="9"/>
        <v>47212</v>
      </c>
      <c r="CB20" s="33" t="str">
        <f t="shared" si="10"/>
        <v>豊見城市</v>
      </c>
      <c r="CC20" s="223">
        <f t="shared" si="11"/>
        <v>2.3246689767181573E-2</v>
      </c>
      <c r="CD20" s="223">
        <f t="shared" si="1"/>
        <v>2.6413970436989453E-2</v>
      </c>
      <c r="CE20" s="223">
        <f t="shared" si="1"/>
        <v>0</v>
      </c>
      <c r="CF20" s="223">
        <f t="shared" si="1"/>
        <v>0</v>
      </c>
      <c r="CG20" s="223">
        <f t="shared" si="1"/>
        <v>0</v>
      </c>
      <c r="CH20" s="223">
        <f t="shared" si="1"/>
        <v>0</v>
      </c>
      <c r="CI20" s="223">
        <f t="shared" si="12"/>
        <v>4.966066020417103E-2</v>
      </c>
      <c r="CK20" s="18" t="str">
        <f t="shared" si="13"/>
        <v>47212</v>
      </c>
      <c r="CL20" s="18" t="str">
        <f t="shared" si="14"/>
        <v>豊見城市</v>
      </c>
      <c r="CM20" s="18">
        <f>VLOOKUP($CK20&amp;"_"&amp;$AZ$7,データシート1!$A:$BT,MATCH("ca_太陽光発電（10kW未満）",データシート1!$A$1:$BT$1,0),0)</f>
        <v>1218</v>
      </c>
      <c r="CN20" s="18">
        <f>VLOOKUP($CK20&amp;"_"&amp;$AZ$5,データシート1!$A:$BT,MATCH("ab_家庭",データシート1!$A$1:$BT$1,0),0)</f>
        <v>28033</v>
      </c>
      <c r="CO20" s="223">
        <f t="shared" si="15"/>
        <v>4.3448792494559983E-2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12229</v>
      </c>
      <c r="AY21" s="18" t="str">
        <f>IF(IFERROR(比較地域マスタ!$Z14,"")=0,"",IFERROR(比較地域マスタ!$Z14,""))</f>
        <v>袖ケ浦市</v>
      </c>
      <c r="BC21" s="844" t="str">
        <f t="shared" si="0"/>
        <v>12229</v>
      </c>
      <c r="BD21" s="1031" t="str">
        <f t="shared" si="2"/>
        <v>袖ケ浦市</v>
      </c>
      <c r="BE21" s="34">
        <f>VLOOKUP($BC21&amp;"_"&amp;$AZ$7,データシート1!$A:$BT,MATCH("cb_"&amp;BE$12,データシート1!$A$1:$BT$1,0),0)</f>
        <v>15458.499999999938</v>
      </c>
      <c r="BF21" s="34">
        <f>VLOOKUP($BC21&amp;"_"&amp;$AZ$7,データシート1!$A:$BT,MATCH("cb_"&amp;BF$12,データシート1!$A$1:$BT$1,0),0)</f>
        <v>61182.299999999937</v>
      </c>
      <c r="BG21" s="34">
        <f>VLOOKUP($BC21&amp;"_"&amp;$AZ$7,データシート1!$A:$BT,MATCH("cb_"&amp;BG$12,データシート1!$A$1:$BT$1,0),0)</f>
        <v>3490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80130.799999999872</v>
      </c>
      <c r="BL21" s="36"/>
      <c r="BM21" s="844" t="str">
        <f t="shared" si="4"/>
        <v>12229</v>
      </c>
      <c r="BN21" s="1031" t="str">
        <f t="shared" si="5"/>
        <v>袖ケ浦市</v>
      </c>
      <c r="BO21" s="34">
        <f>BE21*VLOOKUP(BO$12,別紙!$B$4:$E$10,MATCH("設備利用率",別紙!$B$4:$E$4,0),0)/100*8760/10^3</f>
        <v>18552.055019999923</v>
      </c>
      <c r="BP21" s="34">
        <f>BF21*VLOOKUP(BP$12,別紙!$B$4:$E$10,MATCH("設備利用率",別紙!$B$4:$E$4,0),0)/100*8760/10^3</f>
        <v>80929.499147999915</v>
      </c>
      <c r="BQ21" s="34">
        <f>BG21*VLOOKUP(BQ$12,別紙!$B$4:$E$10,MATCH("設備利用率",別紙!$B$4:$E$4,0),0)/100*8760/10^3</f>
        <v>7581.9552000000003</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107063.50936799984</v>
      </c>
      <c r="BV21" s="36"/>
      <c r="BW21" s="33" t="str">
        <f t="shared" si="7"/>
        <v>12229</v>
      </c>
      <c r="BX21" s="33" t="str">
        <f t="shared" si="8"/>
        <v>袖ケ浦市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1454238.5055747884</v>
      </c>
      <c r="BZ21" s="36"/>
      <c r="CA21" s="33" t="str">
        <f t="shared" si="9"/>
        <v>12229</v>
      </c>
      <c r="CB21" s="33" t="str">
        <f t="shared" si="10"/>
        <v>袖ケ浦市</v>
      </c>
      <c r="CC21" s="223">
        <f t="shared" si="11"/>
        <v>1.2757229951538943E-2</v>
      </c>
      <c r="CD21" s="223">
        <f t="shared" si="1"/>
        <v>5.5650774503465984E-2</v>
      </c>
      <c r="CE21" s="223">
        <f t="shared" si="1"/>
        <v>5.2136944324708478E-3</v>
      </c>
      <c r="CF21" s="223">
        <f t="shared" si="1"/>
        <v>0</v>
      </c>
      <c r="CG21" s="223">
        <f t="shared" si="1"/>
        <v>0</v>
      </c>
      <c r="CH21" s="223">
        <f t="shared" si="1"/>
        <v>0</v>
      </c>
      <c r="CI21" s="223">
        <f t="shared" si="12"/>
        <v>7.3621698887475773E-2</v>
      </c>
      <c r="CK21" s="18" t="str">
        <f t="shared" si="13"/>
        <v>12229</v>
      </c>
      <c r="CL21" s="18" t="str">
        <f t="shared" si="14"/>
        <v>袖ケ浦市</v>
      </c>
      <c r="CM21" s="18">
        <f>VLOOKUP($CK21&amp;"_"&amp;$AZ$7,データシート1!$A:$BT,MATCH("ca_太陽光発電（10kW未満）",データシート1!$A$1:$BT$1,0),0)</f>
        <v>3337</v>
      </c>
      <c r="CN21" s="18">
        <f>VLOOKUP($CK21&amp;"_"&amp;$AZ$5,データシート1!$A:$BT,MATCH("ab_家庭",データシート1!$A$1:$BT$1,0),0)</f>
        <v>29090</v>
      </c>
      <c r="CO21" s="223">
        <f t="shared" si="15"/>
        <v>0.11471295977999313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08222</v>
      </c>
      <c r="AY22" s="18" t="str">
        <f>IF(IFERROR(比較地域マスタ!$Z15,"")=0,"",IFERROR(比較地域マスタ!$Z15,""))</f>
        <v>鹿嶋市</v>
      </c>
      <c r="BC22" s="844" t="str">
        <f t="shared" si="0"/>
        <v>08222</v>
      </c>
      <c r="BD22" s="1031" t="str">
        <f t="shared" si="2"/>
        <v>鹿嶋市</v>
      </c>
      <c r="BE22" s="34">
        <f>VLOOKUP($BC22&amp;"_"&amp;$AZ$7,データシート1!$A:$BT,MATCH("cb_"&amp;BE$12,データシート1!$A$1:$BT$1,0),0)</f>
        <v>13286.69999999993</v>
      </c>
      <c r="BF22" s="34">
        <f>VLOOKUP($BC22&amp;"_"&amp;$AZ$7,データシート1!$A:$BT,MATCH("cb_"&amp;BF$12,データシート1!$A$1:$BT$1,0),0)</f>
        <v>83475.899999999907</v>
      </c>
      <c r="BG22" s="34">
        <f>VLOOKUP($BC22&amp;"_"&amp;$AZ$7,データシート1!$A:$BT,MATCH("cb_"&amp;BG$12,データシート1!$A$1:$BT$1,0),0)</f>
        <v>20000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116762.59999999983</v>
      </c>
      <c r="BL22" s="36"/>
      <c r="BM22" s="844" t="str">
        <f t="shared" si="4"/>
        <v>08222</v>
      </c>
      <c r="BN22" s="1031" t="str">
        <f t="shared" si="5"/>
        <v>鹿嶋市</v>
      </c>
      <c r="BO22" s="34">
        <f>BE22*VLOOKUP(BO$12,別紙!$B$4:$E$10,MATCH("設備利用率",別紙!$B$4:$E$4,0),0)/100*8760/10^3</f>
        <v>15945.634403999915</v>
      </c>
      <c r="BP22" s="34">
        <f>BF22*VLOOKUP(BP$12,別紙!$B$4:$E$10,MATCH("設備利用率",別紙!$B$4:$E$4,0),0)/100*8760/10^3</f>
        <v>110418.58148399986</v>
      </c>
      <c r="BQ22" s="34">
        <f>BG22*VLOOKUP(BQ$12,別紙!$B$4:$E$10,MATCH("設備利用率",別紙!$B$4:$E$4,0),0)/100*8760/10^3</f>
        <v>43449.599999999999</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169813.81588799978</v>
      </c>
      <c r="BV22" s="36"/>
      <c r="BW22" s="33" t="str">
        <f t="shared" si="7"/>
        <v>08222</v>
      </c>
      <c r="BX22" s="33" t="str">
        <f t="shared" si="8"/>
        <v>鹿嶋市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1255626.2623396399</v>
      </c>
      <c r="BZ22" s="36"/>
      <c r="CA22" s="33" t="str">
        <f t="shared" si="9"/>
        <v>08222</v>
      </c>
      <c r="CB22" s="33" t="str">
        <f t="shared" si="10"/>
        <v>鹿嶋市</v>
      </c>
      <c r="CC22" s="223">
        <f t="shared" si="11"/>
        <v>1.2699347634134391E-2</v>
      </c>
      <c r="CD22" s="223">
        <f t="shared" si="1"/>
        <v>8.7939050652105791E-2</v>
      </c>
      <c r="CE22" s="223">
        <f t="shared" si="1"/>
        <v>3.4603927381256956E-2</v>
      </c>
      <c r="CF22" s="223">
        <f t="shared" si="1"/>
        <v>0</v>
      </c>
      <c r="CG22" s="223">
        <f t="shared" si="1"/>
        <v>0</v>
      </c>
      <c r="CH22" s="223">
        <f t="shared" si="1"/>
        <v>0</v>
      </c>
      <c r="CI22" s="223">
        <f t="shared" si="12"/>
        <v>0.13524232566749714</v>
      </c>
      <c r="CK22" s="18" t="str">
        <f t="shared" si="13"/>
        <v>08222</v>
      </c>
      <c r="CL22" s="18" t="str">
        <f t="shared" si="14"/>
        <v>鹿嶋市</v>
      </c>
      <c r="CM22" s="18">
        <f>VLOOKUP($CK22&amp;"_"&amp;$AZ$7,データシート1!$A:$BT,MATCH("ca_太陽光発電（10kW未満）",データシート1!$A$1:$BT$1,0),0)</f>
        <v>2681</v>
      </c>
      <c r="CN22" s="18">
        <f>VLOOKUP($CK22&amp;"_"&amp;$AZ$5,データシート1!$A:$BT,MATCH("ab_家庭",データシート1!$A$1:$BT$1,0),0)</f>
        <v>30904</v>
      </c>
      <c r="CO22" s="223">
        <f t="shared" si="15"/>
        <v>8.6752523945120369E-2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44205</v>
      </c>
      <c r="AY23" s="18" t="str">
        <f>IF(IFERROR(比較地域マスタ!$Z16,"")=0,"",IFERROR(比較地域マスタ!$Z16,""))</f>
        <v>佐伯市</v>
      </c>
      <c r="BC23" s="844" t="str">
        <f t="shared" si="0"/>
        <v>44205</v>
      </c>
      <c r="BD23" s="1031" t="str">
        <f t="shared" si="2"/>
        <v>佐伯市</v>
      </c>
      <c r="BE23" s="34">
        <f>VLOOKUP($BC23&amp;"_"&amp;$AZ$7,データシート1!$A:$BT,MATCH("cb_"&amp;BE$12,データシート1!$A$1:$BT$1,0),0)</f>
        <v>11820.963999999967</v>
      </c>
      <c r="BF23" s="34">
        <f>VLOOKUP($BC23&amp;"_"&amp;$AZ$7,データシート1!$A:$BT,MATCH("cb_"&amp;BF$12,データシート1!$A$1:$BT$1,0),0)</f>
        <v>53710.040000000074</v>
      </c>
      <c r="BG23" s="34">
        <f>VLOOKUP($BC23&amp;"_"&amp;$AZ$7,データシート1!$A:$BT,MATCH("cb_"&amp;BG$12,データシート1!$A$1:$BT$1,0),0)</f>
        <v>76</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50656</v>
      </c>
      <c r="BK23" s="34">
        <f t="shared" si="3"/>
        <v>116263.00400000004</v>
      </c>
      <c r="BL23" s="36"/>
      <c r="BM23" s="844" t="str">
        <f t="shared" si="4"/>
        <v>44205</v>
      </c>
      <c r="BN23" s="1031" t="str">
        <f t="shared" si="5"/>
        <v>佐伯市</v>
      </c>
      <c r="BO23" s="34">
        <f>BE23*VLOOKUP(BO$12,別紙!$B$4:$E$10,MATCH("設備利用率",別紙!$B$4:$E$4,0),0)/100*8760/10^3</f>
        <v>14186.57531567996</v>
      </c>
      <c r="BP23" s="34">
        <f>BF23*VLOOKUP(BP$12,別紙!$B$4:$E$10,MATCH("設備利用率",別紙!$B$4:$E$4,0),0)/100*8760/10^3</f>
        <v>71045.492510400101</v>
      </c>
      <c r="BQ23" s="34">
        <f>BG23*VLOOKUP(BQ$12,別紙!$B$4:$E$10,MATCH("設備利用率",別紙!$B$4:$E$4,0),0)/100*8760/10^3</f>
        <v>165.10847999999999</v>
      </c>
      <c r="BR23" s="34">
        <f>BH23*VLOOKUP(BR$12,別紙!$B$4:$E$10,MATCH("設備利用率",別紙!$B$4:$E$4,0),0)/100*8760/10^3</f>
        <v>0</v>
      </c>
      <c r="BS23" s="34">
        <f>BI23*VLOOKUP(BS$12,別紙!$B$4:$E$10,MATCH("設備利用率",別紙!$B$4:$E$4,0),0)/100*8760/10^3</f>
        <v>0</v>
      </c>
      <c r="BT23" s="34">
        <f>BJ23*VLOOKUP(BT$12,別紙!$B$4:$E$10,MATCH("設備利用率",別紙!$B$4:$E$4,0),0)/100*8760/10^3</f>
        <v>354997.24800000002</v>
      </c>
      <c r="BU23" s="34">
        <f t="shared" si="6"/>
        <v>440394.42430608009</v>
      </c>
      <c r="BV23" s="36"/>
      <c r="BW23" s="33" t="str">
        <f t="shared" si="7"/>
        <v>44205</v>
      </c>
      <c r="BX23" s="33" t="str">
        <f t="shared" si="8"/>
        <v>佐伯市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454922.19495881902</v>
      </c>
      <c r="BZ23" s="36"/>
      <c r="CA23" s="33" t="str">
        <f t="shared" si="9"/>
        <v>44205</v>
      </c>
      <c r="CB23" s="33" t="str">
        <f t="shared" si="10"/>
        <v>佐伯市</v>
      </c>
      <c r="CC23" s="223">
        <f t="shared" si="11"/>
        <v>3.1184618980755981E-2</v>
      </c>
      <c r="CD23" s="223">
        <f t="shared" si="1"/>
        <v>0.15617064477768855</v>
      </c>
      <c r="CE23" s="223">
        <f t="shared" si="1"/>
        <v>3.6293784262371752E-4</v>
      </c>
      <c r="CF23" s="223">
        <f t="shared" si="1"/>
        <v>0</v>
      </c>
      <c r="CG23" s="223">
        <f t="shared" si="1"/>
        <v>0</v>
      </c>
      <c r="CH23" s="223">
        <f t="shared" si="1"/>
        <v>0.78034717130505249</v>
      </c>
      <c r="CI23" s="223">
        <f t="shared" si="12"/>
        <v>0.96806537290612071</v>
      </c>
      <c r="CK23" s="18" t="str">
        <f t="shared" si="13"/>
        <v>44205</v>
      </c>
      <c r="CL23" s="18" t="str">
        <f t="shared" si="14"/>
        <v>佐伯市</v>
      </c>
      <c r="CM23" s="18">
        <f>VLOOKUP($CK23&amp;"_"&amp;$AZ$7,データシート1!$A:$BT,MATCH("ca_太陽光発電（10kW未満）",データシート1!$A$1:$BT$1,0),0)</f>
        <v>2444</v>
      </c>
      <c r="CN23" s="18">
        <f>VLOOKUP($CK23&amp;"_"&amp;$AZ$5,データシート1!$A:$BT,MATCH("ab_家庭",データシート1!$A$1:$BT$1,0),0)</f>
        <v>33053</v>
      </c>
      <c r="CO23" s="223">
        <f t="shared" si="15"/>
        <v>7.3941850966629349E-2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20215</v>
      </c>
      <c r="AY24" s="18" t="str">
        <f>IF(IFERROR(比較地域マスタ!$Z17,"")=0,"",IFERROR(比較地域マスタ!$Z17,""))</f>
        <v>塩尻市</v>
      </c>
      <c r="BC24" s="844" t="str">
        <f t="shared" si="0"/>
        <v>20215</v>
      </c>
      <c r="BD24" s="1031" t="str">
        <f t="shared" si="2"/>
        <v>塩尻市</v>
      </c>
      <c r="BE24" s="34">
        <f>VLOOKUP($BC24&amp;"_"&amp;$AZ$7,データシート1!$A:$BT,MATCH("cb_"&amp;BE$12,データシート1!$A$1:$BT$1,0),0)</f>
        <v>16025.299999999947</v>
      </c>
      <c r="BF24" s="34">
        <f>VLOOKUP($BC24&amp;"_"&amp;$AZ$7,データシート1!$A:$BT,MATCH("cb_"&amp;BF$12,データシート1!$A$1:$BT$1,0),0)</f>
        <v>49122.300000000017</v>
      </c>
      <c r="BG24" s="34">
        <f>VLOOKUP($BC24&amp;"_"&amp;$AZ$7,データシート1!$A:$BT,MATCH("cb_"&amp;BG$12,データシート1!$A$1:$BT$1,0),0)</f>
        <v>0</v>
      </c>
      <c r="BH24" s="34">
        <f>VLOOKUP($BC24&amp;"_"&amp;$AZ$7,データシート1!$A:$BT,MATCH("cb_"&amp;BH$12,データシート1!$A$1:$BT$1,0),0)</f>
        <v>560</v>
      </c>
      <c r="BI24" s="34">
        <f>VLOOKUP($BC24&amp;"_"&amp;$AZ$7,データシート1!$A:$BT,MATCH("cb_"&amp;BI$12,データシート1!$A$1:$BT$1,0),0)</f>
        <v>0</v>
      </c>
      <c r="BJ24" s="34">
        <f>VLOOKUP($BC24&amp;"_"&amp;$AZ$7,データシート1!$A:$BT,MATCH("cb_"&amp;BJ$12,データシート1!$A$1:$BT$1,0),0)</f>
        <v>14500</v>
      </c>
      <c r="BK24" s="34">
        <f t="shared" si="3"/>
        <v>80207.599999999962</v>
      </c>
      <c r="BL24" s="36"/>
      <c r="BM24" s="844" t="str">
        <f t="shared" si="4"/>
        <v>20215</v>
      </c>
      <c r="BN24" s="1031" t="str">
        <f t="shared" si="5"/>
        <v>塩尻市</v>
      </c>
      <c r="BO24" s="34">
        <f>BE24*VLOOKUP(BO$12,別紙!$B$4:$E$10,MATCH("設備利用率",別紙!$B$4:$E$4,0),0)/100*8760/10^3</f>
        <v>19232.283035999932</v>
      </c>
      <c r="BP24" s="34">
        <f>BF24*VLOOKUP(BP$12,別紙!$B$4:$E$10,MATCH("設備利用率",別紙!$B$4:$E$4,0),0)/100*8760/10^3</f>
        <v>64977.013548000017</v>
      </c>
      <c r="BQ24" s="34">
        <f>BG24*VLOOKUP(BQ$12,別紙!$B$4:$E$10,MATCH("設備利用率",別紙!$B$4:$E$4,0),0)/100*8760/10^3</f>
        <v>0</v>
      </c>
      <c r="BR24" s="34">
        <f>BH24*VLOOKUP(BR$12,別紙!$B$4:$E$10,MATCH("設備利用率",別紙!$B$4:$E$4,0),0)/100*8760/10^3</f>
        <v>2943.36</v>
      </c>
      <c r="BS24" s="34">
        <f>BI24*VLOOKUP(BS$12,別紙!$B$4:$E$10,MATCH("設備利用率",別紙!$B$4:$E$4,0),0)/100*8760/10^3</f>
        <v>0</v>
      </c>
      <c r="BT24" s="34">
        <f>BJ24*VLOOKUP(BT$12,別紙!$B$4:$E$10,MATCH("設備利用率",別紙!$B$4:$E$4,0),0)/100*8760/10^3</f>
        <v>101616</v>
      </c>
      <c r="BU24" s="34">
        <f t="shared" si="6"/>
        <v>188768.65658399995</v>
      </c>
      <c r="BV24" s="36"/>
      <c r="BW24" s="33" t="str">
        <f t="shared" si="7"/>
        <v>20215</v>
      </c>
      <c r="BX24" s="33" t="str">
        <f t="shared" si="8"/>
        <v>塩尻市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714667.34981903457</v>
      </c>
      <c r="BZ24" s="36"/>
      <c r="CA24" s="33" t="str">
        <f t="shared" si="9"/>
        <v>20215</v>
      </c>
      <c r="CB24" s="33" t="str">
        <f t="shared" si="10"/>
        <v>塩尻市</v>
      </c>
      <c r="CC24" s="223">
        <f t="shared" si="11"/>
        <v>2.6910818076227857E-2</v>
      </c>
      <c r="CD24" s="223">
        <f t="shared" si="1"/>
        <v>9.0919241748560725E-2</v>
      </c>
      <c r="CE24" s="223">
        <f t="shared" si="1"/>
        <v>0</v>
      </c>
      <c r="CF24" s="223">
        <f t="shared" si="1"/>
        <v>4.1185035257946326E-3</v>
      </c>
      <c r="CG24" s="223">
        <f t="shared" si="1"/>
        <v>0</v>
      </c>
      <c r="CH24" s="223">
        <f t="shared" si="1"/>
        <v>0.14218643124767183</v>
      </c>
      <c r="CI24" s="223">
        <f t="shared" si="12"/>
        <v>0.26413499459825507</v>
      </c>
      <c r="CK24" s="18" t="str">
        <f t="shared" si="13"/>
        <v>20215</v>
      </c>
      <c r="CL24" s="18" t="str">
        <f t="shared" si="14"/>
        <v>塩尻市</v>
      </c>
      <c r="CM24" s="18">
        <f>VLOOKUP($CK24&amp;"_"&amp;$AZ$7,データシート1!$A:$BT,MATCH("ca_太陽光発電（10kW未満）",データシート1!$A$1:$BT$1,0),0)</f>
        <v>3414</v>
      </c>
      <c r="CN24" s="18">
        <f>VLOOKUP($CK24&amp;"_"&amp;$AZ$5,データシート1!$A:$BT,MATCH("ab_家庭",データシート1!$A$1:$BT$1,0),0)</f>
        <v>28697</v>
      </c>
      <c r="CO24" s="223">
        <f t="shared" si="15"/>
        <v>0.11896713942223926</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22208</v>
      </c>
      <c r="AY25" s="18" t="str">
        <f>IF(IFERROR(比較地域マスタ!$Z18,"")=0,"",IFERROR(比較地域マスタ!$Z18,""))</f>
        <v>伊東市</v>
      </c>
      <c r="BC25" s="844" t="str">
        <f t="shared" si="0"/>
        <v>22208</v>
      </c>
      <c r="BD25" s="1031" t="str">
        <f t="shared" si="2"/>
        <v>伊東市</v>
      </c>
      <c r="BE25" s="34">
        <f>VLOOKUP($BC25&amp;"_"&amp;$AZ$7,データシート1!$A:$BT,MATCH("cb_"&amp;BE$12,データシート1!$A$1:$BT$1,0),0)</f>
        <v>8503.0999999999949</v>
      </c>
      <c r="BF25" s="34">
        <f>VLOOKUP($BC25&amp;"_"&amp;$AZ$7,データシート1!$A:$BT,MATCH("cb_"&amp;BF$12,データシート1!$A$1:$BT$1,0),0)</f>
        <v>15385.599999999995</v>
      </c>
      <c r="BG25" s="34">
        <f>VLOOKUP($BC25&amp;"_"&amp;$AZ$7,データシート1!$A:$BT,MATCH("cb_"&amp;BG$12,データシート1!$A$1:$BT$1,0),0)</f>
        <v>0</v>
      </c>
      <c r="BH25" s="34">
        <f>VLOOKUP($BC25&amp;"_"&amp;$AZ$7,データシート1!$A:$BT,MATCH("cb_"&amp;BH$12,データシート1!$A$1:$BT$1,0),0)</f>
        <v>306</v>
      </c>
      <c r="BI25" s="34">
        <f>VLOOKUP($BC25&amp;"_"&amp;$AZ$7,データシート1!$A:$BT,MATCH("cb_"&amp;BI$12,データシート1!$A$1:$BT$1,0),0)</f>
        <v>0</v>
      </c>
      <c r="BJ25" s="34">
        <f>VLOOKUP($BC25&amp;"_"&amp;$AZ$7,データシート1!$A:$BT,MATCH("cb_"&amp;BJ$12,データシート1!$A$1:$BT$1,0),0)</f>
        <v>0</v>
      </c>
      <c r="BK25" s="34">
        <f t="shared" si="3"/>
        <v>24194.69999999999</v>
      </c>
      <c r="BL25" s="36"/>
      <c r="BM25" s="844" t="str">
        <f t="shared" si="4"/>
        <v>22208</v>
      </c>
      <c r="BN25" s="1031" t="str">
        <f t="shared" si="5"/>
        <v>伊東市</v>
      </c>
      <c r="BO25" s="34">
        <f>BE25*VLOOKUP(BO$12,別紙!$B$4:$E$10,MATCH("設備利用率",別紙!$B$4:$E$4,0),0)/100*8760/10^3</f>
        <v>10204.740371999995</v>
      </c>
      <c r="BP25" s="34">
        <f>BF25*VLOOKUP(BP$12,別紙!$B$4:$E$10,MATCH("設備利用率",別紙!$B$4:$E$4,0),0)/100*8760/10^3</f>
        <v>20351.456255999994</v>
      </c>
      <c r="BQ25" s="34">
        <f>BG25*VLOOKUP(BQ$12,別紙!$B$4:$E$10,MATCH("設備利用率",別紙!$B$4:$E$4,0),0)/100*8760/10^3</f>
        <v>0</v>
      </c>
      <c r="BR25" s="34">
        <f>BH25*VLOOKUP(BR$12,別紙!$B$4:$E$10,MATCH("設備利用率",別紙!$B$4:$E$4,0),0)/100*8760/10^3</f>
        <v>1608.336</v>
      </c>
      <c r="BS25" s="34">
        <f>BI25*VLOOKUP(BS$12,別紙!$B$4:$E$10,MATCH("設備利用率",別紙!$B$4:$E$4,0),0)/100*8760/10^3</f>
        <v>0</v>
      </c>
      <c r="BT25" s="34">
        <f>BJ25*VLOOKUP(BT$12,別紙!$B$4:$E$10,MATCH("設備利用率",別紙!$B$4:$E$4,0),0)/100*8760/10^3</f>
        <v>0</v>
      </c>
      <c r="BU25" s="34">
        <f t="shared" si="6"/>
        <v>32164.53262799999</v>
      </c>
      <c r="BV25" s="36"/>
      <c r="BW25" s="33" t="str">
        <f t="shared" si="7"/>
        <v>22208</v>
      </c>
      <c r="BX25" s="33" t="str">
        <f t="shared" si="8"/>
        <v>伊東市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355894.91887607105</v>
      </c>
      <c r="BZ25" s="36"/>
      <c r="CA25" s="33" t="str">
        <f t="shared" si="9"/>
        <v>22208</v>
      </c>
      <c r="CB25" s="33" t="str">
        <f t="shared" si="10"/>
        <v>伊東市</v>
      </c>
      <c r="CC25" s="223">
        <f t="shared" si="11"/>
        <v>2.8673464640144152E-2</v>
      </c>
      <c r="CD25" s="223">
        <f t="shared" si="1"/>
        <v>5.7183891021177331E-2</v>
      </c>
      <c r="CE25" s="223">
        <f t="shared" si="1"/>
        <v>0</v>
      </c>
      <c r="CF25" s="223">
        <f t="shared" si="1"/>
        <v>4.5191316725711706E-3</v>
      </c>
      <c r="CG25" s="223">
        <f t="shared" si="1"/>
        <v>0</v>
      </c>
      <c r="CH25" s="223">
        <f t="shared" si="1"/>
        <v>0</v>
      </c>
      <c r="CI25" s="223">
        <f t="shared" si="12"/>
        <v>9.0376487333892655E-2</v>
      </c>
      <c r="CK25" s="18" t="str">
        <f t="shared" si="13"/>
        <v>22208</v>
      </c>
      <c r="CL25" s="18" t="str">
        <f t="shared" si="14"/>
        <v>伊東市</v>
      </c>
      <c r="CM25" s="18">
        <f>VLOOKUP($CK25&amp;"_"&amp;$AZ$7,データシート1!$A:$BT,MATCH("ca_太陽光発電（10kW未満）",データシート1!$A$1:$BT$1,0),0)</f>
        <v>1833</v>
      </c>
      <c r="CN25" s="18">
        <f>VLOOKUP($CK25&amp;"_"&amp;$AZ$5,データシート1!$A:$BT,MATCH("ab_家庭",データシート1!$A$1:$BT$1,0),0)</f>
        <v>35630</v>
      </c>
      <c r="CO25" s="223">
        <f t="shared" si="15"/>
        <v>5.1445411170362054E-2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11233</v>
      </c>
      <c r="AY26" s="18" t="str">
        <f>IF(IFERROR(比較地域マスタ!$Z19,"")=0,"",IFERROR(比較地域マスタ!$Z19,""))</f>
        <v>北本市</v>
      </c>
      <c r="BC26" s="844" t="str">
        <f t="shared" si="0"/>
        <v>11233</v>
      </c>
      <c r="BD26" s="1031" t="str">
        <f t="shared" si="2"/>
        <v>北本市</v>
      </c>
      <c r="BE26" s="34">
        <f>VLOOKUP($BC26&amp;"_"&amp;$AZ$7,データシート1!$A:$BT,MATCH("cb_"&amp;BE$12,データシート1!$A$1:$BT$1,0),0)</f>
        <v>7342.3999999999942</v>
      </c>
      <c r="BF26" s="34">
        <f>VLOOKUP($BC26&amp;"_"&amp;$AZ$7,データシート1!$A:$BT,MATCH("cb_"&amp;BF$12,データシート1!$A$1:$BT$1,0),0)</f>
        <v>5439.6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12781.999999999995</v>
      </c>
      <c r="BL26" s="36"/>
      <c r="BM26" s="844" t="str">
        <f t="shared" si="4"/>
        <v>11233</v>
      </c>
      <c r="BN26" s="1031" t="str">
        <f t="shared" si="5"/>
        <v>北本市</v>
      </c>
      <c r="BO26" s="34">
        <f>BE26*VLOOKUP(BO$12,別紙!$B$4:$E$10,MATCH("設備利用率",別紙!$B$4:$E$4,0),0)/100*8760/10^3</f>
        <v>8811.761087999992</v>
      </c>
      <c r="BP26" s="34">
        <f>BF26*VLOOKUP(BP$12,別紙!$B$4:$E$10,MATCH("設備利用率",別紙!$B$4:$E$4,0),0)/100*8760/10^3</f>
        <v>7195.2852960000009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16007.046383999994</v>
      </c>
      <c r="BV26" s="36"/>
      <c r="BW26" s="33" t="str">
        <f t="shared" si="7"/>
        <v>11233</v>
      </c>
      <c r="BX26" s="33" t="str">
        <f t="shared" si="8"/>
        <v>北本市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273418.84020680824</v>
      </c>
      <c r="BZ26" s="36"/>
      <c r="CA26" s="33" t="str">
        <f t="shared" si="9"/>
        <v>11233</v>
      </c>
      <c r="CB26" s="33" t="str">
        <f t="shared" si="10"/>
        <v>北本市</v>
      </c>
      <c r="CC26" s="223">
        <f t="shared" si="11"/>
        <v>3.2228068414506338E-2</v>
      </c>
      <c r="CD26" s="223">
        <f t="shared" si="1"/>
        <v>2.6315982068235089E-2</v>
      </c>
      <c r="CE26" s="223">
        <f t="shared" si="1"/>
        <v>0</v>
      </c>
      <c r="CF26" s="223">
        <f t="shared" si="1"/>
        <v>0</v>
      </c>
      <c r="CG26" s="223">
        <f t="shared" si="1"/>
        <v>0</v>
      </c>
      <c r="CH26" s="223">
        <f t="shared" si="1"/>
        <v>0</v>
      </c>
      <c r="CI26" s="223">
        <f t="shared" si="12"/>
        <v>5.854405048274143E-2</v>
      </c>
      <c r="CK26" s="18" t="str">
        <f t="shared" si="13"/>
        <v>11233</v>
      </c>
      <c r="CL26" s="18" t="str">
        <f t="shared" si="14"/>
        <v>北本市</v>
      </c>
      <c r="CM26" s="18">
        <f>VLOOKUP($CK26&amp;"_"&amp;$AZ$7,データシート1!$A:$BT,MATCH("ca_太陽光発電（10kW未満）",データシート1!$A$1:$BT$1,0),0)</f>
        <v>1733</v>
      </c>
      <c r="CN26" s="18">
        <f>VLOOKUP($CK26&amp;"_"&amp;$AZ$5,データシート1!$A:$BT,MATCH("ab_家庭",データシート1!$A$1:$BT$1,0),0)</f>
        <v>30308</v>
      </c>
      <c r="CO26" s="223">
        <f t="shared" si="15"/>
        <v>5.7179622541903126E-2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20209</v>
      </c>
      <c r="AY27" s="18" t="str">
        <f>IF(IFERROR(比較地域マスタ!$Z20,"")=0,"",IFERROR(比較地域マスタ!$Z20,""))</f>
        <v>伊那市</v>
      </c>
      <c r="BC27" s="844" t="str">
        <f t="shared" si="0"/>
        <v>20209</v>
      </c>
      <c r="BD27" s="1031" t="str">
        <f t="shared" si="2"/>
        <v>伊那市</v>
      </c>
      <c r="BE27" s="34">
        <f>VLOOKUP($BC27&amp;"_"&amp;$AZ$7,データシート1!$A:$BT,MATCH("cb_"&amp;BE$12,データシート1!$A$1:$BT$1,0),0)</f>
        <v>16332.699999999919</v>
      </c>
      <c r="BF27" s="34">
        <f>VLOOKUP($BC27&amp;"_"&amp;$AZ$7,データシート1!$A:$BT,MATCH("cb_"&amp;BF$12,データシート1!$A$1:$BT$1,0),0)</f>
        <v>57299.299999999916</v>
      </c>
      <c r="BG27" s="34">
        <f>VLOOKUP($BC27&amp;"_"&amp;$AZ$7,データシート1!$A:$BT,MATCH("cb_"&amp;BG$12,データシート1!$A$1:$BT$1,0),0)</f>
        <v>0</v>
      </c>
      <c r="BH27" s="34">
        <f>VLOOKUP($BC27&amp;"_"&amp;$AZ$7,データシート1!$A:$BT,MATCH("cb_"&amp;BH$12,データシート1!$A$1:$BT$1,0),0)</f>
        <v>38249</v>
      </c>
      <c r="BI27" s="34">
        <f>VLOOKUP($BC27&amp;"_"&amp;$AZ$7,データシート1!$A:$BT,MATCH("cb_"&amp;BI$12,データシート1!$A$1:$BT$1,0),0)</f>
        <v>0</v>
      </c>
      <c r="BJ27" s="34">
        <f>VLOOKUP($BC27&amp;"_"&amp;$AZ$7,データシート1!$A:$BT,MATCH("cb_"&amp;BJ$12,データシート1!$A$1:$BT$1,0),0)</f>
        <v>1541.912</v>
      </c>
      <c r="BK27" s="34">
        <f t="shared" si="3"/>
        <v>113422.91199999984</v>
      </c>
      <c r="BL27" s="36"/>
      <c r="BM27" s="844" t="str">
        <f t="shared" si="4"/>
        <v>20209</v>
      </c>
      <c r="BN27" s="1031" t="str">
        <f t="shared" si="5"/>
        <v>伊那市</v>
      </c>
      <c r="BO27" s="34">
        <f>BE27*VLOOKUP(BO$12,別紙!$B$4:$E$10,MATCH("設備利用率",別紙!$B$4:$E$4,0),0)/100*8760/10^3</f>
        <v>19601.199923999902</v>
      </c>
      <c r="BP27" s="34">
        <f>BF27*VLOOKUP(BP$12,別紙!$B$4:$E$10,MATCH("設備利用率",別紙!$B$4:$E$4,0),0)/100*8760/10^3</f>
        <v>75793.222067999886</v>
      </c>
      <c r="BQ27" s="34">
        <f>BG27*VLOOKUP(BQ$12,別紙!$B$4:$E$10,MATCH("設備利用率",別紙!$B$4:$E$4,0),0)/100*8760/10^3</f>
        <v>0</v>
      </c>
      <c r="BR27" s="34">
        <f>BH27*VLOOKUP(BR$12,別紙!$B$4:$E$10,MATCH("設備利用率",別紙!$B$4:$E$4,0),0)/100*8760/10^3</f>
        <v>201036.74400000001</v>
      </c>
      <c r="BS27" s="34">
        <f>BI27*VLOOKUP(BS$12,別紙!$B$4:$E$10,MATCH("設備利用率",別紙!$B$4:$E$4,0),0)/100*8760/10^3</f>
        <v>0</v>
      </c>
      <c r="BT27" s="34">
        <f>BJ27*VLOOKUP(BT$12,別紙!$B$4:$E$10,MATCH("設備利用率",別紙!$B$4:$E$4,0),0)/100*8760/10^3</f>
        <v>10805.719295999999</v>
      </c>
      <c r="BU27" s="34">
        <f t="shared" si="6"/>
        <v>307236.88528799982</v>
      </c>
      <c r="BV27" s="36"/>
      <c r="BW27" s="33" t="str">
        <f t="shared" si="7"/>
        <v>20209</v>
      </c>
      <c r="BX27" s="33" t="str">
        <f t="shared" si="8"/>
        <v>伊那市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404822.69092424051</v>
      </c>
      <c r="BZ27" s="36"/>
      <c r="CA27" s="33" t="str">
        <f t="shared" si="9"/>
        <v>20209</v>
      </c>
      <c r="CB27" s="33" t="str">
        <f t="shared" si="10"/>
        <v>伊那市</v>
      </c>
      <c r="CC27" s="223">
        <f t="shared" si="11"/>
        <v>4.8419222448348669E-2</v>
      </c>
      <c r="CD27" s="223">
        <f t="shared" si="1"/>
        <v>0.18722572565030454</v>
      </c>
      <c r="CE27" s="223">
        <f t="shared" si="1"/>
        <v>0</v>
      </c>
      <c r="CF27" s="223">
        <f t="shared" si="1"/>
        <v>0.49660443573708302</v>
      </c>
      <c r="CG27" s="223">
        <f t="shared" si="1"/>
        <v>0</v>
      </c>
      <c r="CH27" s="223">
        <f t="shared" si="1"/>
        <v>2.6692474355451107E-2</v>
      </c>
      <c r="CI27" s="223">
        <f t="shared" si="12"/>
        <v>0.75894185819118742</v>
      </c>
      <c r="CK27" s="18" t="str">
        <f t="shared" si="13"/>
        <v>20209</v>
      </c>
      <c r="CL27" s="18" t="str">
        <f t="shared" si="14"/>
        <v>伊那市</v>
      </c>
      <c r="CM27" s="18">
        <f>VLOOKUP($CK27&amp;"_"&amp;$AZ$7,データシート1!$A:$BT,MATCH("ca_太陽光発電（10kW未満）",データシート1!$A$1:$BT$1,0),0)</f>
        <v>3259</v>
      </c>
      <c r="CN27" s="18">
        <f>VLOOKUP($CK27&amp;"_"&amp;$AZ$5,データシート1!$A:$BT,MATCH("ab_家庭",データシート1!$A$1:$BT$1,0),0)</f>
        <v>28276</v>
      </c>
      <c r="CO27" s="223">
        <f t="shared" si="15"/>
        <v>0.11525675484509831</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43216</v>
      </c>
      <c r="AY28" s="18" t="str">
        <f>IF(IFERROR(比較地域マスタ!$Z21,"")=0,"",IFERROR(比較地域マスタ!$Z21,""))</f>
        <v>合志市</v>
      </c>
      <c r="BC28" s="844" t="str">
        <f t="shared" si="0"/>
        <v>43216</v>
      </c>
      <c r="BD28" s="1031" t="str">
        <f t="shared" si="2"/>
        <v>合志市</v>
      </c>
      <c r="BE28" s="34">
        <f>VLOOKUP($BC28&amp;"_"&amp;$AZ$7,データシート1!$A:$BT,MATCH("cb_"&amp;BE$12,データシート1!$A$1:$BT$1,0),0)</f>
        <v>23108.187999999878</v>
      </c>
      <c r="BF28" s="34">
        <f>VLOOKUP($BC28&amp;"_"&amp;$AZ$7,データシート1!$A:$BT,MATCH("cb_"&amp;BF$12,データシート1!$A$1:$BT$1,0),0)</f>
        <v>28538.73000000001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1725.36</v>
      </c>
      <c r="BK28" s="34">
        <f t="shared" si="3"/>
        <v>53372.277999999889</v>
      </c>
      <c r="BL28" s="36"/>
      <c r="BM28" s="844" t="str">
        <f t="shared" si="4"/>
        <v>43216</v>
      </c>
      <c r="BN28" s="1031" t="str">
        <f t="shared" si="5"/>
        <v>合志市</v>
      </c>
      <c r="BO28" s="34">
        <f>BE28*VLOOKUP(BO$12,別紙!$B$4:$E$10,MATCH("設備利用率",別紙!$B$4:$E$4,0),0)/100*8760/10^3</f>
        <v>27732.598582559855</v>
      </c>
      <c r="BP28" s="34">
        <f>BF28*VLOOKUP(BP$12,別紙!$B$4:$E$10,MATCH("設備利用率",別紙!$B$4:$E$4,0),0)/100*8760/10^3</f>
        <v>37749.890494800005</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12091.32288</v>
      </c>
      <c r="BU28" s="34">
        <f t="shared" si="6"/>
        <v>77573.811957359867</v>
      </c>
      <c r="BV28" s="36"/>
      <c r="BW28" s="33" t="str">
        <f t="shared" si="7"/>
        <v>43216</v>
      </c>
      <c r="BX28" s="33" t="str">
        <f t="shared" si="8"/>
        <v>合志市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811585.84899970575</v>
      </c>
      <c r="BZ28" s="36"/>
      <c r="CA28" s="33" t="str">
        <f t="shared" si="9"/>
        <v>43216</v>
      </c>
      <c r="CB28" s="33" t="str">
        <f t="shared" si="10"/>
        <v>合志市</v>
      </c>
      <c r="CC28" s="223">
        <f t="shared" si="11"/>
        <v>3.4170874981051952E-2</v>
      </c>
      <c r="CD28" s="223">
        <f t="shared" si="1"/>
        <v>4.6513736706138273E-2</v>
      </c>
      <c r="CE28" s="223">
        <f t="shared" si="1"/>
        <v>0</v>
      </c>
      <c r="CF28" s="223">
        <f t="shared" si="1"/>
        <v>0</v>
      </c>
      <c r="CG28" s="223">
        <f t="shared" si="1"/>
        <v>0</v>
      </c>
      <c r="CH28" s="223">
        <f t="shared" si="1"/>
        <v>1.4898390472064999E-2</v>
      </c>
      <c r="CI28" s="223">
        <f t="shared" si="12"/>
        <v>9.5583002159255234E-2</v>
      </c>
      <c r="CK28" s="18" t="str">
        <f t="shared" si="13"/>
        <v>43216</v>
      </c>
      <c r="CL28" s="18" t="str">
        <f t="shared" si="14"/>
        <v>合志市</v>
      </c>
      <c r="CM28" s="18">
        <f>VLOOKUP($CK28&amp;"_"&amp;$AZ$7,データシート1!$A:$BT,MATCH("ca_太陽光発電（10kW未満）",データシート1!$A$1:$BT$1,0),0)</f>
        <v>4809</v>
      </c>
      <c r="CN28" s="18">
        <f>VLOOKUP($CK28&amp;"_"&amp;$AZ$5,データシート1!$A:$BT,MATCH("ab_家庭",データシート1!$A$1:$BT$1,0),0)</f>
        <v>26074</v>
      </c>
      <c r="CO28" s="223">
        <f t="shared" si="15"/>
        <v>0.18443660351307817</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47209</v>
      </c>
      <c r="AY29" s="18" t="str">
        <f>IF(IFERROR(比較地域マスタ!$Z22,"")=0,"",IFERROR(比較地域マスタ!$Z22,""))</f>
        <v>名護市</v>
      </c>
      <c r="BC29" s="844" t="str">
        <f t="shared" si="0"/>
        <v>47209</v>
      </c>
      <c r="BD29" s="1031" t="str">
        <f t="shared" si="2"/>
        <v>名護市</v>
      </c>
      <c r="BE29" s="34">
        <f>VLOOKUP($BC29&amp;"_"&amp;$AZ$7,データシート1!$A:$BT,MATCH("cb_"&amp;BE$12,データシート1!$A$1:$BT$1,0),0)</f>
        <v>6992.3960000000079</v>
      </c>
      <c r="BF29" s="34">
        <f>VLOOKUP($BC29&amp;"_"&amp;$AZ$7,データシート1!$A:$BT,MATCH("cb_"&amp;BF$12,データシート1!$A$1:$BT$1,0),0)</f>
        <v>30608.02800000002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37600.424000000028</v>
      </c>
      <c r="BL29" s="36"/>
      <c r="BM29" s="844" t="str">
        <f t="shared" si="4"/>
        <v>47209</v>
      </c>
      <c r="BN29" s="1031" t="str">
        <f t="shared" si="5"/>
        <v>名護市</v>
      </c>
      <c r="BO29" s="34">
        <f>BE29*VLOOKUP(BO$12,別紙!$B$4:$E$10,MATCH("設備利用率",別紙!$B$4:$E$4,0),0)/100*8760/10^3</f>
        <v>8391.7142875200097</v>
      </c>
      <c r="BP29" s="34">
        <f>BF29*VLOOKUP(BP$12,別紙!$B$4:$E$10,MATCH("設備利用率",別紙!$B$4:$E$4,0),0)/100*8760/10^3</f>
        <v>40487.075117280023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48878.789404800031</v>
      </c>
      <c r="BV29" s="36"/>
      <c r="BW29" s="33" t="str">
        <f t="shared" si="7"/>
        <v>47209</v>
      </c>
      <c r="BX29" s="33" t="str">
        <f t="shared" si="8"/>
        <v>名護市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367823.67236172158</v>
      </c>
      <c r="BZ29" s="36"/>
      <c r="CA29" s="33" t="str">
        <f t="shared" si="9"/>
        <v>47209</v>
      </c>
      <c r="CB29" s="33" t="str">
        <f t="shared" si="10"/>
        <v>名護市</v>
      </c>
      <c r="CC29" s="223">
        <f t="shared" si="11"/>
        <v>2.2814503029776483E-2</v>
      </c>
      <c r="CD29" s="223">
        <f t="shared" ref="CD29:CD60" si="16">BP29/$BY29</f>
        <v>0.1100719669762435</v>
      </c>
      <c r="CE29" s="223">
        <f t="shared" ref="CE29:CE60" si="17">BQ29/$BY29</f>
        <v>0</v>
      </c>
      <c r="CF29" s="223">
        <f t="shared" ref="CF29:CF60" si="18">BR29/$BY29</f>
        <v>0</v>
      </c>
      <c r="CG29" s="223">
        <f t="shared" ref="CG29:CG60" si="19">BS29/$BY29</f>
        <v>0</v>
      </c>
      <c r="CH29" s="223">
        <f t="shared" ref="CH29:CH60" si="20">BT29/$BY29</f>
        <v>0</v>
      </c>
      <c r="CI29" s="223">
        <f t="shared" si="12"/>
        <v>0.13288647000601997</v>
      </c>
      <c r="CK29" s="18" t="str">
        <f t="shared" si="13"/>
        <v>47209</v>
      </c>
      <c r="CL29" s="18" t="str">
        <f t="shared" si="14"/>
        <v>名護市</v>
      </c>
      <c r="CM29" s="18">
        <f>VLOOKUP($CK29&amp;"_"&amp;$AZ$7,データシート1!$A:$BT,MATCH("ca_太陽光発電（10kW未満）",データシート1!$A$1:$BT$1,0),0)</f>
        <v>1296</v>
      </c>
      <c r="CN29" s="18">
        <f>VLOOKUP($CK29&amp;"_"&amp;$AZ$5,データシート1!$A:$BT,MATCH("ab_家庭",データシート1!$A$1:$BT$1,0),0)</f>
        <v>31733</v>
      </c>
      <c r="CO29" s="223">
        <f t="shared" si="15"/>
        <v>4.0840765134087541E-2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43206</v>
      </c>
      <c r="AY30" s="18" t="str">
        <f>IF(IFERROR(比較地域マスタ!$Z23,"")=0,"",IFERROR(比較地域マスタ!$Z23,""))</f>
        <v>玉名市</v>
      </c>
      <c r="BC30" s="844" t="str">
        <f t="shared" si="0"/>
        <v>43206</v>
      </c>
      <c r="BD30" s="1031" t="str">
        <f t="shared" si="2"/>
        <v>玉名市</v>
      </c>
      <c r="BE30" s="34">
        <f>VLOOKUP($BC30&amp;"_"&amp;$AZ$7,データシート1!$A:$BT,MATCH("cb_"&amp;BE$12,データシート1!$A$1:$BT$1,0),0)</f>
        <v>18793.967999999903</v>
      </c>
      <c r="BF30" s="34">
        <f>VLOOKUP($BC30&amp;"_"&amp;$AZ$7,データシート1!$A:$BT,MATCH("cb_"&amp;BF$12,データシート1!$A$1:$BT$1,0),0)</f>
        <v>51135.600000000028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69929.567999999927</v>
      </c>
      <c r="BL30" s="36"/>
      <c r="BM30" s="844" t="str">
        <f t="shared" si="4"/>
        <v>43206</v>
      </c>
      <c r="BN30" s="1031" t="str">
        <f t="shared" si="5"/>
        <v>玉名市</v>
      </c>
      <c r="BO30" s="34">
        <f>BE30*VLOOKUP(BO$12,別紙!$B$4:$E$10,MATCH("設備利用率",別紙!$B$4:$E$4,0),0)/100*8760/10^3</f>
        <v>22555.016876159883</v>
      </c>
      <c r="BP30" s="34">
        <f>BF30*VLOOKUP(BP$12,別紙!$B$4:$E$10,MATCH("設備利用率",別紙!$B$4:$E$4,0),0)/100*8760/10^3</f>
        <v>67640.126256000047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90195.143132159923</v>
      </c>
      <c r="BV30" s="36"/>
      <c r="BW30" s="33" t="str">
        <f t="shared" si="7"/>
        <v>43206</v>
      </c>
      <c r="BX30" s="33" t="str">
        <f t="shared" si="8"/>
        <v>玉名市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297696.11454577162</v>
      </c>
      <c r="BZ30" s="36"/>
      <c r="CA30" s="33" t="str">
        <f t="shared" si="9"/>
        <v>43206</v>
      </c>
      <c r="CB30" s="33" t="str">
        <f t="shared" si="10"/>
        <v>玉名市</v>
      </c>
      <c r="CC30" s="223">
        <f t="shared" si="11"/>
        <v>7.5765237683987255E-2</v>
      </c>
      <c r="CD30" s="223">
        <f t="shared" si="16"/>
        <v>0.22721198884038571</v>
      </c>
      <c r="CE30" s="223">
        <f t="shared" si="17"/>
        <v>0</v>
      </c>
      <c r="CF30" s="223">
        <f t="shared" si="18"/>
        <v>0</v>
      </c>
      <c r="CG30" s="223">
        <f t="shared" si="19"/>
        <v>0</v>
      </c>
      <c r="CH30" s="223">
        <f t="shared" si="20"/>
        <v>0</v>
      </c>
      <c r="CI30" s="223">
        <f t="shared" si="12"/>
        <v>0.30297722652437292</v>
      </c>
      <c r="CK30" s="18" t="str">
        <f t="shared" si="13"/>
        <v>43206</v>
      </c>
      <c r="CL30" s="18" t="str">
        <f t="shared" si="14"/>
        <v>玉名市</v>
      </c>
      <c r="CM30" s="18">
        <f>VLOOKUP($CK30&amp;"_"&amp;$AZ$7,データシート1!$A:$BT,MATCH("ca_太陽光発電（10kW未満）",データシート1!$A$1:$BT$1,0),0)</f>
        <v>3557</v>
      </c>
      <c r="CN30" s="18">
        <f>VLOOKUP($CK30&amp;"_"&amp;$AZ$5,データシート1!$A:$BT,MATCH("ab_家庭",データシート1!$A$1:$BT$1,0),0)</f>
        <v>28367</v>
      </c>
      <c r="CO30" s="223">
        <f t="shared" si="15"/>
        <v>0.12539218105545175</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18202</v>
      </c>
      <c r="AY31" s="18" t="str">
        <f>IF(IFERROR(比較地域マスタ!$Z24,"")=0,"",IFERROR(比較地域マスタ!$Z24,""))</f>
        <v>敦賀市</v>
      </c>
      <c r="BC31" s="844" t="str">
        <f t="shared" si="0"/>
        <v>18202</v>
      </c>
      <c r="BD31" s="1031" t="str">
        <f t="shared" si="2"/>
        <v>敦賀市</v>
      </c>
      <c r="BE31" s="34">
        <f>VLOOKUP($BC31&amp;"_"&amp;$AZ$7,データシート1!$A:$BT,MATCH("cb_"&amp;BE$12,データシート1!$A$1:$BT$1,0),0)</f>
        <v>5846.8800000000092</v>
      </c>
      <c r="BF31" s="34">
        <f>VLOOKUP($BC31&amp;"_"&amp;$AZ$7,データシート1!$A:$BT,MATCH("cb_"&amp;BF$12,データシート1!$A$1:$BT$1,0),0)</f>
        <v>9072.6000000000022</v>
      </c>
      <c r="BG31" s="34">
        <f>VLOOKUP($BC31&amp;"_"&amp;$AZ$7,データシート1!$A:$BT,MATCH("cb_"&amp;BG$12,データシート1!$A$1:$BT$1,0),0)</f>
        <v>0</v>
      </c>
      <c r="BH31" s="34">
        <f>VLOOKUP($BC31&amp;"_"&amp;$AZ$7,データシート1!$A:$BT,MATCH("cb_"&amp;BH$12,データシート1!$A$1:$BT$1,0),0)</f>
        <v>592.5</v>
      </c>
      <c r="BI31" s="34">
        <f>VLOOKUP($BC31&amp;"_"&amp;$AZ$7,データシート1!$A:$BT,MATCH("cb_"&amp;BI$12,データシート1!$A$1:$BT$1,0),0)</f>
        <v>0</v>
      </c>
      <c r="BJ31" s="34">
        <f>VLOOKUP($BC31&amp;"_"&amp;$AZ$7,データシート1!$A:$BT,MATCH("cb_"&amp;BJ$12,データシート1!$A$1:$BT$1,0),0)</f>
        <v>37000</v>
      </c>
      <c r="BK31" s="34">
        <f t="shared" si="3"/>
        <v>52511.98000000001</v>
      </c>
      <c r="BL31" s="36"/>
      <c r="BM31" s="844" t="str">
        <f t="shared" si="4"/>
        <v>18202</v>
      </c>
      <c r="BN31" s="1031" t="str">
        <f t="shared" si="5"/>
        <v>敦賀市</v>
      </c>
      <c r="BO31" s="34">
        <f>BE31*VLOOKUP(BO$12,別紙!$B$4:$E$10,MATCH("設備利用率",別紙!$B$4:$E$4,0),0)/100*8760/10^3</f>
        <v>7016.9576256000109</v>
      </c>
      <c r="BP31" s="34">
        <f>BF31*VLOOKUP(BP$12,別紙!$B$4:$E$10,MATCH("設備利用率",別紙!$B$4:$E$4,0),0)/100*8760/10^3</f>
        <v>12000.872376000001</v>
      </c>
      <c r="BQ31" s="34">
        <f>BG31*VLOOKUP(BQ$12,別紙!$B$4:$E$10,MATCH("設備利用率",別紙!$B$4:$E$4,0),0)/100*8760/10^3</f>
        <v>0</v>
      </c>
      <c r="BR31" s="34">
        <f>BH31*VLOOKUP(BR$12,別紙!$B$4:$E$10,MATCH("設備利用率",別紙!$B$4:$E$4,0),0)/100*8760/10^3</f>
        <v>3114.18</v>
      </c>
      <c r="BS31" s="34">
        <f>BI31*VLOOKUP(BS$12,別紙!$B$4:$E$10,MATCH("設備利用率",別紙!$B$4:$E$4,0),0)/100*8760/10^3</f>
        <v>0</v>
      </c>
      <c r="BT31" s="34">
        <f>BJ31*VLOOKUP(BT$12,別紙!$B$4:$E$10,MATCH("設備利用率",別紙!$B$4:$E$4,0),0)/100*8760/10^3</f>
        <v>259296</v>
      </c>
      <c r="BU31" s="34">
        <f t="shared" si="6"/>
        <v>281428.01000160002</v>
      </c>
      <c r="BV31" s="36"/>
      <c r="BW31" s="33" t="str">
        <f t="shared" si="7"/>
        <v>18202</v>
      </c>
      <c r="BX31" s="33" t="str">
        <f t="shared" si="8"/>
        <v>敦賀市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562906.41857947444</v>
      </c>
      <c r="BZ31" s="36"/>
      <c r="CA31" s="33" t="str">
        <f t="shared" si="9"/>
        <v>18202</v>
      </c>
      <c r="CB31" s="33" t="str">
        <f t="shared" si="10"/>
        <v>敦賀市</v>
      </c>
      <c r="CC31" s="223">
        <f t="shared" si="11"/>
        <v>1.2465584676237469E-2</v>
      </c>
      <c r="CD31" s="223">
        <f t="shared" si="16"/>
        <v>2.1319480432084731E-2</v>
      </c>
      <c r="CE31" s="223">
        <f t="shared" si="17"/>
        <v>0</v>
      </c>
      <c r="CF31" s="223">
        <f t="shared" si="18"/>
        <v>5.532322775531332E-3</v>
      </c>
      <c r="CG31" s="223">
        <f t="shared" si="19"/>
        <v>0</v>
      </c>
      <c r="CH31" s="223">
        <f t="shared" si="20"/>
        <v>0.46063784572637817</v>
      </c>
      <c r="CI31" s="223">
        <f t="shared" si="12"/>
        <v>0.4999552336102317</v>
      </c>
      <c r="CK31" s="18" t="str">
        <f t="shared" si="13"/>
        <v>18202</v>
      </c>
      <c r="CL31" s="18" t="str">
        <f t="shared" si="14"/>
        <v>敦賀市</v>
      </c>
      <c r="CM31" s="18">
        <f>VLOOKUP($CK31&amp;"_"&amp;$AZ$7,データシート1!$A:$BT,MATCH("ca_太陽光発電（10kW未満）",データシート1!$A$1:$BT$1,0),0)</f>
        <v>1250</v>
      </c>
      <c r="CN31" s="18">
        <f>VLOOKUP($CK31&amp;"_"&amp;$AZ$5,データシート1!$A:$BT,MATCH("ab_家庭",データシート1!$A$1:$BT$1,0),0)</f>
        <v>29173</v>
      </c>
      <c r="CO31" s="223">
        <f t="shared" si="15"/>
        <v>4.2847838755013197E-2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12215</v>
      </c>
      <c r="AY32" s="18" t="str">
        <f>IF(IFERROR(比較地域マスタ!$Z25,"")=0,"",IFERROR(比較地域マスタ!$Z25,""))</f>
        <v>旭市</v>
      </c>
      <c r="AZ32" s="22"/>
      <c r="BA32" s="22"/>
      <c r="BB32" s="22"/>
      <c r="BC32" s="844" t="str">
        <f t="shared" si="0"/>
        <v>12215</v>
      </c>
      <c r="BD32" s="1031" t="str">
        <f t="shared" si="2"/>
        <v>旭市</v>
      </c>
      <c r="BE32" s="34">
        <f>VLOOKUP($BC32&amp;"_"&amp;$AZ$7,データシート1!$A:$BT,MATCH("cb_"&amp;BE$12,データシート1!$A$1:$BT$1,0),0)</f>
        <v>9536.8999999999469</v>
      </c>
      <c r="BF32" s="34">
        <f>VLOOKUP($BC32&amp;"_"&amp;$AZ$7,データシート1!$A:$BT,MATCH("cb_"&amp;BF$12,データシート1!$A$1:$BT$1,0),0)</f>
        <v>85441.099999999788</v>
      </c>
      <c r="BG32" s="34">
        <f>VLOOKUP($BC32&amp;"_"&amp;$AZ$7,データシート1!$A:$BT,MATCH("cb_"&amp;BG$12,データシート1!$A$1:$BT$1,0),0)</f>
        <v>1519.5</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96497.499999999738</v>
      </c>
      <c r="BL32" s="36"/>
      <c r="BM32" s="844" t="str">
        <f t="shared" si="4"/>
        <v>12215</v>
      </c>
      <c r="BN32" s="1031" t="str">
        <f t="shared" si="5"/>
        <v>旭市</v>
      </c>
      <c r="BO32" s="34">
        <f>BE32*VLOOKUP(BO$12,別紙!$B$4:$E$10,MATCH("設備利用率",別紙!$B$4:$E$4,0),0)/100*8760/10^3</f>
        <v>11445.424427999937</v>
      </c>
      <c r="BP32" s="34">
        <f>BF32*VLOOKUP(BP$12,別紙!$B$4:$E$10,MATCH("設備利用率",別紙!$B$4:$E$4,0),0)/100*8760/10^3</f>
        <v>113018.06943599971</v>
      </c>
      <c r="BQ32" s="34">
        <f>BG32*VLOOKUP(BQ$12,別紙!$B$4:$E$10,MATCH("設備利用率",別紙!$B$4:$E$4,0),0)/100*8760/10^3</f>
        <v>3301.0833600000005</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127764.57722399966</v>
      </c>
      <c r="BV32" s="36"/>
      <c r="BW32" s="33" t="str">
        <f t="shared" si="7"/>
        <v>12215</v>
      </c>
      <c r="BX32" s="33" t="str">
        <f t="shared" si="8"/>
        <v>旭市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396521.93248648208</v>
      </c>
      <c r="BZ32" s="36"/>
      <c r="CA32" s="33" t="str">
        <f t="shared" si="9"/>
        <v>12215</v>
      </c>
      <c r="CB32" s="33" t="str">
        <f t="shared" si="10"/>
        <v>旭市</v>
      </c>
      <c r="CC32" s="223">
        <f t="shared" si="11"/>
        <v>2.8864543144508471E-2</v>
      </c>
      <c r="CD32" s="223">
        <f t="shared" si="16"/>
        <v>0.28502350103888047</v>
      </c>
      <c r="CE32" s="223">
        <f t="shared" si="17"/>
        <v>8.3250965193773698E-3</v>
      </c>
      <c r="CF32" s="223">
        <f t="shared" si="18"/>
        <v>0</v>
      </c>
      <c r="CG32" s="223">
        <f t="shared" si="19"/>
        <v>0</v>
      </c>
      <c r="CH32" s="223">
        <f t="shared" si="20"/>
        <v>0</v>
      </c>
      <c r="CI32" s="223">
        <f t="shared" si="12"/>
        <v>0.3222131407027663</v>
      </c>
      <c r="CJ32" s="22"/>
      <c r="CK32" s="18" t="str">
        <f t="shared" si="13"/>
        <v>12215</v>
      </c>
      <c r="CL32" s="18" t="str">
        <f t="shared" si="14"/>
        <v>旭市</v>
      </c>
      <c r="CM32" s="18">
        <f>VLOOKUP($CK32&amp;"_"&amp;$AZ$7,データシート1!$A:$BT,MATCH("ca_太陽光発電（10kW未満）",データシート1!$A$1:$BT$1,0),0)</f>
        <v>1889</v>
      </c>
      <c r="CN32" s="18">
        <f>VLOOKUP($CK32&amp;"_"&amp;$AZ$5,データシート1!$A:$BT,MATCH("ab_家庭",データシート1!$A$1:$BT$1,0),0)</f>
        <v>26974</v>
      </c>
      <c r="CO32" s="223">
        <f t="shared" si="15"/>
        <v>7.0030399644101723E-2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27226</v>
      </c>
      <c r="AY33" s="18" t="str">
        <f>IF(IFERROR(比較地域マスタ!$Z26,"")=0,"",IFERROR(比較地域マスタ!$Z26,""))</f>
        <v>藤井寺市</v>
      </c>
      <c r="BC33" s="844" t="str">
        <f t="shared" si="0"/>
        <v>27226</v>
      </c>
      <c r="BD33" s="1031" t="str">
        <f t="shared" si="2"/>
        <v>藤井寺市</v>
      </c>
      <c r="BE33" s="34">
        <f>VLOOKUP($BC33&amp;"_"&amp;$AZ$7,データシート1!$A:$BT,MATCH("cb_"&amp;BE$12,データシート1!$A$1:$BT$1,0),0)</f>
        <v>5345.7000000000044</v>
      </c>
      <c r="BF33" s="34">
        <f>VLOOKUP($BC33&amp;"_"&amp;$AZ$7,データシート1!$A:$BT,MATCH("cb_"&amp;BF$12,データシート1!$A$1:$BT$1,0),0)</f>
        <v>5101.0999999999985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10446.800000000003</v>
      </c>
      <c r="BL33" s="36"/>
      <c r="BM33" s="844" t="str">
        <f t="shared" si="4"/>
        <v>27226</v>
      </c>
      <c r="BN33" s="1031" t="str">
        <f t="shared" si="5"/>
        <v>藤井寺市</v>
      </c>
      <c r="BO33" s="34">
        <f>BE33*VLOOKUP(BO$12,別紙!$B$4:$E$10,MATCH("設備利用率",別紙!$B$4:$E$4,0),0)/100*8760/10^3</f>
        <v>6415.4814840000045</v>
      </c>
      <c r="BP33" s="34">
        <f>BF33*VLOOKUP(BP$12,別紙!$B$4:$E$10,MATCH("設備利用率",別紙!$B$4:$E$4,0),0)/100*8760/10^3</f>
        <v>6747.5310359999976</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13163.012520000002</v>
      </c>
      <c r="BV33" s="36"/>
      <c r="BW33" s="33" t="str">
        <f t="shared" si="7"/>
        <v>27226</v>
      </c>
      <c r="BX33" s="33" t="str">
        <f t="shared" si="8"/>
        <v>藤井寺市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288204.00083016406</v>
      </c>
      <c r="BZ33" s="36"/>
      <c r="CA33" s="33" t="str">
        <f t="shared" si="9"/>
        <v>27226</v>
      </c>
      <c r="CB33" s="33" t="str">
        <f t="shared" si="10"/>
        <v>藤井寺市</v>
      </c>
      <c r="CC33" s="223">
        <f t="shared" si="11"/>
        <v>2.2260209662323834E-2</v>
      </c>
      <c r="CD33" s="223">
        <f t="shared" si="16"/>
        <v>2.3412343397606943E-2</v>
      </c>
      <c r="CE33" s="223">
        <f t="shared" si="17"/>
        <v>0</v>
      </c>
      <c r="CF33" s="223">
        <f t="shared" si="18"/>
        <v>0</v>
      </c>
      <c r="CG33" s="223">
        <f t="shared" si="19"/>
        <v>0</v>
      </c>
      <c r="CH33" s="223">
        <f t="shared" si="20"/>
        <v>0</v>
      </c>
      <c r="CI33" s="223">
        <f t="shared" si="12"/>
        <v>4.567255305993078E-2</v>
      </c>
      <c r="CK33" s="18" t="str">
        <f t="shared" si="13"/>
        <v>27226</v>
      </c>
      <c r="CL33" s="18" t="str">
        <f t="shared" si="14"/>
        <v>藤井寺市</v>
      </c>
      <c r="CM33" s="18">
        <f>VLOOKUP($CK33&amp;"_"&amp;$AZ$7,データシート1!$A:$BT,MATCH("ca_太陽光発電（10kW未満）",データシート1!$A$1:$BT$1,0),0)</f>
        <v>1256</v>
      </c>
      <c r="CN33" s="18">
        <f>VLOOKUP($CK33&amp;"_"&amp;$AZ$5,データシート1!$A:$BT,MATCH("ab_家庭",データシート1!$A$1:$BT$1,0),0)</f>
        <v>29956</v>
      </c>
      <c r="CO33" s="223">
        <f t="shared" si="15"/>
        <v>4.1928161303244761E-2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47210</v>
      </c>
      <c r="AY34" s="18" t="str">
        <f>IF(IFERROR(比較地域マスタ!$Z27,"")=0,"",IFERROR(比較地域マスタ!$Z27,""))</f>
        <v>糸満市</v>
      </c>
      <c r="BC34" s="844" t="str">
        <f t="shared" si="0"/>
        <v>47210</v>
      </c>
      <c r="BD34" s="1031" t="str">
        <f t="shared" si="2"/>
        <v>糸満市</v>
      </c>
      <c r="BE34" s="34">
        <f>VLOOKUP($BC34&amp;"_"&amp;$AZ$7,データシート1!$A:$BT,MATCH("cb_"&amp;BE$12,データシート1!$A$1:$BT$1,0),0)</f>
        <v>6863.4440000000041</v>
      </c>
      <c r="BF34" s="34">
        <f>VLOOKUP($BC34&amp;"_"&amp;$AZ$7,データシート1!$A:$BT,MATCH("cb_"&amp;BF$12,データシート1!$A$1:$BT$1,0),0)</f>
        <v>26035.00000000004</v>
      </c>
      <c r="BG34" s="34">
        <f>VLOOKUP($BC34&amp;"_"&amp;$AZ$7,データシート1!$A:$BT,MATCH("cb_"&amp;BG$12,データシート1!$A$1:$BT$1,0),0)</f>
        <v>19</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125</v>
      </c>
      <c r="BK34" s="34">
        <f t="shared" si="3"/>
        <v>33042.444000000047</v>
      </c>
      <c r="BL34" s="36"/>
      <c r="BM34" s="844" t="str">
        <f t="shared" si="4"/>
        <v>47210</v>
      </c>
      <c r="BN34" s="1031" t="str">
        <f t="shared" si="5"/>
        <v>糸満市</v>
      </c>
      <c r="BO34" s="34">
        <f>BE34*VLOOKUP(BO$12,別紙!$B$4:$E$10,MATCH("設備利用率",別紙!$B$4:$E$4,0),0)/100*8760/10^3</f>
        <v>8236.9564132800042</v>
      </c>
      <c r="BP34" s="34">
        <f>BF34*VLOOKUP(BP$12,別紙!$B$4:$E$10,MATCH("設備利用率",別紙!$B$4:$E$4,0),0)/100*8760/10^3</f>
        <v>34438.056600000054</v>
      </c>
      <c r="BQ34" s="34">
        <f>BG34*VLOOKUP(BQ$12,別紙!$B$4:$E$10,MATCH("設備利用率",別紙!$B$4:$E$4,0),0)/100*8760/10^3</f>
        <v>41.277119999999996</v>
      </c>
      <c r="BR34" s="34">
        <f>BH34*VLOOKUP(BR$12,別紙!$B$4:$E$10,MATCH("設備利用率",別紙!$B$4:$E$4,0),0)/100*8760/10^3</f>
        <v>0</v>
      </c>
      <c r="BS34" s="34">
        <f>BI34*VLOOKUP(BS$12,別紙!$B$4:$E$10,MATCH("設備利用率",別紙!$B$4:$E$4,0),0)/100*8760/10^3</f>
        <v>0</v>
      </c>
      <c r="BT34" s="34">
        <f>BJ34*VLOOKUP(BT$12,別紙!$B$4:$E$10,MATCH("設備利用率",別紙!$B$4:$E$4,0),0)/100*8760/10^3</f>
        <v>876</v>
      </c>
      <c r="BU34" s="34">
        <f t="shared" si="6"/>
        <v>43592.290133280054</v>
      </c>
      <c r="BV34" s="36"/>
      <c r="BW34" s="33" t="str">
        <f t="shared" si="7"/>
        <v>47210</v>
      </c>
      <c r="BX34" s="33" t="str">
        <f t="shared" si="8"/>
        <v>糸満市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316919.9386225348</v>
      </c>
      <c r="BZ34" s="36"/>
      <c r="CA34" s="33" t="str">
        <f t="shared" si="9"/>
        <v>47210</v>
      </c>
      <c r="CB34" s="33" t="str">
        <f t="shared" si="10"/>
        <v>糸満市</v>
      </c>
      <c r="CC34" s="223">
        <f t="shared" si="11"/>
        <v>2.5990653819640459E-2</v>
      </c>
      <c r="CD34" s="223">
        <f t="shared" si="16"/>
        <v>0.1086648468685249</v>
      </c>
      <c r="CE34" s="223">
        <f t="shared" si="17"/>
        <v>1.3024462954084695E-4</v>
      </c>
      <c r="CF34" s="223">
        <f t="shared" si="18"/>
        <v>0</v>
      </c>
      <c r="CG34" s="223">
        <f t="shared" si="19"/>
        <v>0</v>
      </c>
      <c r="CH34" s="223">
        <f t="shared" si="20"/>
        <v>2.7641050411894514E-3</v>
      </c>
      <c r="CI34" s="223">
        <f t="shared" si="12"/>
        <v>0.13754985035889564</v>
      </c>
      <c r="CK34" s="18" t="str">
        <f t="shared" si="13"/>
        <v>47210</v>
      </c>
      <c r="CL34" s="18" t="str">
        <f t="shared" si="14"/>
        <v>糸満市</v>
      </c>
      <c r="CM34" s="18">
        <f>VLOOKUP($CK34&amp;"_"&amp;$AZ$7,データシート1!$A:$BT,MATCH("ca_太陽光発電（10kW未満）",データシート1!$A$1:$BT$1,0),0)</f>
        <v>1273</v>
      </c>
      <c r="CN34" s="18">
        <f>VLOOKUP($CK34&amp;"_"&amp;$AZ$5,データシート1!$A:$BT,MATCH("ab_家庭",データシート1!$A$1:$BT$1,0),0)</f>
        <v>28078</v>
      </c>
      <c r="CO34" s="223">
        <f t="shared" si="15"/>
        <v>4.5337987036113685E-2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12232</v>
      </c>
      <c r="AY35" s="18" t="str">
        <f>IF(IFERROR(比較地域マスタ!$Z28,"")=0,"",IFERROR(比較地域マスタ!$Z28,""))</f>
        <v>白井市</v>
      </c>
      <c r="BC35" s="844" t="str">
        <f t="shared" si="0"/>
        <v>12232</v>
      </c>
      <c r="BD35" s="1031" t="str">
        <f t="shared" si="2"/>
        <v>白井市</v>
      </c>
      <c r="BE35" s="34">
        <f>VLOOKUP($BC35&amp;"_"&amp;$AZ$7,データシート1!$A:$BT,MATCH("cb_"&amp;BE$12,データシート1!$A$1:$BT$1,0),0)</f>
        <v>8944.9999999999909</v>
      </c>
      <c r="BF35" s="34">
        <f>VLOOKUP($BC35&amp;"_"&amp;$AZ$7,データシート1!$A:$BT,MATCH("cb_"&amp;BF$12,データシート1!$A$1:$BT$1,0),0)</f>
        <v>19174.900000000016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2462.5</v>
      </c>
      <c r="BK35" s="34">
        <f t="shared" si="3"/>
        <v>30582.400000000009</v>
      </c>
      <c r="BL35" s="36"/>
      <c r="BM35" s="844" t="str">
        <f t="shared" si="4"/>
        <v>12232</v>
      </c>
      <c r="BN35" s="1031" t="str">
        <f t="shared" si="5"/>
        <v>白井市</v>
      </c>
      <c r="BO35" s="34">
        <f>BE35*VLOOKUP(BO$12,別紙!$B$4:$E$10,MATCH("設備利用率",別紙!$B$4:$E$4,0),0)/100*8760/10^3</f>
        <v>10735.073399999988</v>
      </c>
      <c r="BP35" s="34">
        <f>BF35*VLOOKUP(BP$12,別紙!$B$4:$E$10,MATCH("設備利用率",別紙!$B$4:$E$4,0),0)/100*8760/10^3</f>
        <v>25363.79072400002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17257.2</v>
      </c>
      <c r="BU35" s="34">
        <f t="shared" si="6"/>
        <v>53356.064124000011</v>
      </c>
      <c r="BV35" s="36"/>
      <c r="BW35" s="33" t="str">
        <f t="shared" si="7"/>
        <v>12232</v>
      </c>
      <c r="BX35" s="33" t="str">
        <f t="shared" si="8"/>
        <v>白井市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352806.05341554509</v>
      </c>
      <c r="BZ35" s="36"/>
      <c r="CA35" s="33" t="str">
        <f t="shared" si="9"/>
        <v>12232</v>
      </c>
      <c r="CB35" s="33" t="str">
        <f t="shared" si="10"/>
        <v>白井市</v>
      </c>
      <c r="CC35" s="223">
        <f t="shared" si="11"/>
        <v>3.0427690500411882E-2</v>
      </c>
      <c r="CD35" s="223">
        <f t="shared" si="16"/>
        <v>7.1891597319408293E-2</v>
      </c>
      <c r="CE35" s="223">
        <f t="shared" si="17"/>
        <v>0</v>
      </c>
      <c r="CF35" s="223">
        <f t="shared" si="18"/>
        <v>0</v>
      </c>
      <c r="CG35" s="223">
        <f t="shared" si="19"/>
        <v>0</v>
      </c>
      <c r="CH35" s="223">
        <f t="shared" si="20"/>
        <v>4.8914126707667274E-2</v>
      </c>
      <c r="CI35" s="223">
        <f t="shared" si="12"/>
        <v>0.15123341452748745</v>
      </c>
      <c r="CK35" s="18" t="str">
        <f t="shared" si="13"/>
        <v>12232</v>
      </c>
      <c r="CL35" s="18" t="str">
        <f t="shared" si="14"/>
        <v>白井市</v>
      </c>
      <c r="CM35" s="18">
        <f>VLOOKUP($CK35&amp;"_"&amp;$AZ$7,データシート1!$A:$BT,MATCH("ca_太陽光発電（10kW未満）",データシート1!$A$1:$BT$1,0),0)</f>
        <v>2091</v>
      </c>
      <c r="CN35" s="18">
        <f>VLOOKUP($CK35&amp;"_"&amp;$AZ$5,データシート1!$A:$BT,MATCH("ab_家庭",データシート1!$A$1:$BT$1,0),0)</f>
        <v>26733</v>
      </c>
      <c r="CO35" s="223">
        <f t="shared" si="15"/>
        <v>7.8217932891931324E-2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17206</v>
      </c>
      <c r="AY36" s="18" t="str">
        <f>IF(IFERROR(比較地域マスタ!$Z29,"")=0,"",IFERROR(比較地域マスタ!$Z29,""))</f>
        <v>加賀市</v>
      </c>
      <c r="BC36" s="844" t="str">
        <f t="shared" si="0"/>
        <v>17206</v>
      </c>
      <c r="BD36" s="1031" t="str">
        <f t="shared" si="2"/>
        <v>加賀市</v>
      </c>
      <c r="BE36" s="34">
        <f>VLOOKUP($BC36&amp;"_"&amp;$AZ$7,データシート1!$A:$BT,MATCH("cb_"&amp;BE$12,データシート1!$A$1:$BT$1,0),0)</f>
        <v>3803.8070000000039</v>
      </c>
      <c r="BF36" s="34">
        <f>VLOOKUP($BC36&amp;"_"&amp;$AZ$7,データシート1!$A:$BT,MATCH("cb_"&amp;BF$12,データシート1!$A$1:$BT$1,0),0)</f>
        <v>36222.400000000001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40026.207000000002</v>
      </c>
      <c r="BL36" s="36"/>
      <c r="BM36" s="844" t="str">
        <f t="shared" si="4"/>
        <v>17206</v>
      </c>
      <c r="BN36" s="1031" t="str">
        <f t="shared" si="5"/>
        <v>加賀市</v>
      </c>
      <c r="BO36" s="34">
        <f>BE36*VLOOKUP(BO$12,別紙!$B$4:$E$10,MATCH("設備利用率",別紙!$B$4:$E$4,0),0)/100*8760/10^3</f>
        <v>4565.0248568400038</v>
      </c>
      <c r="BP36" s="34">
        <f>BF36*VLOOKUP(BP$12,別紙!$B$4:$E$10,MATCH("設備利用率",別紙!$B$4:$E$4,0),0)/100*8760/10^3</f>
        <v>47913.541824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52478.566680840006</v>
      </c>
      <c r="BV36" s="36"/>
      <c r="BW36" s="33" t="str">
        <f t="shared" si="7"/>
        <v>17206</v>
      </c>
      <c r="BX36" s="33" t="str">
        <f t="shared" si="8"/>
        <v>加賀市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551921.43974368891</v>
      </c>
      <c r="BZ36" s="36"/>
      <c r="CA36" s="33" t="str">
        <f t="shared" si="9"/>
        <v>17206</v>
      </c>
      <c r="CB36" s="33" t="str">
        <f t="shared" si="10"/>
        <v>加賀市</v>
      </c>
      <c r="CC36" s="223">
        <f t="shared" si="11"/>
        <v>8.2711497110168272E-3</v>
      </c>
      <c r="CD36" s="223">
        <f t="shared" si="16"/>
        <v>8.681224966772616E-2</v>
      </c>
      <c r="CE36" s="223">
        <f t="shared" si="17"/>
        <v>0</v>
      </c>
      <c r="CF36" s="223">
        <f t="shared" si="18"/>
        <v>0</v>
      </c>
      <c r="CG36" s="223">
        <f t="shared" si="19"/>
        <v>0</v>
      </c>
      <c r="CH36" s="223">
        <f t="shared" si="20"/>
        <v>0</v>
      </c>
      <c r="CI36" s="223">
        <f t="shared" si="12"/>
        <v>9.5083399378742994E-2</v>
      </c>
      <c r="CK36" s="18" t="str">
        <f t="shared" si="13"/>
        <v>17206</v>
      </c>
      <c r="CL36" s="18" t="str">
        <f t="shared" si="14"/>
        <v>加賀市</v>
      </c>
      <c r="CM36" s="18">
        <f>VLOOKUP($CK36&amp;"_"&amp;$AZ$7,データシート1!$A:$BT,MATCH("ca_太陽光発電（10kW未満）",データシート1!$A$1:$BT$1,0),0)</f>
        <v>818</v>
      </c>
      <c r="CN36" s="18">
        <f>VLOOKUP($CK36&amp;"_"&amp;$AZ$5,データシート1!$A:$BT,MATCH("ab_家庭",データシート1!$A$1:$BT$1,0),0)</f>
        <v>28940</v>
      </c>
      <c r="CO36" s="223">
        <f t="shared" si="15"/>
        <v>2.8265376641326882E-2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29202</v>
      </c>
      <c r="AY37" s="18" t="str">
        <f>IF(IFERROR(比較地域マスタ!$Z30,"")=0,"",IFERROR(比較地域マスタ!$Z30,""))</f>
        <v>大和高田市</v>
      </c>
      <c r="BC37" s="844" t="str">
        <f t="shared" si="0"/>
        <v>29202</v>
      </c>
      <c r="BD37" s="1031" t="str">
        <f t="shared" si="2"/>
        <v>大和高田市</v>
      </c>
      <c r="BE37" s="34">
        <f>VLOOKUP($BC37&amp;"_"&amp;$AZ$7,データシート1!$A:$BT,MATCH("cb_"&amp;BE$12,データシート1!$A$1:$BT$1,0),0)</f>
        <v>7264.7999999999956</v>
      </c>
      <c r="BF37" s="34">
        <f>VLOOKUP($BC37&amp;"_"&amp;$AZ$7,データシート1!$A:$BT,MATCH("cb_"&amp;BF$12,データシート1!$A$1:$BT$1,0),0)</f>
        <v>10198.200000000004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17463</v>
      </c>
      <c r="BL37" s="36"/>
      <c r="BM37" s="844" t="str">
        <f t="shared" si="4"/>
        <v>29202</v>
      </c>
      <c r="BN37" s="1031" t="str">
        <f t="shared" si="5"/>
        <v>大和高田市</v>
      </c>
      <c r="BO37" s="34">
        <f>BE37*VLOOKUP(BO$12,別紙!$B$4:$E$10,MATCH("設備利用率",別紙!$B$4:$E$4,0),0)/100*8760/10^3</f>
        <v>8718.6317759999947</v>
      </c>
      <c r="BP37" s="34">
        <f>BF37*VLOOKUP(BP$12,別紙!$B$4:$E$10,MATCH("設備利用率",別紙!$B$4:$E$4,0),0)/100*8760/10^3</f>
        <v>13489.771032000008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22208.402808000003</v>
      </c>
      <c r="BV37" s="36"/>
      <c r="BW37" s="33" t="str">
        <f t="shared" si="7"/>
        <v>29202</v>
      </c>
      <c r="BX37" s="33" t="str">
        <f t="shared" si="8"/>
        <v>大和高田市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302029.85259343049</v>
      </c>
      <c r="BZ37" s="36"/>
      <c r="CA37" s="33" t="str">
        <f t="shared" si="9"/>
        <v>29202</v>
      </c>
      <c r="CB37" s="33" t="str">
        <f t="shared" si="10"/>
        <v>大和高田市</v>
      </c>
      <c r="CC37" s="223">
        <f t="shared" si="11"/>
        <v>2.8866788170559918E-2</v>
      </c>
      <c r="CD37" s="223">
        <f t="shared" si="16"/>
        <v>4.4663701008916187E-2</v>
      </c>
      <c r="CE37" s="223">
        <f t="shared" si="17"/>
        <v>0</v>
      </c>
      <c r="CF37" s="223">
        <f t="shared" si="18"/>
        <v>0</v>
      </c>
      <c r="CG37" s="223">
        <f t="shared" si="19"/>
        <v>0</v>
      </c>
      <c r="CH37" s="223">
        <f t="shared" si="20"/>
        <v>0</v>
      </c>
      <c r="CI37" s="223">
        <f t="shared" si="12"/>
        <v>7.3530489179476105E-2</v>
      </c>
      <c r="CK37" s="18" t="str">
        <f t="shared" si="13"/>
        <v>29202</v>
      </c>
      <c r="CL37" s="18" t="str">
        <f t="shared" si="14"/>
        <v>大和高田市</v>
      </c>
      <c r="CM37" s="18">
        <f>VLOOKUP($CK37&amp;"_"&amp;$AZ$7,データシート1!$A:$BT,MATCH("ca_太陽光発電（10kW未満）",データシート1!$A$1:$BT$1,0),0)</f>
        <v>1577</v>
      </c>
      <c r="CN37" s="18">
        <f>VLOOKUP($CK37&amp;"_"&amp;$AZ$5,データシート1!$A:$BT,MATCH("ab_家庭",データシート1!$A$1:$BT$1,0),0)</f>
        <v>30892</v>
      </c>
      <c r="CO37" s="223">
        <f t="shared" si="15"/>
        <v>5.1048815227243298E-2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40207</v>
      </c>
      <c r="AY38" s="18" t="str">
        <f>IF(IFERROR(比較地域マスタ!$Z31,"")=0,"",IFERROR(比較地域マスタ!$Z31,""))</f>
        <v>柳川市</v>
      </c>
      <c r="BC38" s="844" t="str">
        <f t="shared" si="0"/>
        <v>40207</v>
      </c>
      <c r="BD38" s="1031" t="str">
        <f t="shared" si="2"/>
        <v>柳川市</v>
      </c>
      <c r="BE38" s="34">
        <f>VLOOKUP($BC38&amp;"_"&amp;$AZ$7,データシート1!$A:$BT,MATCH("cb_"&amp;BE$12,データシート1!$A$1:$BT$1,0),0)</f>
        <v>14729.792999999954</v>
      </c>
      <c r="BF38" s="34">
        <f>VLOOKUP($BC38&amp;"_"&amp;$AZ$7,データシート1!$A:$BT,MATCH("cb_"&amp;BF$12,データシート1!$A$1:$BT$1,0),0)</f>
        <v>21349.780000000024</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36079.572999999975</v>
      </c>
      <c r="BL38" s="36"/>
      <c r="BM38" s="844" t="str">
        <f t="shared" si="4"/>
        <v>40207</v>
      </c>
      <c r="BN38" s="1031" t="str">
        <f t="shared" si="5"/>
        <v>柳川市</v>
      </c>
      <c r="BO38" s="34">
        <f>BE38*VLOOKUP(BO$12,別紙!$B$4:$E$10,MATCH("設備利用率",別紙!$B$4:$E$4,0),0)/100*8760/10^3</f>
        <v>17677.519175159941</v>
      </c>
      <c r="BP38" s="34">
        <f>BF38*VLOOKUP(BP$12,別紙!$B$4:$E$10,MATCH("設備利用率",別紙!$B$4:$E$4,0),0)/100*8760/10^3</f>
        <v>28240.634992800035</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45918.154167959976</v>
      </c>
      <c r="BV38" s="36"/>
      <c r="BW38" s="33" t="str">
        <f t="shared" si="7"/>
        <v>40207</v>
      </c>
      <c r="BX38" s="33" t="str">
        <f t="shared" si="8"/>
        <v>柳川市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287216.2824308381</v>
      </c>
      <c r="BZ38" s="36"/>
      <c r="CA38" s="33" t="str">
        <f t="shared" si="9"/>
        <v>40207</v>
      </c>
      <c r="CB38" s="33" t="str">
        <f t="shared" si="10"/>
        <v>柳川市</v>
      </c>
      <c r="CC38" s="223">
        <f t="shared" si="11"/>
        <v>6.1547761239534537E-2</v>
      </c>
      <c r="CD38" s="223">
        <f t="shared" si="16"/>
        <v>9.8325327358835937E-2</v>
      </c>
      <c r="CE38" s="223">
        <f t="shared" si="17"/>
        <v>0</v>
      </c>
      <c r="CF38" s="223">
        <f t="shared" si="18"/>
        <v>0</v>
      </c>
      <c r="CG38" s="223">
        <f t="shared" si="19"/>
        <v>0</v>
      </c>
      <c r="CH38" s="223">
        <f t="shared" si="20"/>
        <v>0</v>
      </c>
      <c r="CI38" s="223">
        <f t="shared" si="12"/>
        <v>0.15987308859837046</v>
      </c>
      <c r="CK38" s="18" t="str">
        <f t="shared" si="13"/>
        <v>40207</v>
      </c>
      <c r="CL38" s="18" t="str">
        <f t="shared" si="14"/>
        <v>柳川市</v>
      </c>
      <c r="CM38" s="18">
        <f>VLOOKUP($CK38&amp;"_"&amp;$AZ$7,データシート1!$A:$BT,MATCH("ca_太陽光発電（10kW未満）",データシート1!$A$1:$BT$1,0),0)</f>
        <v>2818</v>
      </c>
      <c r="CN38" s="18">
        <f>VLOOKUP($CK38&amp;"_"&amp;$AZ$5,データシート1!$A:$BT,MATCH("ab_家庭",データシート1!$A$1:$BT$1,0),0)</f>
        <v>26272</v>
      </c>
      <c r="CO38" s="223">
        <f t="shared" si="15"/>
        <v>0.10726248477466505</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10209</v>
      </c>
      <c r="AY39" s="18" t="str">
        <f>IF(IFERROR(比較地域マスタ!$Z32,"")=0,"",IFERROR(比較地域マスタ!$Z32,""))</f>
        <v>藤岡市</v>
      </c>
      <c r="BC39" s="844" t="str">
        <f t="shared" si="0"/>
        <v>10209</v>
      </c>
      <c r="BD39" s="1031" t="str">
        <f t="shared" si="2"/>
        <v>藤岡市</v>
      </c>
      <c r="BE39" s="34">
        <f>VLOOKUP($BC39&amp;"_"&amp;$AZ$7,データシート1!$A:$BT,MATCH("cb_"&amp;BE$12,データシート1!$A$1:$BT$1,0),0)</f>
        <v>13214.399999999951</v>
      </c>
      <c r="BF39" s="34">
        <f>VLOOKUP($BC39&amp;"_"&amp;$AZ$7,データシート1!$A:$BT,MATCH("cb_"&amp;BF$12,データシート1!$A$1:$BT$1,0),0)</f>
        <v>146556.89999999964</v>
      </c>
      <c r="BG39" s="34">
        <f>VLOOKUP($BC39&amp;"_"&amp;$AZ$7,データシート1!$A:$BT,MATCH("cb_"&amp;BG$12,データシート1!$A$1:$BT$1,0),0)</f>
        <v>0</v>
      </c>
      <c r="BH39" s="34">
        <f>VLOOKUP($BC39&amp;"_"&amp;$AZ$7,データシート1!$A:$BT,MATCH("cb_"&amp;BH$12,データシート1!$A$1:$BT$1,0),0)</f>
        <v>839.9</v>
      </c>
      <c r="BI39" s="34">
        <f>VLOOKUP($BC39&amp;"_"&amp;$AZ$7,データシート1!$A:$BT,MATCH("cb_"&amp;BI$12,データシート1!$A$1:$BT$1,0),0)</f>
        <v>0</v>
      </c>
      <c r="BJ39" s="34">
        <f>VLOOKUP($BC39&amp;"_"&amp;$AZ$7,データシート1!$A:$BT,MATCH("cb_"&amp;BJ$12,データシート1!$A$1:$BT$1,0),0)</f>
        <v>290</v>
      </c>
      <c r="BK39" s="34">
        <f t="shared" si="3"/>
        <v>160901.19999999958</v>
      </c>
      <c r="BL39" s="36"/>
      <c r="BM39" s="844" t="str">
        <f t="shared" si="4"/>
        <v>10209</v>
      </c>
      <c r="BN39" s="1031" t="str">
        <f t="shared" si="5"/>
        <v>藤岡市</v>
      </c>
      <c r="BO39" s="34">
        <f>BE39*VLOOKUP(BO$12,別紙!$B$4:$E$10,MATCH("設備利用率",別紙!$B$4:$E$4,0),0)/100*8760/10^3</f>
        <v>15858.865727999939</v>
      </c>
      <c r="BP39" s="34">
        <f>BF39*VLOOKUP(BP$12,別紙!$B$4:$E$10,MATCH("設備利用率",別紙!$B$4:$E$4,0),0)/100*8760/10^3</f>
        <v>193859.60504399953</v>
      </c>
      <c r="BQ39" s="34">
        <f>BG39*VLOOKUP(BQ$12,別紙!$B$4:$E$10,MATCH("設備利用率",別紙!$B$4:$E$4,0),0)/100*8760/10^3</f>
        <v>0</v>
      </c>
      <c r="BR39" s="34">
        <f>BH39*VLOOKUP(BR$12,別紙!$B$4:$E$10,MATCH("設備利用率",別紙!$B$4:$E$4,0),0)/100*8760/10^3</f>
        <v>4414.5144</v>
      </c>
      <c r="BS39" s="34">
        <f>BI39*VLOOKUP(BS$12,別紙!$B$4:$E$10,MATCH("設備利用率",別紙!$B$4:$E$4,0),0)/100*8760/10^3</f>
        <v>0</v>
      </c>
      <c r="BT39" s="34">
        <f>BJ39*VLOOKUP(BT$12,別紙!$B$4:$E$10,MATCH("設備利用率",別紙!$B$4:$E$4,0),0)/100*8760/10^3</f>
        <v>2032.32</v>
      </c>
      <c r="BU39" s="34">
        <f t="shared" si="6"/>
        <v>216165.3051719995</v>
      </c>
      <c r="BV39" s="36"/>
      <c r="BW39" s="33" t="str">
        <f t="shared" si="7"/>
        <v>10209</v>
      </c>
      <c r="BX39" s="33" t="str">
        <f t="shared" si="8"/>
        <v>藤岡市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409849.5977058516</v>
      </c>
      <c r="BZ39" s="36"/>
      <c r="CA39" s="33" t="str">
        <f t="shared" si="9"/>
        <v>10209</v>
      </c>
      <c r="CB39" s="33" t="str">
        <f t="shared" si="10"/>
        <v>藤岡市</v>
      </c>
      <c r="CC39" s="223">
        <f t="shared" si="11"/>
        <v>3.8694354750548811E-2</v>
      </c>
      <c r="CD39" s="223">
        <f t="shared" si="16"/>
        <v>0.47300181854303602</v>
      </c>
      <c r="CE39" s="223">
        <f t="shared" si="17"/>
        <v>0</v>
      </c>
      <c r="CF39" s="223">
        <f t="shared" si="18"/>
        <v>1.0771059492824706E-2</v>
      </c>
      <c r="CG39" s="223">
        <f t="shared" si="19"/>
        <v>0</v>
      </c>
      <c r="CH39" s="223">
        <f t="shared" si="20"/>
        <v>4.9586970717453108E-3</v>
      </c>
      <c r="CI39" s="223">
        <f t="shared" si="12"/>
        <v>0.52742592985815495</v>
      </c>
      <c r="CK39" s="18" t="str">
        <f t="shared" si="13"/>
        <v>10209</v>
      </c>
      <c r="CL39" s="18" t="str">
        <f t="shared" si="14"/>
        <v>藤岡市</v>
      </c>
      <c r="CM39" s="18">
        <f>VLOOKUP($CK39&amp;"_"&amp;$AZ$7,データシート1!$A:$BT,MATCH("ca_太陽光発電（10kW未満）",データシート1!$A$1:$BT$1,0),0)</f>
        <v>2748</v>
      </c>
      <c r="CN39" s="18">
        <f>VLOOKUP($CK39&amp;"_"&amp;$AZ$5,データシート1!$A:$BT,MATCH("ab_家庭",データシート1!$A$1:$BT$1,0),0)</f>
        <v>27773</v>
      </c>
      <c r="CO39" s="223">
        <f t="shared" si="15"/>
        <v>9.8945018543189434E-2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04209</v>
      </c>
      <c r="AY40" s="18" t="str">
        <f>IF(IFERROR(比較地域マスタ!$Z33,"")=0,"",IFERROR(比較地域マスタ!$Z33,""))</f>
        <v>多賀城市</v>
      </c>
      <c r="BC40" s="844" t="str">
        <f t="shared" si="0"/>
        <v>04209</v>
      </c>
      <c r="BD40" s="1031" t="str">
        <f t="shared" si="2"/>
        <v>多賀城市</v>
      </c>
      <c r="BE40" s="34">
        <f>VLOOKUP($BC40&amp;"_"&amp;$AZ$7,データシート1!$A:$BT,MATCH("cb_"&amp;BE$12,データシート1!$A$1:$BT$1,0),0)</f>
        <v>9000.3999999999851</v>
      </c>
      <c r="BF40" s="34">
        <f>VLOOKUP($BC40&amp;"_"&amp;$AZ$7,データシート1!$A:$BT,MATCH("cb_"&amp;BF$12,データシート1!$A$1:$BT$1,0),0)</f>
        <v>7942.2999999999938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350</v>
      </c>
      <c r="BK40" s="34">
        <f t="shared" si="3"/>
        <v>17292.699999999979</v>
      </c>
      <c r="BL40" s="36"/>
      <c r="BM40" s="844" t="str">
        <f t="shared" si="4"/>
        <v>04209</v>
      </c>
      <c r="BN40" s="1031" t="str">
        <f t="shared" si="5"/>
        <v>多賀城市</v>
      </c>
      <c r="BO40" s="34">
        <f>BE40*VLOOKUP(BO$12,別紙!$B$4:$E$10,MATCH("設備利用率",別紙!$B$4:$E$4,0),0)/100*8760/10^3</f>
        <v>10801.560047999981</v>
      </c>
      <c r="BP40" s="34">
        <f>BF40*VLOOKUP(BP$12,別紙!$B$4:$E$10,MATCH("設備利用率",別紙!$B$4:$E$4,0),0)/100*8760/10^3</f>
        <v>10505.756747999993</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2452.8000000000002</v>
      </c>
      <c r="BU40" s="34">
        <f t="shared" si="6"/>
        <v>23760.116795999973</v>
      </c>
      <c r="BV40" s="36"/>
      <c r="BW40" s="33" t="str">
        <f t="shared" si="7"/>
        <v>04209</v>
      </c>
      <c r="BX40" s="33" t="str">
        <f t="shared" si="8"/>
        <v>多賀城市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272206.90511524712</v>
      </c>
      <c r="BZ40" s="36"/>
      <c r="CA40" s="33" t="str">
        <f t="shared" si="9"/>
        <v>04209</v>
      </c>
      <c r="CB40" s="33" t="str">
        <f t="shared" si="10"/>
        <v>多賀城市</v>
      </c>
      <c r="CC40" s="223">
        <f t="shared" si="11"/>
        <v>3.968143292848067E-2</v>
      </c>
      <c r="CD40" s="223">
        <f t="shared" si="16"/>
        <v>3.8594747416683124E-2</v>
      </c>
      <c r="CE40" s="223">
        <f t="shared" si="17"/>
        <v>0</v>
      </c>
      <c r="CF40" s="223">
        <f t="shared" si="18"/>
        <v>0</v>
      </c>
      <c r="CG40" s="223">
        <f t="shared" si="19"/>
        <v>0</v>
      </c>
      <c r="CH40" s="223">
        <f t="shared" si="20"/>
        <v>9.0107927238713224E-3</v>
      </c>
      <c r="CI40" s="223">
        <f t="shared" si="12"/>
        <v>8.7286973069035115E-2</v>
      </c>
      <c r="CK40" s="18" t="str">
        <f t="shared" si="13"/>
        <v>04209</v>
      </c>
      <c r="CL40" s="18" t="str">
        <f t="shared" si="14"/>
        <v>多賀城市</v>
      </c>
      <c r="CM40" s="18">
        <f>VLOOKUP($CK40&amp;"_"&amp;$AZ$7,データシート1!$A:$BT,MATCH("ca_太陽光発電（10kW未満）",データシート1!$A$1:$BT$1,0),0)</f>
        <v>1968</v>
      </c>
      <c r="CN40" s="18">
        <f>VLOOKUP($CK40&amp;"_"&amp;$AZ$5,データシート1!$A:$BT,MATCH("ab_家庭",データシート1!$A$1:$BT$1,0),0)</f>
        <v>28063</v>
      </c>
      <c r="CO40" s="223">
        <f t="shared" si="15"/>
        <v>7.0127926451199085E-2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04213</v>
      </c>
      <c r="AY41" s="18" t="str">
        <f>IF(IFERROR(比較地域マスタ!$Z34,"")=0,"",IFERROR(比較地域マスタ!$Z34,""))</f>
        <v>栗原市</v>
      </c>
      <c r="BC41" s="844" t="str">
        <f t="shared" si="0"/>
        <v>04213</v>
      </c>
      <c r="BD41" s="1031" t="str">
        <f t="shared" si="2"/>
        <v>栗原市</v>
      </c>
      <c r="BE41" s="34">
        <f>VLOOKUP($BC41&amp;"_"&amp;$AZ$7,データシート1!$A:$BT,MATCH("cb_"&amp;BE$12,データシート1!$A$1:$BT$1,0),0)</f>
        <v>10059.999999999982</v>
      </c>
      <c r="BF41" s="34">
        <f>VLOOKUP($BC41&amp;"_"&amp;$AZ$7,データシート1!$A:$BT,MATCH("cb_"&amp;BF$12,データシート1!$A$1:$BT$1,0),0)</f>
        <v>125809.49999999991</v>
      </c>
      <c r="BG41" s="34">
        <f>VLOOKUP($BC41&amp;"_"&amp;$AZ$7,データシート1!$A:$BT,MATCH("cb_"&amp;BG$12,データシート1!$A$1:$BT$1,0),0)</f>
        <v>0</v>
      </c>
      <c r="BH41" s="34">
        <f>VLOOKUP($BC41&amp;"_"&amp;$AZ$7,データシート1!$A:$BT,MATCH("cb_"&amp;BH$12,データシート1!$A$1:$BT$1,0),0)</f>
        <v>1000</v>
      </c>
      <c r="BI41" s="34">
        <f>VLOOKUP($BC41&amp;"_"&amp;$AZ$7,データシート1!$A:$BT,MATCH("cb_"&amp;BI$12,データシート1!$A$1:$BT$1,0),0)</f>
        <v>0</v>
      </c>
      <c r="BJ41" s="34">
        <f>VLOOKUP($BC41&amp;"_"&amp;$AZ$7,データシート1!$A:$BT,MATCH("cb_"&amp;BJ$12,データシート1!$A$1:$BT$1,0),0)</f>
        <v>49</v>
      </c>
      <c r="BK41" s="34">
        <f t="shared" si="3"/>
        <v>136918.49999999988</v>
      </c>
      <c r="BL41" s="36"/>
      <c r="BM41" s="844" t="str">
        <f t="shared" si="4"/>
        <v>04213</v>
      </c>
      <c r="BN41" s="1031" t="str">
        <f t="shared" si="5"/>
        <v>栗原市</v>
      </c>
      <c r="BO41" s="34">
        <f>BE41*VLOOKUP(BO$12,別紙!$B$4:$E$10,MATCH("設備利用率",別紙!$B$4:$E$4,0),0)/100*8760/10^3</f>
        <v>12073.207199999977</v>
      </c>
      <c r="BP41" s="34">
        <f>BF41*VLOOKUP(BP$12,別紙!$B$4:$E$10,MATCH("設備利用率",別紙!$B$4:$E$4,0),0)/100*8760/10^3</f>
        <v>166415.77421999985</v>
      </c>
      <c r="BQ41" s="34">
        <f>BG41*VLOOKUP(BQ$12,別紙!$B$4:$E$10,MATCH("設備利用率",別紙!$B$4:$E$4,0),0)/100*8760/10^3</f>
        <v>0</v>
      </c>
      <c r="BR41" s="34">
        <f>BH41*VLOOKUP(BR$12,別紙!$B$4:$E$10,MATCH("設備利用率",別紙!$B$4:$E$4,0),0)/100*8760/10^3</f>
        <v>5256</v>
      </c>
      <c r="BS41" s="34">
        <f>BI41*VLOOKUP(BS$12,別紙!$B$4:$E$10,MATCH("設備利用率",別紙!$B$4:$E$4,0),0)/100*8760/10^3</f>
        <v>0</v>
      </c>
      <c r="BT41" s="34">
        <f>BJ41*VLOOKUP(BT$12,別紙!$B$4:$E$10,MATCH("設備利用率",別紙!$B$4:$E$4,0),0)/100*8760/10^3</f>
        <v>343.392</v>
      </c>
      <c r="BU41" s="34">
        <f t="shared" si="6"/>
        <v>184088.37341999981</v>
      </c>
      <c r="BV41" s="36"/>
      <c r="BW41" s="33" t="str">
        <f t="shared" si="7"/>
        <v>04213</v>
      </c>
      <c r="BX41" s="33" t="str">
        <f t="shared" si="8"/>
        <v>栗原市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310239.79122339125</v>
      </c>
      <c r="BZ41" s="36"/>
      <c r="CA41" s="33" t="str">
        <f t="shared" si="9"/>
        <v>04213</v>
      </c>
      <c r="CB41" s="33" t="str">
        <f t="shared" si="10"/>
        <v>栗原市</v>
      </c>
      <c r="CC41" s="223">
        <f t="shared" si="11"/>
        <v>3.8915727580884504E-2</v>
      </c>
      <c r="CD41" s="223">
        <f t="shared" si="16"/>
        <v>0.53641015410615245</v>
      </c>
      <c r="CE41" s="223">
        <f t="shared" si="17"/>
        <v>0</v>
      </c>
      <c r="CF41" s="223">
        <f t="shared" si="18"/>
        <v>1.6941733938363068E-2</v>
      </c>
      <c r="CG41" s="223">
        <f t="shared" si="19"/>
        <v>0</v>
      </c>
      <c r="CH41" s="223">
        <f t="shared" si="20"/>
        <v>1.1068599506397203E-3</v>
      </c>
      <c r="CI41" s="223">
        <f t="shared" si="12"/>
        <v>0.59337447557603962</v>
      </c>
      <c r="CK41" s="18" t="str">
        <f t="shared" si="13"/>
        <v>04213</v>
      </c>
      <c r="CL41" s="18" t="str">
        <f t="shared" si="14"/>
        <v>栗原市</v>
      </c>
      <c r="CM41" s="18">
        <f>VLOOKUP($CK41&amp;"_"&amp;$AZ$7,データシート1!$A:$BT,MATCH("ca_太陽光発電（10kW未満）",データシート1!$A$1:$BT$1,0),0)</f>
        <v>1983</v>
      </c>
      <c r="CN41" s="18">
        <f>VLOOKUP($CK41&amp;"_"&amp;$AZ$5,データシート1!$A:$BT,MATCH("ab_家庭",データシート1!$A$1:$BT$1,0),0)</f>
        <v>24914</v>
      </c>
      <c r="CO41" s="223">
        <f t="shared" si="15"/>
        <v>7.9593802681223402E-2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20349</v>
      </c>
      <c r="AY72" s="18" t="str">
        <f>IF(IFERROR(比較地域マスタ!$AE7,"")=0,"",IFERROR(比較地域マスタ!$AE7,""))</f>
        <v>青木村</v>
      </c>
      <c r="AZ72" s="16"/>
      <c r="BA72" s="22">
        <v>1</v>
      </c>
      <c r="BB72" s="22">
        <v>1</v>
      </c>
      <c r="BC72" s="18" t="str">
        <f>AX72</f>
        <v>20349</v>
      </c>
      <c r="BD72" s="18" t="str">
        <f>AY72</f>
        <v>青木村</v>
      </c>
      <c r="BE72" s="33">
        <f>VLOOKUP(BC72&amp;"_"&amp;$AZ$9,データシート3!A:AB,MATCH("ea_"&amp;"太陽光（建物系）"&amp;"_年間発電",データシート3!$A$1:$AB$1,0),0)/10^3+VLOOKUP(BC72&amp;"_"&amp;$AZ$9,データシート3!A:AB,MATCH("ea_"&amp;"太陽光（土地系）"&amp;"_年間発電",データシート3!$A$1:$AB$1,0),0)/10^3</f>
        <v>179753.93100000001</v>
      </c>
      <c r="BF72" s="33">
        <f>VLOOKUP(BC72&amp;"_"&amp;$AZ$9,データシート3!A:AB,MATCH("ea_"&amp;"風力（陸上）"&amp;"_年間発電",データシート3!$A$1:$AB$1,0),0)/10^3</f>
        <v>69771.171000000002</v>
      </c>
      <c r="BG72" s="33">
        <f>VLOOKUP(BC72&amp;"_"&amp;$AZ$9,データシート3!A:AB,MATCH("ea_"&amp;"中小水（河川）"&amp;"_年間発電",データシート3!$A$1:$AB$1,0),0)/10^3+VLOOKUP(BC72&amp;"_"&amp;$AZ$9,データシート3!A:AB,MATCH("ea_"&amp;"中小水（農業用水路）"&amp;"_年間発電",データシート3!$A$1:$AB$1,0),0)/10^3</f>
        <v>3974.212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253499.31400000001</v>
      </c>
      <c r="BJ72" s="33">
        <f>(VLOOKUP($BC72&amp;"_"&amp;$AZ$8,データシート3!$A:$AN,MATCH("da_合計",データシート3!$A$1:$AN$1,0),0))/10^3</f>
        <v>18888.034122280736</v>
      </c>
      <c r="BK72" s="33">
        <f t="shared" ref="BK72:BK103" si="21">BI72-BJ72</f>
        <v>234611.27987771927</v>
      </c>
      <c r="BL72" s="33">
        <f t="shared" ref="BL72:BL103" si="22">IF(BK72&gt;0,0,BK72)</f>
        <v>0</v>
      </c>
      <c r="BM72" s="33">
        <f t="shared" ref="BM72:BM103" si="23">IF(BK72&gt;0,BK72,0)</f>
        <v>234611.27987771927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20422</v>
      </c>
      <c r="AY73" s="18" t="str">
        <f>IF(IFERROR(比較地域マスタ!$AE8,"")=0,"",IFERROR(比較地域マスタ!$AE8,""))</f>
        <v>上松町</v>
      </c>
      <c r="AZ73" s="16"/>
      <c r="BA73" s="22">
        <v>2</v>
      </c>
      <c r="BB73" s="22">
        <v>1</v>
      </c>
      <c r="BC73" s="18" t="str">
        <f t="shared" ref="BC73:BC136" si="24">AX73</f>
        <v>20422</v>
      </c>
      <c r="BD73" s="18" t="str">
        <f t="shared" ref="BD73:BD136" si="25">AY73</f>
        <v>上松町</v>
      </c>
      <c r="BE73" s="33">
        <f>VLOOKUP(BC73&amp;"_"&amp;$AZ$9,データシート3!A:AB,MATCH("ea_"&amp;"太陽光（建物系）"&amp;"_年間発電",データシート3!$A$1:$AB$1,0),0)/10^3+VLOOKUP(BC73&amp;"_"&amp;$AZ$9,データシート3!A:AB,MATCH("ea_"&amp;"太陽光（土地系）"&amp;"_年間発電",データシート3!$A$1:$AB$1,0),0)/10^3</f>
        <v>93828.650999999983</v>
      </c>
      <c r="BF73" s="33">
        <f>VLOOKUP(BC73&amp;"_"&amp;$AZ$9,データシート3!A:AB,MATCH("ea_"&amp;"風力（陸上）"&amp;"_年間発電",データシート3!$A$1:$AB$1,0),0)/10^3</f>
        <v>17158.234</v>
      </c>
      <c r="BG73" s="33">
        <f>VLOOKUP(BC73&amp;"_"&amp;$AZ$9,データシート3!A:AB,MATCH("ea_"&amp;"中小水（河川）"&amp;"_年間発電",データシート3!$A$1:$AB$1,0),0)/10^3+VLOOKUP(BC73&amp;"_"&amp;$AZ$9,データシート3!A:AB,MATCH("ea_"&amp;"中小水（農業用水路）"&amp;"_年間発電",データシート3!$A$1:$AB$1,0),0)/10^3</f>
        <v>91993.834000000003</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202980.71899999998</v>
      </c>
      <c r="BJ73" s="33">
        <f>(VLOOKUP($BC73&amp;"_"&amp;$AZ$8,データシート3!$A:$AN,MATCH("da_合計",データシート3!$A$1:$AN$1,0),0))/10^3</f>
        <v>30911.636557630969</v>
      </c>
      <c r="BK73" s="33">
        <f t="shared" si="21"/>
        <v>172069.08244236902</v>
      </c>
      <c r="BL73" s="33">
        <f t="shared" si="22"/>
        <v>0</v>
      </c>
      <c r="BM73" s="33">
        <f t="shared" si="23"/>
        <v>172069.08244236902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20451</v>
      </c>
      <c r="AY74" s="18" t="str">
        <f>IF(IFERROR(比較地域マスタ!$AE9,"")=0,"",IFERROR(比較地域マスタ!$AE9,""))</f>
        <v>朝日村</v>
      </c>
      <c r="AZ74" s="16"/>
      <c r="BA74" s="22">
        <v>3</v>
      </c>
      <c r="BB74" s="22">
        <v>1</v>
      </c>
      <c r="BC74" s="18" t="str">
        <f t="shared" si="24"/>
        <v>20451</v>
      </c>
      <c r="BD74" s="18" t="str">
        <f t="shared" si="25"/>
        <v>朝日村</v>
      </c>
      <c r="BE74" s="33">
        <f>VLOOKUP(BC74&amp;"_"&amp;$AZ$9,データシート3!A:AB,MATCH("ea_"&amp;"太陽光（建物系）"&amp;"_年間発電",データシート3!$A$1:$AB$1,0),0)/10^3+VLOOKUP(BC74&amp;"_"&amp;$AZ$9,データシート3!A:AB,MATCH("ea_"&amp;"太陽光（土地系）"&amp;"_年間発電",データシート3!$A$1:$AB$1,0),0)/10^3</f>
        <v>285779.47899999999</v>
      </c>
      <c r="BF74" s="33">
        <f>VLOOKUP(BC74&amp;"_"&amp;$AZ$9,データシート3!A:AB,MATCH("ea_"&amp;"風力（陸上）"&amp;"_年間発電",データシート3!$A$1:$AB$1,0),0)/10^3</f>
        <v>18984.185000000001</v>
      </c>
      <c r="BG74" s="33">
        <f>VLOOKUP(BC74&amp;"_"&amp;$AZ$9,データシート3!A:AB,MATCH("ea_"&amp;"中小水（河川）"&amp;"_年間発電",データシート3!$A$1:$AB$1,0),0)/10^3+VLOOKUP(BC74&amp;"_"&amp;$AZ$9,データシート3!A:AB,MATCH("ea_"&amp;"中小水（農業用水路）"&amp;"_年間発電",データシート3!$A$1:$AB$1,0),0)/10^3</f>
        <v>46967.499000000003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351731.163</v>
      </c>
      <c r="BJ74" s="33">
        <f>(VLOOKUP($BC74&amp;"_"&amp;$AZ$8,データシート3!$A:$AN,MATCH("da_合計",データシート3!$A$1:$AN$1,0),0))/10^3</f>
        <v>19779.313664109606</v>
      </c>
      <c r="BK74" s="33">
        <f t="shared" si="21"/>
        <v>331951.84933589038</v>
      </c>
      <c r="BL74" s="33">
        <f t="shared" si="22"/>
        <v>0</v>
      </c>
      <c r="BM74" s="33">
        <f t="shared" si="23"/>
        <v>331951.84933589038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20407</v>
      </c>
      <c r="AY75" s="18" t="str">
        <f>IF(IFERROR(比較地域マスタ!$AE10,"")=0,"",IFERROR(比較地域マスタ!$AE10,""))</f>
        <v>阿智村</v>
      </c>
      <c r="AZ75" s="16"/>
      <c r="BA75" s="22">
        <v>4</v>
      </c>
      <c r="BB75" s="22">
        <v>1</v>
      </c>
      <c r="BC75" s="18" t="str">
        <f t="shared" si="24"/>
        <v>20407</v>
      </c>
      <c r="BD75" s="18" t="str">
        <f t="shared" si="25"/>
        <v>阿智村</v>
      </c>
      <c r="BE75" s="33">
        <f>VLOOKUP(BC75&amp;"_"&amp;$AZ$9,データシート3!A:AB,MATCH("ea_"&amp;"太陽光（建物系）"&amp;"_年間発電",データシート3!$A$1:$AB$1,0),0)/10^3+VLOOKUP(BC75&amp;"_"&amp;$AZ$9,データシート3!A:AB,MATCH("ea_"&amp;"太陽光（土地系）"&amp;"_年間発電",データシート3!$A$1:$AB$1,0),0)/10^3</f>
        <v>221365.34399999998</v>
      </c>
      <c r="BF75" s="33">
        <f>VLOOKUP(BC75&amp;"_"&amp;$AZ$9,データシート3!A:AB,MATCH("ea_"&amp;"風力（陸上）"&amp;"_年間発電",データシート3!$A$1:$AB$1,0),0)/10^3</f>
        <v>140515.41200000001</v>
      </c>
      <c r="BG75" s="33">
        <f>VLOOKUP(BC75&amp;"_"&amp;$AZ$9,データシート3!A:AB,MATCH("ea_"&amp;"中小水（河川）"&amp;"_年間発電",データシート3!$A$1:$AB$1,0),0)/10^3+VLOOKUP(BC75&amp;"_"&amp;$AZ$9,データシート3!A:AB,MATCH("ea_"&amp;"中小水（農業用水路）"&amp;"_年間発電",データシート3!$A$1:$AB$1,0),0)/10^3</f>
        <v>8547.2630000000026</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370428.01899999997</v>
      </c>
      <c r="BJ75" s="33">
        <f>(VLOOKUP($BC75&amp;"_"&amp;$AZ$8,データシート3!$A:$AN,MATCH("da_合計",データシート3!$A$1:$AN$1,0),0))/10^3</f>
        <v>40806.404535310081</v>
      </c>
      <c r="BK75" s="33">
        <f t="shared" si="21"/>
        <v>329621.61446468986</v>
      </c>
      <c r="BL75" s="33">
        <f t="shared" si="22"/>
        <v>0</v>
      </c>
      <c r="BM75" s="33">
        <f t="shared" si="23"/>
        <v>329621.61446468986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20220</v>
      </c>
      <c r="AY76" s="18" t="str">
        <f>IF(IFERROR(比較地域マスタ!$AE11,"")=0,"",IFERROR(比較地域マスタ!$AE11,""))</f>
        <v>安曇野市</v>
      </c>
      <c r="AZ76" s="16"/>
      <c r="BA76" s="22">
        <v>5</v>
      </c>
      <c r="BB76" s="22">
        <v>1</v>
      </c>
      <c r="BC76" s="18" t="str">
        <f t="shared" si="24"/>
        <v>20220</v>
      </c>
      <c r="BD76" s="18" t="str">
        <f t="shared" si="25"/>
        <v>安曇野市</v>
      </c>
      <c r="BE76" s="33">
        <f>VLOOKUP(BC76&amp;"_"&amp;$AZ$9,データシート3!A:AB,MATCH("ea_"&amp;"太陽光（建物系）"&amp;"_年間発電",データシート3!$A$1:$AB$1,0),0)/10^3+VLOOKUP(BC76&amp;"_"&amp;$AZ$9,データシート3!A:AB,MATCH("ea_"&amp;"太陽光（土地系）"&amp;"_年間発電",データシート3!$A$1:$AB$1,0),0)/10^3</f>
        <v>3651762.23</v>
      </c>
      <c r="BF76" s="33">
        <f>VLOOKUP(BC76&amp;"_"&amp;$AZ$9,データシート3!A:AB,MATCH("ea_"&amp;"風力（陸上）"&amp;"_年間発電",データシート3!$A$1:$AB$1,0),0)/10^3</f>
        <v>21540.919000000005</v>
      </c>
      <c r="BG76" s="33">
        <f>VLOOKUP(BC76&amp;"_"&amp;$AZ$9,データシート3!A:AB,MATCH("ea_"&amp;"中小水（河川）"&amp;"_年間発電",データシート3!$A$1:$AB$1,0),0)/10^3+VLOOKUP(BC76&amp;"_"&amp;$AZ$9,データシート3!A:AB,MATCH("ea_"&amp;"中小水（農業用水路）"&amp;"_年間発電",データシート3!$A$1:$AB$1,0),0)/10^3</f>
        <v>135654.62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3808957.7690000003</v>
      </c>
      <c r="BJ76" s="33">
        <f>(VLOOKUP($BC76&amp;"_"&amp;$AZ$8,データシート3!$A:$AN,MATCH("da_合計",データシート3!$A$1:$AN$1,0),0))/10^3</f>
        <v>694616.27524304914</v>
      </c>
      <c r="BK76" s="33">
        <f t="shared" si="21"/>
        <v>3114341.4937569513</v>
      </c>
      <c r="BL76" s="33">
        <f t="shared" si="22"/>
        <v>0</v>
      </c>
      <c r="BM76" s="33">
        <f t="shared" si="23"/>
        <v>3114341.4937569513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20404</v>
      </c>
      <c r="AY77" s="18" t="str">
        <f>IF(IFERROR(比較地域マスタ!$AE12,"")=0,"",IFERROR(比較地域マスタ!$AE12,""))</f>
        <v>阿南町</v>
      </c>
      <c r="AZ77" s="16"/>
      <c r="BA77" s="22">
        <v>6</v>
      </c>
      <c r="BB77" s="22">
        <v>1</v>
      </c>
      <c r="BC77" s="18" t="str">
        <f t="shared" si="24"/>
        <v>20404</v>
      </c>
      <c r="BD77" s="18" t="str">
        <f t="shared" si="25"/>
        <v>阿南町</v>
      </c>
      <c r="BE77" s="33">
        <f>VLOOKUP(BC77&amp;"_"&amp;$AZ$9,データシート3!A:AB,MATCH("ea_"&amp;"太陽光（建物系）"&amp;"_年間発電",データシート3!$A$1:$AB$1,0),0)/10^3+VLOOKUP(BC77&amp;"_"&amp;$AZ$9,データシート3!A:AB,MATCH("ea_"&amp;"太陽光（土地系）"&amp;"_年間発電",データシート3!$A$1:$AB$1,0),0)/10^3</f>
        <v>202355.82100000003</v>
      </c>
      <c r="BF77" s="33">
        <f>VLOOKUP(BC77&amp;"_"&amp;$AZ$9,データシート3!A:AB,MATCH("ea_"&amp;"風力（陸上）"&amp;"_年間発電",データシート3!$A$1:$AB$1,0),0)/10^3</f>
        <v>228981.00599999999</v>
      </c>
      <c r="BG77" s="33">
        <f>VLOOKUP(BC77&amp;"_"&amp;$AZ$9,データシート3!A:AB,MATCH("ea_"&amp;"中小水（河川）"&amp;"_年間発電",データシート3!$A$1:$AB$1,0),0)/10^3+VLOOKUP(BC77&amp;"_"&amp;$AZ$9,データシート3!A:AB,MATCH("ea_"&amp;"中小水（農業用水路）"&amp;"_年間発電",データシート3!$A$1:$AB$1,0),0)/10^3</f>
        <v>2119.7350000000001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433456.56200000003</v>
      </c>
      <c r="BJ77" s="33">
        <f>(VLOOKUP($BC77&amp;"_"&amp;$AZ$8,データシート3!$A:$AN,MATCH("da_合計",データシート3!$A$1:$AN$1,0),0))/10^3</f>
        <v>21092.80541145903</v>
      </c>
      <c r="BK77" s="33">
        <f t="shared" si="21"/>
        <v>412363.75658854103</v>
      </c>
      <c r="BL77" s="33">
        <f t="shared" si="22"/>
        <v>0</v>
      </c>
      <c r="BM77" s="33">
        <f t="shared" si="23"/>
        <v>412363.75658854103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20384</v>
      </c>
      <c r="AY78" s="18" t="str">
        <f>IF(IFERROR(比較地域マスタ!$AE13,"")=0,"",IFERROR(比較地域マスタ!$AE13,""))</f>
        <v>飯島町</v>
      </c>
      <c r="AZ78" s="16"/>
      <c r="BA78" s="22">
        <v>7</v>
      </c>
      <c r="BB78" s="22">
        <v>1</v>
      </c>
      <c r="BC78" s="18" t="str">
        <f t="shared" si="24"/>
        <v>20384</v>
      </c>
      <c r="BD78" s="18" t="str">
        <f t="shared" si="25"/>
        <v>飯島町</v>
      </c>
      <c r="BE78" s="33">
        <f>VLOOKUP(BC78&amp;"_"&amp;$AZ$9,データシート3!A:AB,MATCH("ea_"&amp;"太陽光（建物系）"&amp;"_年間発電",データシート3!$A$1:$AB$1,0),0)/10^3+VLOOKUP(BC78&amp;"_"&amp;$AZ$9,データシート3!A:AB,MATCH("ea_"&amp;"太陽光（土地系）"&amp;"_年間発電",データシート3!$A$1:$AB$1,0),0)/10^3</f>
        <v>637261.73</v>
      </c>
      <c r="BF78" s="33">
        <f>VLOOKUP(BC78&amp;"_"&amp;$AZ$9,データシート3!A:AB,MATCH("ea_"&amp;"風力（陸上）"&amp;"_年間発電",データシート3!$A$1:$AB$1,0),0)/10^3</f>
        <v>23803.088</v>
      </c>
      <c r="BG78" s="33">
        <f>VLOOKUP(BC78&amp;"_"&amp;$AZ$9,データシート3!A:AB,MATCH("ea_"&amp;"中小水（河川）"&amp;"_年間発電",データシート3!$A$1:$AB$1,0),0)/10^3+VLOOKUP(BC78&amp;"_"&amp;$AZ$9,データシート3!A:AB,MATCH("ea_"&amp;"中小水（農業用水路）"&amp;"_年間発電",データシート3!$A$1:$AB$1,0),0)/10^3</f>
        <v>8206.3080000000027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669271.12599999993</v>
      </c>
      <c r="BJ78" s="33">
        <f>(VLOOKUP($BC78&amp;"_"&amp;$AZ$8,データシート3!$A:$AN,MATCH("da_合計",データシート3!$A$1:$AN$1,0),0))/10^3</f>
        <v>62561.939798656924</v>
      </c>
      <c r="BK78" s="33">
        <f t="shared" si="21"/>
        <v>606709.18620134296</v>
      </c>
      <c r="BL78" s="33">
        <f t="shared" si="22"/>
        <v>0</v>
      </c>
      <c r="BM78" s="33">
        <f t="shared" si="23"/>
        <v>606709.18620134296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20205</v>
      </c>
      <c r="AY79" s="18" t="str">
        <f>IF(IFERROR(比較地域マスタ!$AE14,"")=0,"",IFERROR(比較地域マスタ!$AE14,""))</f>
        <v>飯田市</v>
      </c>
      <c r="AZ79" s="16"/>
      <c r="BA79" s="22">
        <v>8</v>
      </c>
      <c r="BB79" s="22">
        <v>1</v>
      </c>
      <c r="BC79" s="18" t="str">
        <f t="shared" si="24"/>
        <v>20205</v>
      </c>
      <c r="BD79" s="18" t="str">
        <f t="shared" si="25"/>
        <v>飯田市</v>
      </c>
      <c r="BE79" s="33">
        <f>VLOOKUP(BC79&amp;"_"&amp;$AZ$9,データシート3!A:AB,MATCH("ea_"&amp;"太陽光（建物系）"&amp;"_年間発電",データシート3!$A$1:$AB$1,0),0)/10^3+VLOOKUP(BC79&amp;"_"&amp;$AZ$9,データシート3!A:AB,MATCH("ea_"&amp;"太陽光（土地系）"&amp;"_年間発電",データシート3!$A$1:$AB$1,0),0)/10^3</f>
        <v>1741172.7540000002</v>
      </c>
      <c r="BF79" s="33">
        <f>VLOOKUP(BC79&amp;"_"&amp;$AZ$9,データシート3!A:AB,MATCH("ea_"&amp;"風力（陸上）"&amp;"_年間発電",データシート3!$A$1:$AB$1,0),0)/10^3</f>
        <v>38010.502999999997</v>
      </c>
      <c r="BG79" s="33">
        <f>VLOOKUP(BC79&amp;"_"&amp;$AZ$9,データシート3!A:AB,MATCH("ea_"&amp;"中小水（河川）"&amp;"_年間発電",データシート3!$A$1:$AB$1,0),0)/10^3+VLOOKUP(BC79&amp;"_"&amp;$AZ$9,データシート3!A:AB,MATCH("ea_"&amp;"中小水（農業用水路）"&amp;"_年間発電",データシート3!$A$1:$AB$1,0),0)/10^3</f>
        <v>43654.911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1822838.1680000003</v>
      </c>
      <c r="BJ79" s="33">
        <f>(VLOOKUP($BC79&amp;"_"&amp;$AZ$8,データシート3!$A:$AN,MATCH("da_合計",データシート3!$A$1:$AN$1,0),0))/10^3</f>
        <v>556720.20145703666</v>
      </c>
      <c r="BK79" s="33">
        <f t="shared" si="21"/>
        <v>1266117.9665429636</v>
      </c>
      <c r="BL79" s="33">
        <f>IF(BK79&gt;0,0,BK79)</f>
        <v>0</v>
      </c>
      <c r="BM79" s="33">
        <f>IF(BK79&gt;0,BK79,0)</f>
        <v>1266117.9665429636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20590</v>
      </c>
      <c r="AY80" s="18" t="str">
        <f>IF(IFERROR(比較地域マスタ!$AE15,"")=0,"",IFERROR(比較地域マスタ!$AE15,""))</f>
        <v>飯綱町</v>
      </c>
      <c r="AZ80" s="16"/>
      <c r="BA80" s="22">
        <v>9</v>
      </c>
      <c r="BB80" s="22">
        <v>1</v>
      </c>
      <c r="BC80" s="18" t="str">
        <f t="shared" si="24"/>
        <v>20590</v>
      </c>
      <c r="BD80" s="18" t="str">
        <f t="shared" si="25"/>
        <v>飯綱町</v>
      </c>
      <c r="BE80" s="33">
        <f>VLOOKUP(BC80&amp;"_"&amp;$AZ$9,データシート3!A:AB,MATCH("ea_"&amp;"太陽光（建物系）"&amp;"_年間発電",データシート3!$A$1:$AB$1,0),0)/10^3+VLOOKUP(BC80&amp;"_"&amp;$AZ$9,データシート3!A:AB,MATCH("ea_"&amp;"太陽光（土地系）"&amp;"_年間発電",データシート3!$A$1:$AB$1,0),0)/10^3</f>
        <v>740263.848</v>
      </c>
      <c r="BF80" s="33">
        <f>VLOOKUP(BC80&amp;"_"&amp;$AZ$9,データシート3!A:AB,MATCH("ea_"&amp;"風力（陸上）"&amp;"_年間発電",データシート3!$A$1:$AB$1,0),0)/10^3</f>
        <v>40959.535000000003</v>
      </c>
      <c r="BG80" s="33">
        <f>VLOOKUP(BC80&amp;"_"&amp;$AZ$9,データシート3!A:AB,MATCH("ea_"&amp;"中小水（河川）"&amp;"_年間発電",データシート3!$A$1:$AB$1,0),0)/10^3+VLOOKUP(BC80&amp;"_"&amp;$AZ$9,データシート3!A:AB,MATCH("ea_"&amp;"中小水（農業用水路）"&amp;"_年間発電",データシート3!$A$1:$AB$1,0),0)/10^3</f>
        <v>31304.623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778.51900000000001</v>
      </c>
      <c r="BI80" s="33">
        <f t="shared" si="26"/>
        <v>813306.52500000002</v>
      </c>
      <c r="BJ80" s="33">
        <f>(VLOOKUP($BC80&amp;"_"&amp;$AZ$8,データシート3!$A:$AN,MATCH("da_合計",データシート3!$A$1:$AN$1,0),0))/10^3</f>
        <v>41620.90090603687</v>
      </c>
      <c r="BK80" s="33">
        <f t="shared" si="21"/>
        <v>771685.62409396318</v>
      </c>
      <c r="BL80" s="33">
        <f t="shared" si="22"/>
        <v>0</v>
      </c>
      <c r="BM80" s="33">
        <f t="shared" si="23"/>
        <v>771685.62409396318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20213</v>
      </c>
      <c r="AY81" s="18" t="str">
        <f>IF(IFERROR(比較地域マスタ!$AE16,"")=0,"",IFERROR(比較地域マスタ!$AE16,""))</f>
        <v>飯山市</v>
      </c>
      <c r="AZ81" s="16"/>
      <c r="BA81" s="22">
        <v>10</v>
      </c>
      <c r="BB81" s="22">
        <v>1</v>
      </c>
      <c r="BC81" s="18" t="str">
        <f t="shared" si="24"/>
        <v>20213</v>
      </c>
      <c r="BD81" s="18" t="str">
        <f t="shared" si="25"/>
        <v>飯山市</v>
      </c>
      <c r="BE81" s="33">
        <f>VLOOKUP(BC81&amp;"_"&amp;$AZ$9,データシート3!A:AB,MATCH("ea_"&amp;"太陽光（建物系）"&amp;"_年間発電",データシート3!$A$1:$AB$1,0),0)/10^3+VLOOKUP(BC81&amp;"_"&amp;$AZ$9,データシート3!A:AB,MATCH("ea_"&amp;"太陽光（土地系）"&amp;"_年間発電",データシート3!$A$1:$AB$1,0),0)/10^3</f>
        <v>996521.33099999989</v>
      </c>
      <c r="BF81" s="33">
        <f>VLOOKUP(BC81&amp;"_"&amp;$AZ$9,データシート3!A:AB,MATCH("ea_"&amp;"風力（陸上）"&amp;"_年間発電",データシート3!$A$1:$AB$1,0),0)/10^3</f>
        <v>543593.09199999995</v>
      </c>
      <c r="BG81" s="33">
        <f>VLOOKUP(BC81&amp;"_"&amp;$AZ$9,データシート3!A:AB,MATCH("ea_"&amp;"中小水（河川）"&amp;"_年間発電",データシート3!$A$1:$AB$1,0),0)/10^3+VLOOKUP(BC81&amp;"_"&amp;$AZ$9,データシート3!A:AB,MATCH("ea_"&amp;"中小水（農業用水路）"&amp;"_年間発電",データシート3!$A$1:$AB$1,0),0)/10^3</f>
        <v>28739.281999999999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30455.843999999997</v>
      </c>
      <c r="BI81" s="33">
        <f t="shared" si="26"/>
        <v>1599309.5489999999</v>
      </c>
      <c r="BJ81" s="33">
        <f>(VLOOKUP($BC81&amp;"_"&amp;$AZ$8,データシート3!$A:$AN,MATCH("da_合計",データシート3!$A$1:$AN$1,0),0))/10^3</f>
        <v>136853.31976159109</v>
      </c>
      <c r="BK81" s="33">
        <f t="shared" si="21"/>
        <v>1462456.2292384089</v>
      </c>
      <c r="BL81" s="33">
        <f t="shared" si="22"/>
        <v>0</v>
      </c>
      <c r="BM81" s="33">
        <f t="shared" si="23"/>
        <v>1462456.2292384089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20448</v>
      </c>
      <c r="AY82" s="18" t="str">
        <f>IF(IFERROR(比較地域マスタ!$AE17,"")=0,"",IFERROR(比較地域マスタ!$AE17,""))</f>
        <v>生坂村</v>
      </c>
      <c r="AZ82" s="16"/>
      <c r="BA82" s="22">
        <v>11</v>
      </c>
      <c r="BB82" s="22">
        <v>1</v>
      </c>
      <c r="BC82" s="18" t="str">
        <f t="shared" si="24"/>
        <v>20448</v>
      </c>
      <c r="BD82" s="18" t="str">
        <f t="shared" si="25"/>
        <v>生坂村</v>
      </c>
      <c r="BE82" s="33">
        <f>VLOOKUP(BC82&amp;"_"&amp;$AZ$9,データシート3!A:AB,MATCH("ea_"&amp;"太陽光（建物系）"&amp;"_年間発電",データシート3!$A$1:$AB$1,0),0)/10^3+VLOOKUP(BC82&amp;"_"&amp;$AZ$9,データシート3!A:AB,MATCH("ea_"&amp;"太陽光（土地系）"&amp;"_年間発電",データシート3!$A$1:$AB$1,0),0)/10^3</f>
        <v>76807.025999999998</v>
      </c>
      <c r="BF82" s="33">
        <f>VLOOKUP(BC82&amp;"_"&amp;$AZ$9,データシート3!A:AB,MATCH("ea_"&amp;"風力（陸上）"&amp;"_年間発電",データシート3!$A$1:$AB$1,0),0)/10^3</f>
        <v>8959.1730000000007</v>
      </c>
      <c r="BG82" s="33">
        <f>VLOOKUP(BC82&amp;"_"&amp;$AZ$9,データシート3!A:AB,MATCH("ea_"&amp;"中小水（河川）"&amp;"_年間発電",データシート3!$A$1:$AB$1,0),0)/10^3+VLOOKUP(BC82&amp;"_"&amp;$AZ$9,データシート3!A:AB,MATCH("ea_"&amp;"中小水（農業用水路）"&amp;"_年間発電",データシート3!$A$1:$AB$1,0),0)/10^3</f>
        <v>144.38399999999996</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85910.582999999999</v>
      </c>
      <c r="BJ82" s="33">
        <f>(VLOOKUP($BC82&amp;"_"&amp;$AZ$8,データシート3!$A:$AN,MATCH("da_合計",データシート3!$A$1:$AN$1,0),0))/10^3</f>
        <v>6063.8396288824933</v>
      </c>
      <c r="BK82" s="33">
        <f t="shared" si="21"/>
        <v>79846.743371117511</v>
      </c>
      <c r="BL82" s="33">
        <f t="shared" si="22"/>
        <v>0</v>
      </c>
      <c r="BM82" s="33">
        <f t="shared" si="23"/>
        <v>79846.743371117511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20481</v>
      </c>
      <c r="AY83" s="18" t="str">
        <f>IF(IFERROR(比較地域マスタ!$AE18,"")=0,"",IFERROR(比較地域マスタ!$AE18,""))</f>
        <v>池田町</v>
      </c>
      <c r="AZ83" s="16"/>
      <c r="BA83" s="22">
        <v>12</v>
      </c>
      <c r="BB83" s="22">
        <v>1</v>
      </c>
      <c r="BC83" s="18" t="str">
        <f t="shared" si="24"/>
        <v>20481</v>
      </c>
      <c r="BD83" s="18" t="str">
        <f t="shared" si="25"/>
        <v>池田町</v>
      </c>
      <c r="BE83" s="33">
        <f>VLOOKUP(BC83&amp;"_"&amp;$AZ$9,データシート3!A:AB,MATCH("ea_"&amp;"太陽光（建物系）"&amp;"_年間発電",データシート3!$A$1:$AB$1,0),0)/10^3+VLOOKUP(BC83&amp;"_"&amp;$AZ$9,データシート3!A:AB,MATCH("ea_"&amp;"太陽光（土地系）"&amp;"_年間発電",データシート3!$A$1:$AB$1,0),0)/10^3</f>
        <v>411700.98199999996</v>
      </c>
      <c r="BF83" s="33">
        <f>VLOOKUP(BC83&amp;"_"&amp;$AZ$9,データシート3!A:AB,MATCH("ea_"&amp;"風力（陸上）"&amp;"_年間発電",データシート3!$A$1:$AB$1,0),0)/10^3</f>
        <v>887.83500000000004</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412588.81699999998</v>
      </c>
      <c r="BJ83" s="33">
        <f>(VLOOKUP($BC83&amp;"_"&amp;$AZ$8,データシート3!$A:$AN,MATCH("da_合計",データシート3!$A$1:$AN$1,0),0))/10^3</f>
        <v>52474.929393962135</v>
      </c>
      <c r="BK83" s="33">
        <f t="shared" si="21"/>
        <v>360113.88760603784</v>
      </c>
      <c r="BL83" s="33">
        <f t="shared" si="22"/>
        <v>0</v>
      </c>
      <c r="BM83" s="33">
        <f t="shared" si="23"/>
        <v>360113.88760603784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20209</v>
      </c>
      <c r="AY84" s="18" t="str">
        <f>IF(IFERROR(比較地域マスタ!$AE19,"")=0,"",IFERROR(比較地域マスタ!$AE19,""))</f>
        <v>伊那市</v>
      </c>
      <c r="AZ84" s="16"/>
      <c r="BA84" s="22">
        <v>13</v>
      </c>
      <c r="BB84" s="22">
        <v>1</v>
      </c>
      <c r="BC84" s="18" t="str">
        <f t="shared" si="24"/>
        <v>20209</v>
      </c>
      <c r="BD84" s="18" t="str">
        <f t="shared" si="25"/>
        <v>伊那市</v>
      </c>
      <c r="BE84" s="33">
        <f>VLOOKUP(BC84&amp;"_"&amp;$AZ$9,データシート3!A:AB,MATCH("ea_"&amp;"太陽光（建物系）"&amp;"_年間発電",データシート3!$A$1:$AB$1,0),0)/10^3+VLOOKUP(BC84&amp;"_"&amp;$AZ$9,データシート3!A:AB,MATCH("ea_"&amp;"太陽光（土地系）"&amp;"_年間発電",データシート3!$A$1:$AB$1,0),0)/10^3</f>
        <v>2574109.5260000001</v>
      </c>
      <c r="BF84" s="33">
        <f>VLOOKUP(BC84&amp;"_"&amp;$AZ$9,データシート3!A:AB,MATCH("ea_"&amp;"風力（陸上）"&amp;"_年間発電",データシート3!$A$1:$AB$1,0),0)/10^3</f>
        <v>41070.375</v>
      </c>
      <c r="BG84" s="33">
        <f>VLOOKUP(BC84&amp;"_"&amp;$AZ$9,データシート3!A:AB,MATCH("ea_"&amp;"中小水（河川）"&amp;"_年間発電",データシート3!$A$1:$AB$1,0),0)/10^3+VLOOKUP(BC84&amp;"_"&amp;$AZ$9,データシート3!A:AB,MATCH("ea_"&amp;"中小水（農業用水路）"&amp;"_年間発電",データシート3!$A$1:$AB$1,0),0)/10^3</f>
        <v>218613.87899999999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2833793.7800000003</v>
      </c>
      <c r="BJ84" s="33">
        <f>(VLOOKUP($BC84&amp;"_"&amp;$AZ$8,データシート3!$A:$AN,MATCH("da_合計",データシート3!$A$1:$AN$1,0),0))/10^3</f>
        <v>404822.69092424051</v>
      </c>
      <c r="BK84" s="33">
        <f t="shared" si="21"/>
        <v>2428971.08907576</v>
      </c>
      <c r="BL84" s="33">
        <f t="shared" si="22"/>
        <v>0</v>
      </c>
      <c r="BM84" s="33">
        <f t="shared" si="23"/>
        <v>2428971.08907576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20203</v>
      </c>
      <c r="AY85" s="18" t="str">
        <f>IF(IFERROR(比較地域マスタ!$AE20,"")=0,"",IFERROR(比較地域マスタ!$AE20,""))</f>
        <v>上田市</v>
      </c>
      <c r="AZ85" s="16"/>
      <c r="BA85" s="22">
        <v>14</v>
      </c>
      <c r="BB85" s="22">
        <v>1</v>
      </c>
      <c r="BC85" s="18" t="str">
        <f t="shared" si="24"/>
        <v>20203</v>
      </c>
      <c r="BD85" s="18" t="str">
        <f t="shared" si="25"/>
        <v>上田市</v>
      </c>
      <c r="BE85" s="33">
        <f>VLOOKUP(BC85&amp;"_"&amp;$AZ$9,データシート3!A:AB,MATCH("ea_"&amp;"太陽光（建物系）"&amp;"_年間発電",データシート3!$A$1:$AB$1,0),0)/10^3+VLOOKUP(BC85&amp;"_"&amp;$AZ$9,データシート3!A:AB,MATCH("ea_"&amp;"太陽光（土地系）"&amp;"_年間発電",データシート3!$A$1:$AB$1,0),0)/10^3</f>
        <v>3289555.4240000001</v>
      </c>
      <c r="BF85" s="33">
        <f>VLOOKUP(BC85&amp;"_"&amp;$AZ$9,データシート3!A:AB,MATCH("ea_"&amp;"風力（陸上）"&amp;"_年間発電",データシート3!$A$1:$AB$1,0),0)/10^3</f>
        <v>342959.22100000002</v>
      </c>
      <c r="BG85" s="33">
        <f>VLOOKUP(BC85&amp;"_"&amp;$AZ$9,データシート3!A:AB,MATCH("ea_"&amp;"中小水（河川）"&amp;"_年間発電",データシート3!$A$1:$AB$1,0),0)/10^3+VLOOKUP(BC85&amp;"_"&amp;$AZ$9,データシート3!A:AB,MATCH("ea_"&amp;"中小水（農業用水路）"&amp;"_年間発電",データシート3!$A$1:$AB$1,0),0)/10^3</f>
        <v>153482.701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837.14099999999985</v>
      </c>
      <c r="BI85" s="33">
        <f t="shared" si="26"/>
        <v>3786834.4869999997</v>
      </c>
      <c r="BJ85" s="33">
        <f>(VLOOKUP($BC85&amp;"_"&amp;$AZ$8,データシート3!$A:$AN,MATCH("da_合計",データシート3!$A$1:$AN$1,0),0))/10^3</f>
        <v>1015834.1601797967</v>
      </c>
      <c r="BK85" s="33">
        <f t="shared" si="21"/>
        <v>2771000.3268202031</v>
      </c>
      <c r="BL85" s="33">
        <f t="shared" si="22"/>
        <v>0</v>
      </c>
      <c r="BM85" s="33">
        <f t="shared" si="23"/>
        <v>2771000.3268202031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20412</v>
      </c>
      <c r="AY86" s="18" t="str">
        <f>IF(IFERROR(比較地域マスタ!$AE21,"")=0,"",IFERROR(比較地域マスタ!$AE21,""))</f>
        <v>売木村</v>
      </c>
      <c r="AZ86" s="16"/>
      <c r="BA86" s="22">
        <v>15</v>
      </c>
      <c r="BB86" s="22">
        <v>1</v>
      </c>
      <c r="BC86" s="18" t="str">
        <f t="shared" si="24"/>
        <v>20412</v>
      </c>
      <c r="BD86" s="18" t="str">
        <f t="shared" si="25"/>
        <v>売木村</v>
      </c>
      <c r="BE86" s="33">
        <f>VLOOKUP(BC86&amp;"_"&amp;$AZ$9,データシート3!A:AB,MATCH("ea_"&amp;"太陽光（建物系）"&amp;"_年間発電",データシート3!$A$1:$AB$1,0),0)/10^3+VLOOKUP(BC86&amp;"_"&amp;$AZ$9,データシート3!A:AB,MATCH("ea_"&amp;"太陽光（土地系）"&amp;"_年間発電",データシート3!$A$1:$AB$1,0),0)/10^3</f>
        <v>51276.461000000003</v>
      </c>
      <c r="BF86" s="33">
        <f>VLOOKUP(BC86&amp;"_"&amp;$AZ$9,データシート3!A:AB,MATCH("ea_"&amp;"風力（陸上）"&amp;"_年間発電",データシート3!$A$1:$AB$1,0),0)/10^3</f>
        <v>288520.28700000001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339796.74800000002</v>
      </c>
      <c r="BJ86" s="33">
        <f>(VLOOKUP($BC86&amp;"_"&amp;$AZ$8,データシート3!$A:$AN,MATCH("da_合計",データシート3!$A$1:$AN$1,0),0))/10^3</f>
        <v>2349.4444801116224</v>
      </c>
      <c r="BK86" s="33">
        <f t="shared" si="21"/>
        <v>337447.30351988837</v>
      </c>
      <c r="BL86" s="33">
        <f t="shared" si="22"/>
        <v>0</v>
      </c>
      <c r="BM86" s="33">
        <f t="shared" si="23"/>
        <v>337447.30351988837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20429</v>
      </c>
      <c r="AY87" s="18" t="str">
        <f>IF(IFERROR(比較地域マスタ!$AE22,"")=0,"",IFERROR(比較地域マスタ!$AE22,""))</f>
        <v>王滝村</v>
      </c>
      <c r="AZ87" s="16"/>
      <c r="BA87" s="22">
        <v>16</v>
      </c>
      <c r="BB87" s="22">
        <v>1</v>
      </c>
      <c r="BC87" s="18" t="str">
        <f t="shared" si="24"/>
        <v>20429</v>
      </c>
      <c r="BD87" s="18" t="str">
        <f t="shared" si="25"/>
        <v>王滝村</v>
      </c>
      <c r="BE87" s="33">
        <f>VLOOKUP(BC87&amp;"_"&amp;$AZ$9,データシート3!A:AB,MATCH("ea_"&amp;"太陽光（建物系）"&amp;"_年間発電",データシート3!$A$1:$AB$1,0),0)/10^3+VLOOKUP(BC87&amp;"_"&amp;$AZ$9,データシート3!A:AB,MATCH("ea_"&amp;"太陽光（土地系）"&amp;"_年間発電",データシート3!$A$1:$AB$1,0),0)/10^3</f>
        <v>19651.030999999995</v>
      </c>
      <c r="BF87" s="33">
        <f>VLOOKUP(BC87&amp;"_"&amp;$AZ$9,データシート3!A:AB,MATCH("ea_"&amp;"風力（陸上）"&amp;"_年間発電",データシート3!$A$1:$AB$1,0),0)/10^3</f>
        <v>5285.0680000000002</v>
      </c>
      <c r="BG87" s="33">
        <f>VLOOKUP(BC87&amp;"_"&amp;$AZ$9,データシート3!A:AB,MATCH("ea_"&amp;"中小水（河川）"&amp;"_年間発電",データシート3!$A$1:$AB$1,0),0)/10^3+VLOOKUP(BC87&amp;"_"&amp;$AZ$9,データシート3!A:AB,MATCH("ea_"&amp;"中小水（農業用水路）"&amp;"_年間発電",データシート3!$A$1:$AB$1,0),0)/10^3</f>
        <v>112730.65799999998</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1150.3630000000001</v>
      </c>
      <c r="BI87" s="33">
        <f t="shared" si="26"/>
        <v>138817.12</v>
      </c>
      <c r="BJ87" s="33">
        <f>(VLOOKUP($BC87&amp;"_"&amp;$AZ$8,データシート3!$A:$AN,MATCH("da_合計",データシート3!$A$1:$AN$1,0),0))/10^3</f>
        <v>3886.4020478750795</v>
      </c>
      <c r="BK87" s="33">
        <f t="shared" si="21"/>
        <v>134930.71795212492</v>
      </c>
      <c r="BL87" s="33">
        <f t="shared" si="22"/>
        <v>0</v>
      </c>
      <c r="BM87" s="33">
        <f t="shared" si="23"/>
        <v>134930.71795212492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20430</v>
      </c>
      <c r="AY88" s="18" t="str">
        <f>IF(IFERROR(比較地域マスタ!$AE23,"")=0,"",IFERROR(比較地域マスタ!$AE23,""))</f>
        <v>大桑村</v>
      </c>
      <c r="AZ88" s="16"/>
      <c r="BA88" s="22">
        <v>17</v>
      </c>
      <c r="BB88" s="22">
        <v>1</v>
      </c>
      <c r="BC88" s="18" t="str">
        <f t="shared" si="24"/>
        <v>20430</v>
      </c>
      <c r="BD88" s="18" t="str">
        <f t="shared" si="25"/>
        <v>大桑村</v>
      </c>
      <c r="BE88" s="33">
        <f>VLOOKUP(BC88&amp;"_"&amp;$AZ$9,データシート3!A:AB,MATCH("ea_"&amp;"太陽光（建物系）"&amp;"_年間発電",データシート3!$A$1:$AB$1,0),0)/10^3+VLOOKUP(BC88&amp;"_"&amp;$AZ$9,データシート3!A:AB,MATCH("ea_"&amp;"太陽光（土地系）"&amp;"_年間発電",データシート3!$A$1:$AB$1,0),0)/10^3</f>
        <v>79025.146999999997</v>
      </c>
      <c r="BF88" s="33">
        <f>VLOOKUP(BC88&amp;"_"&amp;$AZ$9,データシート3!A:AB,MATCH("ea_"&amp;"風力（陸上）"&amp;"_年間発電",データシート3!$A$1:$AB$1,0),0)/10^3</f>
        <v>33092.442000000003</v>
      </c>
      <c r="BG88" s="33">
        <f>VLOOKUP(BC88&amp;"_"&amp;$AZ$9,データシート3!A:AB,MATCH("ea_"&amp;"中小水（河川）"&amp;"_年間発電",データシート3!$A$1:$AB$1,0),0)/10^3+VLOOKUP(BC88&amp;"_"&amp;$AZ$9,データシート3!A:AB,MATCH("ea_"&amp;"中小水（農業用水路）"&amp;"_年間発電",データシート3!$A$1:$AB$1,0),0)/10^3</f>
        <v>120134.93799999998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232252.527</v>
      </c>
      <c r="BJ88" s="33">
        <f>(VLOOKUP($BC88&amp;"_"&amp;$AZ$8,データシート3!$A:$AN,MATCH("da_合計",データシート3!$A$1:$AN$1,0),0))/10^3</f>
        <v>29005.339678031942</v>
      </c>
      <c r="BK88" s="33">
        <f t="shared" si="21"/>
        <v>203247.18732196806</v>
      </c>
      <c r="BL88" s="33">
        <f t="shared" si="22"/>
        <v>0</v>
      </c>
      <c r="BM88" s="33">
        <f t="shared" si="23"/>
        <v>203247.18732196806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20417</v>
      </c>
      <c r="AY89" s="18" t="str">
        <f>IF(IFERROR(比較地域マスタ!$AE24,"")=0,"",IFERROR(比較地域マスタ!$AE24,""))</f>
        <v>大鹿村</v>
      </c>
      <c r="AZ89" s="16"/>
      <c r="BA89" s="22">
        <v>18</v>
      </c>
      <c r="BB89" s="22">
        <v>1</v>
      </c>
      <c r="BC89" s="18" t="str">
        <f t="shared" si="24"/>
        <v>20417</v>
      </c>
      <c r="BD89" s="18" t="str">
        <f t="shared" si="25"/>
        <v>大鹿村</v>
      </c>
      <c r="BE89" s="33">
        <f>VLOOKUP(BC89&amp;"_"&amp;$AZ$9,データシート3!A:AB,MATCH("ea_"&amp;"太陽光（建物系）"&amp;"_年間発電",データシート3!$A$1:$AB$1,0),0)/10^3+VLOOKUP(BC89&amp;"_"&amp;$AZ$9,データシート3!A:AB,MATCH("ea_"&amp;"太陽光（土地系）"&amp;"_年間発電",データシート3!$A$1:$AB$1,0),0)/10^3</f>
        <v>95139.457999999999</v>
      </c>
      <c r="BF89" s="33">
        <f>VLOOKUP(BC89&amp;"_"&amp;$AZ$9,データシート3!A:AB,MATCH("ea_"&amp;"風力（陸上）"&amp;"_年間発電",データシート3!$A$1:$AB$1,0),0)/10^3</f>
        <v>204.946</v>
      </c>
      <c r="BG89" s="33">
        <f>VLOOKUP(BC89&amp;"_"&amp;$AZ$9,データシート3!A:AB,MATCH("ea_"&amp;"中小水（河川）"&amp;"_年間発電",データシート3!$A$1:$AB$1,0),0)/10^3+VLOOKUP(BC89&amp;"_"&amp;$AZ$9,データシート3!A:AB,MATCH("ea_"&amp;"中小水（農業用水路）"&amp;"_年間発電",データシート3!$A$1:$AB$1,0),0)/10^3</f>
        <v>19257.496999999999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114601.901</v>
      </c>
      <c r="BJ89" s="33">
        <f>(VLOOKUP($BC89&amp;"_"&amp;$AZ$8,データシート3!$A:$AN,MATCH("da_合計",データシート3!$A$1:$AN$1,0),0))/10^3</f>
        <v>4515.5694647353903</v>
      </c>
      <c r="BK89" s="33">
        <f t="shared" si="21"/>
        <v>110086.3315352646</v>
      </c>
      <c r="BL89" s="33">
        <f t="shared" si="22"/>
        <v>0</v>
      </c>
      <c r="BM89" s="33">
        <f t="shared" si="23"/>
        <v>110086.3315352646</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20212</v>
      </c>
      <c r="AY90" s="18" t="str">
        <f>IF(IFERROR(比較地域マスタ!$AE25,"")=0,"",IFERROR(比較地域マスタ!$AE25,""))</f>
        <v>大町市</v>
      </c>
      <c r="AZ90" s="16"/>
      <c r="BA90" s="22">
        <v>19</v>
      </c>
      <c r="BB90" s="22">
        <v>1</v>
      </c>
      <c r="BC90" s="18" t="str">
        <f t="shared" si="24"/>
        <v>20212</v>
      </c>
      <c r="BD90" s="18" t="str">
        <f t="shared" si="25"/>
        <v>大町市</v>
      </c>
      <c r="BE90" s="33">
        <f>VLOOKUP(BC90&amp;"_"&amp;$AZ$9,データシート3!A:AB,MATCH("ea_"&amp;"太陽光（建物系）"&amp;"_年間発電",データシート3!$A$1:$AB$1,0),0)/10^3+VLOOKUP(BC90&amp;"_"&amp;$AZ$9,データシート3!A:AB,MATCH("ea_"&amp;"太陽光（土地系）"&amp;"_年間発電",データシート3!$A$1:$AB$1,0),0)/10^3</f>
        <v>1421862.436</v>
      </c>
      <c r="BF90" s="33">
        <f>VLOOKUP(BC90&amp;"_"&amp;$AZ$9,データシート3!A:AB,MATCH("ea_"&amp;"風力（陸上）"&amp;"_年間発電",データシート3!$A$1:$AB$1,0),0)/10^3</f>
        <v>121244.734</v>
      </c>
      <c r="BG90" s="33">
        <f>VLOOKUP(BC90&amp;"_"&amp;$AZ$9,データシート3!A:AB,MATCH("ea_"&amp;"中小水（河川）"&amp;"_年間発電",データシート3!$A$1:$AB$1,0),0)/10^3+VLOOKUP(BC90&amp;"_"&amp;$AZ$9,データシート3!A:AB,MATCH("ea_"&amp;"中小水（農業用水路）"&amp;"_年間発電",データシート3!$A$1:$AB$1,0),0)/10^3</f>
        <v>179466.22099999999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1722573.3909999998</v>
      </c>
      <c r="BJ90" s="33">
        <f>(VLOOKUP($BC90&amp;"_"&amp;$AZ$8,データシート3!$A:$AN,MATCH("da_合計",データシート3!$A$1:$AN$1,0),0))/10^3</f>
        <v>178410.23812499939</v>
      </c>
      <c r="BK90" s="33">
        <f t="shared" si="21"/>
        <v>1544163.1528750004</v>
      </c>
      <c r="BL90" s="33">
        <f t="shared" si="22"/>
        <v>0</v>
      </c>
      <c r="BM90" s="33">
        <f t="shared" si="23"/>
        <v>1544163.1528750004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20204</v>
      </c>
      <c r="AY91" s="18" t="str">
        <f>IF(IFERROR(比較地域マスタ!$AE26,"")=0,"",IFERROR(比較地域マスタ!$AE26,""))</f>
        <v>岡谷市</v>
      </c>
      <c r="BA91" s="22">
        <v>20</v>
      </c>
      <c r="BB91" s="22">
        <v>1</v>
      </c>
      <c r="BC91" s="18" t="str">
        <f t="shared" si="24"/>
        <v>20204</v>
      </c>
      <c r="BD91" s="18" t="str">
        <f t="shared" si="25"/>
        <v>岡谷市</v>
      </c>
      <c r="BE91" s="33">
        <f>VLOOKUP(BC91&amp;"_"&amp;$AZ$9,データシート3!A:AB,MATCH("ea_"&amp;"太陽光（建物系）"&amp;"_年間発電",データシート3!$A$1:$AB$1,0),0)/10^3+VLOOKUP(BC91&amp;"_"&amp;$AZ$9,データシート3!A:AB,MATCH("ea_"&amp;"太陽光（土地系）"&amp;"_年間発電",データシート3!$A$1:$AB$1,0),0)/10^3</f>
        <v>407039.02700000006</v>
      </c>
      <c r="BF91" s="33">
        <f>VLOOKUP(BC91&amp;"_"&amp;$AZ$9,データシート3!A:AB,MATCH("ea_"&amp;"風力（陸上）"&amp;"_年間発電",データシート3!$A$1:$AB$1,0),0)/10^3</f>
        <v>29061.311000000002</v>
      </c>
      <c r="BG91" s="33">
        <f>VLOOKUP(BC91&amp;"_"&amp;$AZ$9,データシート3!A:AB,MATCH("ea_"&amp;"中小水（河川）"&amp;"_年間発電",データシート3!$A$1:$AB$1,0),0)/10^3+VLOOKUP(BC91&amp;"_"&amp;$AZ$9,データシート3!A:AB,MATCH("ea_"&amp;"中小水（農業用水路）"&amp;"_年間発電",データシート3!$A$1:$AB$1,0),0)/10^3</f>
        <v>2718.5259999999998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438818.86400000006</v>
      </c>
      <c r="BJ91" s="33">
        <f>(VLOOKUP($BC91&amp;"_"&amp;$AZ$8,データシート3!$A:$AN,MATCH("da_合計",データシート3!$A$1:$AN$1,0),0))/10^3</f>
        <v>307793.9167954477</v>
      </c>
      <c r="BK91" s="33">
        <f t="shared" si="21"/>
        <v>131024.94720455236</v>
      </c>
      <c r="BL91" s="33">
        <f t="shared" si="22"/>
        <v>0</v>
      </c>
      <c r="BM91" s="33">
        <f t="shared" si="23"/>
        <v>131024.94720455236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20588</v>
      </c>
      <c r="AY92" s="18" t="str">
        <f>IF(IFERROR(比較地域マスタ!$AE27,"")=0,"",IFERROR(比較地域マスタ!$AE27,""))</f>
        <v>小川村</v>
      </c>
      <c r="AZ92" s="16"/>
      <c r="BA92" s="22">
        <v>21</v>
      </c>
      <c r="BB92" s="22">
        <v>1</v>
      </c>
      <c r="BC92" s="18" t="str">
        <f t="shared" si="24"/>
        <v>20588</v>
      </c>
      <c r="BD92" s="18" t="str">
        <f t="shared" si="25"/>
        <v>小川村</v>
      </c>
      <c r="BE92" s="33">
        <f>VLOOKUP(BC92&amp;"_"&amp;$AZ$9,データシート3!A:AB,MATCH("ea_"&amp;"太陽光（建物系）"&amp;"_年間発電",データシート3!$A$1:$AB$1,0),0)/10^3+VLOOKUP(BC92&amp;"_"&amp;$AZ$9,データシート3!A:AB,MATCH("ea_"&amp;"太陽光（土地系）"&amp;"_年間発電",データシート3!$A$1:$AB$1,0),0)/10^3</f>
        <v>111365.88999999998</v>
      </c>
      <c r="BF92" s="33">
        <f>VLOOKUP(BC92&amp;"_"&amp;$AZ$9,データシート3!A:AB,MATCH("ea_"&amp;"風力（陸上）"&amp;"_年間発電",データシート3!$A$1:$AB$1,0),0)/10^3</f>
        <v>15411.501</v>
      </c>
      <c r="BG92" s="33">
        <f>VLOOKUP(BC92&amp;"_"&amp;$AZ$9,データシート3!A:AB,MATCH("ea_"&amp;"中小水（河川）"&amp;"_年間発電",データシート3!$A$1:$AB$1,0),0)/10^3+VLOOKUP(BC92&amp;"_"&amp;$AZ$9,データシート3!A:AB,MATCH("ea_"&amp;"中小水（農業用水路）"&amp;"_年間発電",データシート3!$A$1:$AB$1,0),0)/10^3</f>
        <v>6752.0780000000004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133529.46899999998</v>
      </c>
      <c r="BJ92" s="33">
        <f>(VLOOKUP($BC92&amp;"_"&amp;$AZ$8,データシート3!$A:$AN,MATCH("da_合計",データシート3!$A$1:$AN$1,0),0))/10^3</f>
        <v>10473.040203232707</v>
      </c>
      <c r="BK92" s="33">
        <f>BI92-BJ92</f>
        <v>123056.42879676727</v>
      </c>
      <c r="BL92" s="33">
        <f t="shared" si="22"/>
        <v>0</v>
      </c>
      <c r="BM92" s="33">
        <f t="shared" si="23"/>
        <v>123056.42879676727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20486</v>
      </c>
      <c r="AY93" s="18" t="str">
        <f>IF(IFERROR(比較地域マスタ!$AE28,"")=0,"",IFERROR(比較地域マスタ!$AE28,""))</f>
        <v>小谷村</v>
      </c>
      <c r="AZ93" s="16"/>
      <c r="BA93" s="22">
        <v>22</v>
      </c>
      <c r="BB93" s="22">
        <v>1</v>
      </c>
      <c r="BC93" s="18" t="str">
        <f t="shared" si="24"/>
        <v>20486</v>
      </c>
      <c r="BD93" s="18" t="str">
        <f t="shared" si="25"/>
        <v>小谷村</v>
      </c>
      <c r="BE93" s="33">
        <f>VLOOKUP(BC93&amp;"_"&amp;$AZ$9,データシート3!A:AB,MATCH("ea_"&amp;"太陽光（建物系）"&amp;"_年間発電",データシート3!$A$1:$AB$1,0),0)/10^3+VLOOKUP(BC93&amp;"_"&amp;$AZ$9,データシート3!A:AB,MATCH("ea_"&amp;"太陽光（土地系）"&amp;"_年間発電",データシート3!$A$1:$AB$1,0),0)/10^3</f>
        <v>122020.71699999998</v>
      </c>
      <c r="BF93" s="33">
        <f>VLOOKUP(BC93&amp;"_"&amp;$AZ$9,データシート3!A:AB,MATCH("ea_"&amp;"風力（陸上）"&amp;"_年間発電",データシート3!$A$1:$AB$1,0),0)/10^3</f>
        <v>123375.09699999999</v>
      </c>
      <c r="BG93" s="33">
        <f>VLOOKUP(BC93&amp;"_"&amp;$AZ$9,データシート3!A:AB,MATCH("ea_"&amp;"中小水（河川）"&amp;"_年間発電",データシート3!$A$1:$AB$1,0),0)/10^3+VLOOKUP(BC93&amp;"_"&amp;$AZ$9,データシート3!A:AB,MATCH("ea_"&amp;"中小水（農業用水路）"&amp;"_年間発電",データシート3!$A$1:$AB$1,0),0)/10^3</f>
        <v>73946.118000000002</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475375.97</v>
      </c>
      <c r="BI93" s="33">
        <f t="shared" si="26"/>
        <v>794717.902</v>
      </c>
      <c r="BJ93" s="33">
        <f>(VLOOKUP($BC93&amp;"_"&amp;$AZ$8,データシート3!$A:$AN,MATCH("da_合計",データシート3!$A$1:$AN$1,0),0))/10^3</f>
        <v>14400.191999008508</v>
      </c>
      <c r="BK93" s="33">
        <f t="shared" si="21"/>
        <v>780317.71000099147</v>
      </c>
      <c r="BL93" s="33">
        <f t="shared" si="22"/>
        <v>0</v>
      </c>
      <c r="BM93" s="33">
        <f t="shared" si="23"/>
        <v>780317.71000099147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20541</v>
      </c>
      <c r="AY94" s="18" t="str">
        <f>IF(IFERROR(比較地域マスタ!$AE29,"")=0,"",IFERROR(比較地域マスタ!$AE29,""))</f>
        <v>小布施町</v>
      </c>
      <c r="AZ94" s="16"/>
      <c r="BA94" s="22">
        <v>23</v>
      </c>
      <c r="BB94" s="22">
        <v>1</v>
      </c>
      <c r="BC94" s="18" t="str">
        <f t="shared" si="24"/>
        <v>20541</v>
      </c>
      <c r="BD94" s="18" t="str">
        <f t="shared" si="25"/>
        <v>小布施町</v>
      </c>
      <c r="BE94" s="33">
        <f>VLOOKUP(BC94&amp;"_"&amp;$AZ$9,データシート3!A:AB,MATCH("ea_"&amp;"太陽光（建物系）"&amp;"_年間発電",データシート3!$A$1:$AB$1,0),0)/10^3+VLOOKUP(BC94&amp;"_"&amp;$AZ$9,データシート3!A:AB,MATCH("ea_"&amp;"太陽光（土地系）"&amp;"_年間発電",データシート3!$A$1:$AB$1,0),0)/10^3</f>
        <v>318790.82</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8842.8410000000003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327633.66100000002</v>
      </c>
      <c r="BJ94" s="33">
        <f>(VLOOKUP($BC94&amp;"_"&amp;$AZ$8,データシート3!$A:$AN,MATCH("da_合計",データシート3!$A$1:$AN$1,0),0))/10^3</f>
        <v>41970.159876141821</v>
      </c>
      <c r="BK94" s="33">
        <f t="shared" si="21"/>
        <v>285663.50112385821</v>
      </c>
      <c r="BL94" s="33">
        <f t="shared" si="22"/>
        <v>0</v>
      </c>
      <c r="BM94" s="33">
        <f t="shared" si="23"/>
        <v>285663.50112385821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20446</v>
      </c>
      <c r="AY95" s="18" t="str">
        <f>IF(IFERROR(比較地域マスタ!$AE30,"")=0,"",IFERROR(比較地域マスタ!$AE30,""))</f>
        <v>麻績村</v>
      </c>
      <c r="AZ95" s="16"/>
      <c r="BA95" s="22">
        <v>24</v>
      </c>
      <c r="BB95" s="22">
        <v>1</v>
      </c>
      <c r="BC95" s="18" t="str">
        <f t="shared" si="24"/>
        <v>20446</v>
      </c>
      <c r="BD95" s="18" t="str">
        <f t="shared" si="25"/>
        <v>麻績村</v>
      </c>
      <c r="BE95" s="33">
        <f>VLOOKUP(BC95&amp;"_"&amp;$AZ$9,データシート3!A:AB,MATCH("ea_"&amp;"太陽光（建物系）"&amp;"_年間発電",データシート3!$A$1:$AB$1,0),0)/10^3+VLOOKUP(BC95&amp;"_"&amp;$AZ$9,データシート3!A:AB,MATCH("ea_"&amp;"太陽光（土地系）"&amp;"_年間発電",データシート3!$A$1:$AB$1,0),0)/10^3</f>
        <v>154445.28200000004</v>
      </c>
      <c r="BF95" s="33">
        <f>VLOOKUP(BC95&amp;"_"&amp;$AZ$9,データシート3!A:AB,MATCH("ea_"&amp;"風力（陸上）"&amp;"_年間発電",データシート3!$A$1:$AB$1,0),0)/10^3</f>
        <v>22819.098999999995</v>
      </c>
      <c r="BG95" s="33">
        <f>VLOOKUP(BC95&amp;"_"&amp;$AZ$9,データシート3!A:AB,MATCH("ea_"&amp;"中小水（河川）"&amp;"_年間発電",データシート3!$A$1:$AB$1,0),0)/10^3+VLOOKUP(BC95&amp;"_"&amp;$AZ$9,データシート3!A:AB,MATCH("ea_"&amp;"中小水（農業用水路）"&amp;"_年間発電",データシート3!$A$1:$AB$1,0),0)/10^3</f>
        <v>271.15300000000008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177535.53400000001</v>
      </c>
      <c r="BJ95" s="33">
        <f>(VLOOKUP($BC95&amp;"_"&amp;$AZ$8,データシート3!$A:$AN,MATCH("da_合計",データシート3!$A$1:$AN$1,0),0))/10^3</f>
        <v>11743.513433537335</v>
      </c>
      <c r="BK95" s="33">
        <f t="shared" si="21"/>
        <v>165792.02056646268</v>
      </c>
      <c r="BL95" s="33">
        <f t="shared" si="22"/>
        <v>0</v>
      </c>
      <c r="BM95" s="33">
        <f t="shared" si="23"/>
        <v>165792.02056646268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20321</v>
      </c>
      <c r="AY96" s="18" t="str">
        <f>IF(IFERROR(比較地域マスタ!$AE31,"")=0,"",IFERROR(比較地域マスタ!$AE31,""))</f>
        <v>軽井沢町</v>
      </c>
      <c r="AZ96" s="16"/>
      <c r="BA96" s="22">
        <v>25</v>
      </c>
      <c r="BB96" s="22">
        <v>1</v>
      </c>
      <c r="BC96" s="18" t="str">
        <f t="shared" si="24"/>
        <v>20321</v>
      </c>
      <c r="BD96" s="18" t="str">
        <f t="shared" si="25"/>
        <v>軽井沢町</v>
      </c>
      <c r="BE96" s="33">
        <f>VLOOKUP(BC96&amp;"_"&amp;$AZ$9,データシート3!A:AB,MATCH("ea_"&amp;"太陽光（建物系）"&amp;"_年間発電",データシート3!$A$1:$AB$1,0),0)/10^3+VLOOKUP(BC96&amp;"_"&amp;$AZ$9,データシート3!A:AB,MATCH("ea_"&amp;"太陽光（土地系）"&amp;"_年間発電",データシート3!$A$1:$AB$1,0),0)/10^3</f>
        <v>579866.272</v>
      </c>
      <c r="BF96" s="33">
        <f>VLOOKUP(BC96&amp;"_"&amp;$AZ$9,データシート3!A:AB,MATCH("ea_"&amp;"風力（陸上）"&amp;"_年間発電",データシート3!$A$1:$AB$1,0),0)/10^3</f>
        <v>77552.880999999994</v>
      </c>
      <c r="BG96" s="33">
        <f>VLOOKUP(BC96&amp;"_"&amp;$AZ$9,データシート3!A:AB,MATCH("ea_"&amp;"中小水（河川）"&amp;"_年間発電",データシート3!$A$1:$AB$1,0),0)/10^3+VLOOKUP(BC96&amp;"_"&amp;$AZ$9,データシート3!A:AB,MATCH("ea_"&amp;"中小水（農業用水路）"&amp;"_年間発電",データシート3!$A$1:$AB$1,0),0)/10^3</f>
        <v>696.14300000000014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1734.375</v>
      </c>
      <c r="BI96" s="33">
        <f t="shared" si="26"/>
        <v>659849.67099999997</v>
      </c>
      <c r="BJ96" s="33">
        <f>(VLOOKUP($BC96&amp;"_"&amp;$AZ$8,データシート3!$A:$AN,MATCH("da_合計",データシート3!$A$1:$AN$1,0),0))/10^3</f>
        <v>140016.03783734163</v>
      </c>
      <c r="BK96" s="33">
        <f t="shared" si="21"/>
        <v>519833.63316265831</v>
      </c>
      <c r="BL96" s="33">
        <f t="shared" si="22"/>
        <v>0</v>
      </c>
      <c r="BM96" s="33">
        <f t="shared" si="23"/>
        <v>519833.63316265831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20304</v>
      </c>
      <c r="AY97" s="18" t="str">
        <f>IF(IFERROR(比較地域マスタ!$AE32,"")=0,"",IFERROR(比較地域マスタ!$AE32,""))</f>
        <v>川上村</v>
      </c>
      <c r="AZ97" s="16"/>
      <c r="BA97" s="22">
        <v>26</v>
      </c>
      <c r="BB97" s="22">
        <v>1</v>
      </c>
      <c r="BC97" s="18" t="str">
        <f t="shared" si="24"/>
        <v>20304</v>
      </c>
      <c r="BD97" s="18" t="str">
        <f t="shared" si="25"/>
        <v>川上村</v>
      </c>
      <c r="BE97" s="33">
        <f>VLOOKUP(BC97&amp;"_"&amp;$AZ$9,データシート3!A:AB,MATCH("ea_"&amp;"太陽光（建物系）"&amp;"_年間発電",データシート3!$A$1:$AB$1,0),0)/10^3+VLOOKUP(BC97&amp;"_"&amp;$AZ$9,データシート3!A:AB,MATCH("ea_"&amp;"太陽光（土地系）"&amp;"_年間発電",データシート3!$A$1:$AB$1,0),0)/10^3</f>
        <v>1133398.4989999998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70111.298999999999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192.3</v>
      </c>
      <c r="BI97" s="33">
        <f t="shared" si="26"/>
        <v>1203702.098</v>
      </c>
      <c r="BJ97" s="33">
        <f>(VLOOKUP($BC97&amp;"_"&amp;$AZ$8,データシート3!$A:$AN,MATCH("da_合計",データシート3!$A$1:$AN$1,0),0))/10^3</f>
        <v>12482.996619090198</v>
      </c>
      <c r="BK97" s="33">
        <f t="shared" si="21"/>
        <v>1191219.1013809098</v>
      </c>
      <c r="BL97" s="33">
        <f t="shared" si="22"/>
        <v>0</v>
      </c>
      <c r="BM97" s="33">
        <f t="shared" si="23"/>
        <v>1191219.1013809098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20562</v>
      </c>
      <c r="AY98" s="18" t="str">
        <f>IF(IFERROR(比較地域マスタ!$AE33,"")=0,"",IFERROR(比較地域マスタ!$AE33,""))</f>
        <v>木島平村</v>
      </c>
      <c r="AZ98" s="16"/>
      <c r="BA98" s="22">
        <v>27</v>
      </c>
      <c r="BB98" s="22">
        <v>1</v>
      </c>
      <c r="BC98" s="18" t="str">
        <f t="shared" si="24"/>
        <v>20562</v>
      </c>
      <c r="BD98" s="18" t="str">
        <f t="shared" si="25"/>
        <v>木島平村</v>
      </c>
      <c r="BE98" s="33">
        <f>VLOOKUP(BC98&amp;"_"&amp;$AZ$9,データシート3!A:AB,MATCH("ea_"&amp;"太陽光（建物系）"&amp;"_年間発電",データシート3!$A$1:$AB$1,0),0)/10^3+VLOOKUP(BC98&amp;"_"&amp;$AZ$9,データシート3!A:AB,MATCH("ea_"&amp;"太陽光（土地系）"&amp;"_年間発電",データシート3!$A$1:$AB$1,0),0)/10^3</f>
        <v>281450.25900000002</v>
      </c>
      <c r="BF98" s="33">
        <f>VLOOKUP(BC98&amp;"_"&amp;$AZ$9,データシート3!A:AB,MATCH("ea_"&amp;"風力（陸上）"&amp;"_年間発電",データシート3!$A$1:$AB$1,0),0)/10^3</f>
        <v>586.00599999999997</v>
      </c>
      <c r="BG98" s="33">
        <f>VLOOKUP(BC98&amp;"_"&amp;$AZ$9,データシート3!A:AB,MATCH("ea_"&amp;"中小水（河川）"&amp;"_年間発電",データシート3!$A$1:$AB$1,0),0)/10^3+VLOOKUP(BC98&amp;"_"&amp;$AZ$9,データシート3!A:AB,MATCH("ea_"&amp;"中小水（農業用水路）"&amp;"_年間発電",データシート3!$A$1:$AB$1,0),0)/10^3</f>
        <v>33901.01999999999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6275.7340000000004</v>
      </c>
      <c r="BI98" s="33">
        <f t="shared" si="26"/>
        <v>322213.01900000003</v>
      </c>
      <c r="BJ98" s="33">
        <f>(VLOOKUP($BC98&amp;"_"&amp;$AZ$8,データシート3!$A:$AN,MATCH("da_合計",データシート3!$A$1:$AN$1,0),0))/10^3</f>
        <v>16789.157935715397</v>
      </c>
      <c r="BK98" s="33">
        <f t="shared" si="21"/>
        <v>305423.86106428463</v>
      </c>
      <c r="BL98" s="33">
        <f t="shared" si="22"/>
        <v>0</v>
      </c>
      <c r="BM98" s="33">
        <f t="shared" si="23"/>
        <v>305423.86106428463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20432</v>
      </c>
      <c r="AY99" s="18" t="str">
        <f>IF(IFERROR(比較地域マスタ!$AE34,"")=0,"",IFERROR(比較地域マスタ!$AE34,""))</f>
        <v>木曽町</v>
      </c>
      <c r="AZ99" s="16"/>
      <c r="BA99" s="22">
        <v>28</v>
      </c>
      <c r="BB99" s="22">
        <v>1</v>
      </c>
      <c r="BC99" s="18" t="str">
        <f t="shared" si="24"/>
        <v>20432</v>
      </c>
      <c r="BD99" s="18" t="str">
        <f t="shared" si="25"/>
        <v>木曽町</v>
      </c>
      <c r="BE99" s="33">
        <f>VLOOKUP(BC99&amp;"_"&amp;$AZ$9,データシート3!A:AB,MATCH("ea_"&amp;"太陽光（建物系）"&amp;"_年間発電",データシート3!$A$1:$AB$1,0),0)/10^3+VLOOKUP(BC99&amp;"_"&amp;$AZ$9,データシート3!A:AB,MATCH("ea_"&amp;"太陽光（土地系）"&amp;"_年間発電",データシート3!$A$1:$AB$1,0),0)/10^3</f>
        <v>453207.61099999998</v>
      </c>
      <c r="BF99" s="33">
        <f>VLOOKUP(BC99&amp;"_"&amp;$AZ$9,データシート3!A:AB,MATCH("ea_"&amp;"風力（陸上）"&amp;"_年間発電",データシート3!$A$1:$AB$1,0),0)/10^3</f>
        <v>44204.911</v>
      </c>
      <c r="BG99" s="33">
        <f>VLOOKUP(BC99&amp;"_"&amp;$AZ$9,データシート3!A:AB,MATCH("ea_"&amp;"中小水（河川）"&amp;"_年間発電",データシート3!$A$1:$AB$1,0),0)/10^3+VLOOKUP(BC99&amp;"_"&amp;$AZ$9,データシート3!A:AB,MATCH("ea_"&amp;"中小水（農業用水路）"&amp;"_年間発電",データシート3!$A$1:$AB$1,0),0)/10^3</f>
        <v>211461.18700000001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4395.1719999999996</v>
      </c>
      <c r="BI99" s="33">
        <f t="shared" si="26"/>
        <v>713268.88100000005</v>
      </c>
      <c r="BJ99" s="33">
        <f>(VLOOKUP($BC99&amp;"_"&amp;$AZ$8,データシート3!$A:$AN,MATCH("da_合計",データシート3!$A$1:$AN$1,0),0))/10^3</f>
        <v>62584.835083318219</v>
      </c>
      <c r="BK99" s="33">
        <f t="shared" si="21"/>
        <v>650684.04591668188</v>
      </c>
      <c r="BL99" s="33">
        <f t="shared" si="22"/>
        <v>0</v>
      </c>
      <c r="BM99" s="33">
        <f t="shared" si="23"/>
        <v>650684.04591668188</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20425</v>
      </c>
      <c r="AY100" s="18" t="str">
        <f>IF(IFERROR(比較地域マスタ!$AE35,"")=0,"",IFERROR(比較地域マスタ!$AE35,""))</f>
        <v>木祖村</v>
      </c>
      <c r="AZ100" s="16"/>
      <c r="BA100" s="22">
        <v>29</v>
      </c>
      <c r="BB100" s="22">
        <v>1</v>
      </c>
      <c r="BC100" s="18" t="str">
        <f t="shared" si="24"/>
        <v>20425</v>
      </c>
      <c r="BD100" s="18" t="str">
        <f t="shared" si="25"/>
        <v>木祖村</v>
      </c>
      <c r="BE100" s="33">
        <f>VLOOKUP(BC100&amp;"_"&amp;$AZ$9,データシート3!A:AB,MATCH("ea_"&amp;"太陽光（建物系）"&amp;"_年間発電",データシート3!$A$1:$AB$1,0),0)/10^3+VLOOKUP(BC100&amp;"_"&amp;$AZ$9,データシート3!A:AB,MATCH("ea_"&amp;"太陽光（土地系）"&amp;"_年間発電",データシート3!$A$1:$AB$1,0),0)/10^3</f>
        <v>106566.53200000004</v>
      </c>
      <c r="BF100" s="33">
        <f>VLOOKUP(BC100&amp;"_"&amp;$AZ$9,データシート3!A:AB,MATCH("ea_"&amp;"風力（陸上）"&amp;"_年間発電",データシート3!$A$1:$AB$1,0),0)/10^3</f>
        <v>10878.163</v>
      </c>
      <c r="BG100" s="33">
        <f>VLOOKUP(BC100&amp;"_"&amp;$AZ$9,データシート3!A:AB,MATCH("ea_"&amp;"中小水（河川）"&amp;"_年間発電",データシート3!$A$1:$AB$1,0),0)/10^3+VLOOKUP(BC100&amp;"_"&amp;$AZ$9,データシート3!A:AB,MATCH("ea_"&amp;"中小水（農業用水路）"&amp;"_年間発電",データシート3!$A$1:$AB$1,0),0)/10^3</f>
        <v>42320.857000000004</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159765.55200000003</v>
      </c>
      <c r="BJ100" s="33">
        <f>(VLOOKUP($BC100&amp;"_"&amp;$AZ$8,データシート3!$A:$AN,MATCH("da_合計",データシート3!$A$1:$AN$1,0),0))/10^3</f>
        <v>11252.694696507633</v>
      </c>
      <c r="BK100" s="33">
        <f t="shared" si="21"/>
        <v>148512.8573034924</v>
      </c>
      <c r="BL100" s="33">
        <f t="shared" si="22"/>
        <v>0</v>
      </c>
      <c r="BM100" s="33">
        <f t="shared" si="23"/>
        <v>148512.8573034924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20307</v>
      </c>
      <c r="AY101" s="18" t="str">
        <f>IF(IFERROR(比較地域マスタ!$AE36,"")=0,"",IFERROR(比較地域マスタ!$AE36,""))</f>
        <v>北相木村</v>
      </c>
      <c r="AZ101" s="16"/>
      <c r="BA101" s="22">
        <v>30</v>
      </c>
      <c r="BB101" s="22">
        <v>1</v>
      </c>
      <c r="BC101" s="18" t="str">
        <f t="shared" si="24"/>
        <v>20307</v>
      </c>
      <c r="BD101" s="18" t="str">
        <f t="shared" si="25"/>
        <v>北相木村</v>
      </c>
      <c r="BE101" s="33">
        <f>VLOOKUP(BC101&amp;"_"&amp;$AZ$9,データシート3!A:AB,MATCH("ea_"&amp;"太陽光（建物系）"&amp;"_年間発電",データシート3!$A$1:$AB$1,0),0)/10^3+VLOOKUP(BC101&amp;"_"&amp;$AZ$9,データシート3!A:AB,MATCH("ea_"&amp;"太陽光（土地系）"&amp;"_年間発電",データシート3!$A$1:$AB$1,0),0)/10^3</f>
        <v>82695.428</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11012.236000000003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93707.664000000004</v>
      </c>
      <c r="BJ101" s="33">
        <f>(VLOOKUP($BC101&amp;"_"&amp;$AZ$8,データシート3!$A:$AN,MATCH("da_合計",データシート3!$A$1:$AN$1,0),0))/10^3</f>
        <v>2429.5545990244755</v>
      </c>
      <c r="BK101" s="33">
        <f t="shared" si="21"/>
        <v>91278.109400975532</v>
      </c>
      <c r="BL101" s="33">
        <f t="shared" si="22"/>
        <v>0</v>
      </c>
      <c r="BM101" s="33">
        <f t="shared" si="23"/>
        <v>91278.109400975532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20303</v>
      </c>
      <c r="AY102" s="18" t="str">
        <f>IF(IFERROR(比較地域マスタ!$AE37,"")=0,"",IFERROR(比較地域マスタ!$AE37,""))</f>
        <v>小海町</v>
      </c>
      <c r="AZ102" s="16"/>
      <c r="BA102" s="22">
        <v>31</v>
      </c>
      <c r="BB102" s="22">
        <v>1</v>
      </c>
      <c r="BC102" s="18" t="str">
        <f t="shared" si="24"/>
        <v>20303</v>
      </c>
      <c r="BD102" s="18" t="str">
        <f t="shared" si="25"/>
        <v>小海町</v>
      </c>
      <c r="BE102" s="33">
        <f>VLOOKUP(BC102&amp;"_"&amp;$AZ$9,データシート3!A:AB,MATCH("ea_"&amp;"太陽光（建物系）"&amp;"_年間発電",データシート3!$A$1:$AB$1,0),0)/10^3+VLOOKUP(BC102&amp;"_"&amp;$AZ$9,データシート3!A:AB,MATCH("ea_"&amp;"太陽光（土地系）"&amp;"_年間発電",データシート3!$A$1:$AB$1,0),0)/10^3</f>
        <v>398140.92800000001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27956.850999999999</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3614.201</v>
      </c>
      <c r="BI102" s="33">
        <f t="shared" si="26"/>
        <v>429711.98000000004</v>
      </c>
      <c r="BJ102" s="33">
        <f>(VLOOKUP($BC102&amp;"_"&amp;$AZ$8,データシート3!$A:$AN,MATCH("da_合計",データシート3!$A$1:$AN$1,0),0))/10^3</f>
        <v>21890.110754514411</v>
      </c>
      <c r="BK102" s="33">
        <f t="shared" si="21"/>
        <v>407821.86924548564</v>
      </c>
      <c r="BL102" s="33">
        <f t="shared" si="22"/>
        <v>0</v>
      </c>
      <c r="BM102" s="33">
        <f t="shared" si="23"/>
        <v>407821.86924548564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20210</v>
      </c>
      <c r="AY103" s="18" t="str">
        <f>IF(IFERROR(比較地域マスタ!$AE38,"")=0,"",IFERROR(比較地域マスタ!$AE38,""))</f>
        <v>駒ヶ根市</v>
      </c>
      <c r="AZ103" s="16"/>
      <c r="BA103" s="22">
        <v>32</v>
      </c>
      <c r="BB103" s="22">
        <v>1</v>
      </c>
      <c r="BC103" s="18" t="str">
        <f t="shared" si="24"/>
        <v>20210</v>
      </c>
      <c r="BD103" s="18" t="str">
        <f t="shared" si="25"/>
        <v>駒ヶ根市</v>
      </c>
      <c r="BE103" s="33">
        <f>VLOOKUP(BC103&amp;"_"&amp;$AZ$9,データシート3!A:AB,MATCH("ea_"&amp;"太陽光（建物系）"&amp;"_年間発電",データシート3!$A$1:$AB$1,0),0)/10^3+VLOOKUP(BC103&amp;"_"&amp;$AZ$9,データシート3!A:AB,MATCH("ea_"&amp;"太陽光（土地系）"&amp;"_年間発電",データシート3!$A$1:$AB$1,0),0)/10^3</f>
        <v>934639.64100000006</v>
      </c>
      <c r="BF103" s="33">
        <f>VLOOKUP(BC103&amp;"_"&amp;$AZ$9,データシート3!A:AB,MATCH("ea_"&amp;"風力（陸上）"&amp;"_年間発電",データシート3!$A$1:$AB$1,0),0)/10^3</f>
        <v>9390.1399999999976</v>
      </c>
      <c r="BG103" s="33">
        <f>VLOOKUP(BC103&amp;"_"&amp;$AZ$9,データシート3!A:AB,MATCH("ea_"&amp;"中小水（河川）"&amp;"_年間発電",データシート3!$A$1:$AB$1,0),0)/10^3+VLOOKUP(BC103&amp;"_"&amp;$AZ$9,データシート3!A:AB,MATCH("ea_"&amp;"中小水（農業用水路）"&amp;"_年間発電",データシート3!$A$1:$AB$1,0),0)/10^3</f>
        <v>87774.231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1031804.0120000001</v>
      </c>
      <c r="BJ103" s="33">
        <f>(VLOOKUP($BC103&amp;"_"&amp;$AZ$8,データシート3!$A:$AN,MATCH("da_合計",データシート3!$A$1:$AN$1,0),0))/10^3</f>
        <v>252999.21842712964</v>
      </c>
      <c r="BK103" s="33">
        <f t="shared" si="21"/>
        <v>778804.79357287043</v>
      </c>
      <c r="BL103" s="33">
        <f t="shared" si="22"/>
        <v>0</v>
      </c>
      <c r="BM103" s="33">
        <f t="shared" si="23"/>
        <v>778804.79357287043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20208</v>
      </c>
      <c r="AY104" s="18" t="str">
        <f>IF(IFERROR(比較地域マスタ!$AE39,"")=0,"",IFERROR(比較地域マスタ!$AE39,""))</f>
        <v>小諸市</v>
      </c>
      <c r="AZ104" s="16"/>
      <c r="BA104" s="22">
        <v>33</v>
      </c>
      <c r="BB104" s="22">
        <v>1</v>
      </c>
      <c r="BC104" s="18" t="str">
        <f t="shared" si="24"/>
        <v>20208</v>
      </c>
      <c r="BD104" s="18" t="str">
        <f t="shared" si="25"/>
        <v>小諸市</v>
      </c>
      <c r="BE104" s="33">
        <f>VLOOKUP(BC104&amp;"_"&amp;$AZ$9,データシート3!A:AB,MATCH("ea_"&amp;"太陽光（建物系）"&amp;"_年間発電",データシート3!$A$1:$AB$1,0),0)/10^3+VLOOKUP(BC104&amp;"_"&amp;$AZ$9,データシート3!A:AB,MATCH("ea_"&amp;"太陽光（土地系）"&amp;"_年間発電",データシート3!$A$1:$AB$1,0),0)/10^3</f>
        <v>1352141.4309999999</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7906.6620000000003</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3472.9189999999999</v>
      </c>
      <c r="BI104" s="33">
        <f t="shared" si="26"/>
        <v>1363521.0119999999</v>
      </c>
      <c r="BJ104" s="33">
        <f>(VLOOKUP($BC104&amp;"_"&amp;$AZ$8,データシート3!$A:$AN,MATCH("da_合計",データシート3!$A$1:$AN$1,0),0))/10^3</f>
        <v>255928.5280541004</v>
      </c>
      <c r="BK104" s="33">
        <f t="shared" ref="BK104:BK135" si="27">BI104-BJ104</f>
        <v>1107592.4839458994</v>
      </c>
      <c r="BL104" s="33">
        <f t="shared" ref="BL104:BL135" si="28">IF(BK104&gt;0,0,BK104)</f>
        <v>0</v>
      </c>
      <c r="BM104" s="33">
        <f t="shared" ref="BM104:BM135" si="29">IF(BK104&gt;0,BK104,0)</f>
        <v>1107592.4839458994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20602</v>
      </c>
      <c r="AY105" s="18" t="str">
        <f>IF(IFERROR(比較地域マスタ!$AE40,"")=0,"",IFERROR(比較地域マスタ!$AE40,""))</f>
        <v>栄村</v>
      </c>
      <c r="AZ105" s="16"/>
      <c r="BA105" s="22">
        <v>34</v>
      </c>
      <c r="BB105" s="22">
        <v>1</v>
      </c>
      <c r="BC105" s="18" t="str">
        <f t="shared" si="24"/>
        <v>20602</v>
      </c>
      <c r="BD105" s="18" t="str">
        <f t="shared" si="25"/>
        <v>栄村</v>
      </c>
      <c r="BE105" s="33">
        <f>VLOOKUP(BC105&amp;"_"&amp;$AZ$9,データシート3!A:AB,MATCH("ea_"&amp;"太陽光（建物系）"&amp;"_年間発電",データシート3!$A$1:$AB$1,0),0)/10^3+VLOOKUP(BC105&amp;"_"&amp;$AZ$9,データシート3!A:AB,MATCH("ea_"&amp;"太陽光（土地系）"&amp;"_年間発電",データシート3!$A$1:$AB$1,0),0)/10^3</f>
        <v>185687.61799999999</v>
      </c>
      <c r="BF105" s="33">
        <f>VLOOKUP(BC105&amp;"_"&amp;$AZ$9,データシート3!A:AB,MATCH("ea_"&amp;"風力（陸上）"&amp;"_年間発電",データシート3!$A$1:$AB$1,0),0)/10^3</f>
        <v>175751.14600000001</v>
      </c>
      <c r="BG105" s="33">
        <f>VLOOKUP(BC105&amp;"_"&amp;$AZ$9,データシート3!A:AB,MATCH("ea_"&amp;"中小水（河川）"&amp;"_年間発電",データシート3!$A$1:$AB$1,0),0)/10^3+VLOOKUP(BC105&amp;"_"&amp;$AZ$9,データシート3!A:AB,MATCH("ea_"&amp;"中小水（農業用水路）"&amp;"_年間発電",データシート3!$A$1:$AB$1,0),0)/10^3</f>
        <v>165731.98300000001</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1411630.0190000001</v>
      </c>
      <c r="BI105" s="33">
        <f t="shared" si="26"/>
        <v>1938800.7660000001</v>
      </c>
      <c r="BJ105" s="33">
        <f>(VLOOKUP($BC105&amp;"_"&amp;$AZ$8,データシート3!$A:$AN,MATCH("da_合計",データシート3!$A$1:$AN$1,0),0))/10^3</f>
        <v>7725.1582738596762</v>
      </c>
      <c r="BK105" s="33">
        <f t="shared" si="27"/>
        <v>1931075.6077261404</v>
      </c>
      <c r="BL105" s="33">
        <f t="shared" si="28"/>
        <v>0</v>
      </c>
      <c r="BM105" s="33">
        <f t="shared" si="29"/>
        <v>1931075.6077261404</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20521</v>
      </c>
      <c r="AY106" s="18" t="str">
        <f>IF(IFERROR(比較地域マスタ!$AE41,"")=0,"",IFERROR(比較地域マスタ!$AE41,""))</f>
        <v>坂城町</v>
      </c>
      <c r="AZ106" s="16"/>
      <c r="BA106" s="22">
        <v>35</v>
      </c>
      <c r="BB106" s="22">
        <v>1</v>
      </c>
      <c r="BC106" s="18" t="str">
        <f t="shared" si="24"/>
        <v>20521</v>
      </c>
      <c r="BD106" s="18" t="str">
        <f t="shared" si="25"/>
        <v>坂城町</v>
      </c>
      <c r="BE106" s="33">
        <f>VLOOKUP(BC106&amp;"_"&amp;$AZ$9,データシート3!A:AB,MATCH("ea_"&amp;"太陽光（建物系）"&amp;"_年間発電",データシート3!$A$1:$AB$1,0),0)/10^3+VLOOKUP(BC106&amp;"_"&amp;$AZ$9,データシート3!A:AB,MATCH("ea_"&amp;"太陽光（土地系）"&amp;"_年間発電",データシート3!$A$1:$AB$1,0),0)/10^3</f>
        <v>291121.13</v>
      </c>
      <c r="BF106" s="33">
        <f>VLOOKUP(BC106&amp;"_"&amp;$AZ$9,データシート3!A:AB,MATCH("ea_"&amp;"風力（陸上）"&amp;"_年間発電",データシート3!$A$1:$AB$1,0),0)/10^3</f>
        <v>43978.587</v>
      </c>
      <c r="BG106" s="33">
        <f>VLOOKUP(BC106&amp;"_"&amp;$AZ$9,データシート3!A:AB,MATCH("ea_"&amp;"中小水（河川）"&amp;"_年間発電",データシート3!$A$1:$AB$1,0),0)/10^3+VLOOKUP(BC106&amp;"_"&amp;$AZ$9,データシート3!A:AB,MATCH("ea_"&amp;"中小水（農業用水路）"&amp;"_年間発電",データシート3!$A$1:$AB$1,0),0)/10^3</f>
        <v>3905.2069999999999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339004.924</v>
      </c>
      <c r="BJ106" s="33">
        <f>(VLOOKUP($BC106&amp;"_"&amp;$AZ$8,データシート3!$A:$AN,MATCH("da_合計",データシート3!$A$1:$AN$1,0),0))/10^3</f>
        <v>198900.70169860934</v>
      </c>
      <c r="BK106" s="33">
        <f t="shared" si="27"/>
        <v>140104.22230139066</v>
      </c>
      <c r="BL106" s="33">
        <f t="shared" si="28"/>
        <v>0</v>
      </c>
      <c r="BM106" s="33">
        <f t="shared" si="29"/>
        <v>140104.22230139066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20217</v>
      </c>
      <c r="AY107" s="18" t="str">
        <f>IF(IFERROR(比較地域マスタ!$AE42,"")=0,"",IFERROR(比較地域マスタ!$AE42,""))</f>
        <v>佐久市</v>
      </c>
      <c r="AZ107" s="16"/>
      <c r="BA107" s="22">
        <v>36</v>
      </c>
      <c r="BB107" s="22">
        <v>1</v>
      </c>
      <c r="BC107" s="18" t="str">
        <f t="shared" si="24"/>
        <v>20217</v>
      </c>
      <c r="BD107" s="18" t="str">
        <f t="shared" si="25"/>
        <v>佐久市</v>
      </c>
      <c r="BE107" s="33">
        <f>VLOOKUP(BC107&amp;"_"&amp;$AZ$9,データシート3!A:AB,MATCH("ea_"&amp;"太陽光（建物系）"&amp;"_年間発電",データシート3!$A$1:$AB$1,0),0)/10^3+VLOOKUP(BC107&amp;"_"&amp;$AZ$9,データシート3!A:AB,MATCH("ea_"&amp;"太陽光（土地系）"&amp;"_年間発電",データシート3!$A$1:$AB$1,0),0)/10^3</f>
        <v>3699577.0439999998</v>
      </c>
      <c r="BF107" s="33">
        <f>VLOOKUP(BC107&amp;"_"&amp;$AZ$9,データシート3!A:AB,MATCH("ea_"&amp;"風力（陸上）"&amp;"_年間発電",データシート3!$A$1:$AB$1,0),0)/10^3</f>
        <v>557409.11899999983</v>
      </c>
      <c r="BG107" s="33">
        <f>VLOOKUP(BC107&amp;"_"&amp;$AZ$9,データシート3!A:AB,MATCH("ea_"&amp;"中小水（河川）"&amp;"_年間発電",データシート3!$A$1:$AB$1,0),0)/10^3+VLOOKUP(BC107&amp;"_"&amp;$AZ$9,データシート3!A:AB,MATCH("ea_"&amp;"中小水（農業用水路）"&amp;"_年間発電",データシート3!$A$1:$AB$1,0),0)/10^3</f>
        <v>26151.634999999998</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12735.183000000003</v>
      </c>
      <c r="BI107" s="33">
        <f t="shared" si="26"/>
        <v>4295872.9809999997</v>
      </c>
      <c r="BJ107" s="33">
        <f>(VLOOKUP($BC107&amp;"_"&amp;$AZ$8,データシート3!$A:$AN,MATCH("da_合計",データシート3!$A$1:$AN$1,0),0))/10^3</f>
        <v>569925.69567063125</v>
      </c>
      <c r="BK107" s="33">
        <f t="shared" si="27"/>
        <v>3725947.2853293684</v>
      </c>
      <c r="BL107" s="33">
        <f t="shared" si="28"/>
        <v>0</v>
      </c>
      <c r="BM107" s="33">
        <f t="shared" si="29"/>
        <v>3725947.2853293684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20309</v>
      </c>
      <c r="AY108" s="18" t="str">
        <f>IF(IFERROR(比較地域マスタ!$AE43,"")=0,"",IFERROR(比較地域マスタ!$AE43,""))</f>
        <v>佐久穂町</v>
      </c>
      <c r="AZ108" s="16"/>
      <c r="BA108" s="22">
        <v>37</v>
      </c>
      <c r="BB108" s="22">
        <v>1</v>
      </c>
      <c r="BC108" s="18" t="str">
        <f t="shared" si="24"/>
        <v>20309</v>
      </c>
      <c r="BD108" s="18" t="str">
        <f t="shared" si="25"/>
        <v>佐久穂町</v>
      </c>
      <c r="BE108" s="33">
        <f>VLOOKUP(BC108&amp;"_"&amp;$AZ$9,データシート3!A:AB,MATCH("ea_"&amp;"太陽光（建物系）"&amp;"_年間発電",データシート3!$A$1:$AB$1,0),0)/10^3+VLOOKUP(BC108&amp;"_"&amp;$AZ$9,データシート3!A:AB,MATCH("ea_"&amp;"太陽光（土地系）"&amp;"_年間発電",データシート3!$A$1:$AB$1,0),0)/10^3</f>
        <v>573517.375</v>
      </c>
      <c r="BF108" s="33">
        <f>VLOOKUP(BC108&amp;"_"&amp;$AZ$9,データシート3!A:AB,MATCH("ea_"&amp;"風力（陸上）"&amp;"_年間発電",データシート3!$A$1:$AB$1,0),0)/10^3</f>
        <v>38606.230000000003</v>
      </c>
      <c r="BG108" s="33">
        <f>VLOOKUP(BC108&amp;"_"&amp;$AZ$9,データシート3!A:AB,MATCH("ea_"&amp;"中小水（河川）"&amp;"_年間発電",データシート3!$A$1:$AB$1,0),0)/10^3+VLOOKUP(BC108&amp;"_"&amp;$AZ$9,データシート3!A:AB,MATCH("ea_"&amp;"中小水（農業用水路）"&amp;"_年間発電",データシート3!$A$1:$AB$1,0),0)/10^3</f>
        <v>69957.279999999999</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682080.88500000001</v>
      </c>
      <c r="BJ108" s="33">
        <f>(VLOOKUP($BC108&amp;"_"&amp;$AZ$8,データシート3!$A:$AN,MATCH("da_合計",データシート3!$A$1:$AN$1,0),0))/10^3</f>
        <v>38919.395665461692</v>
      </c>
      <c r="BK108" s="33">
        <f t="shared" si="27"/>
        <v>643161.48933453835</v>
      </c>
      <c r="BL108" s="33">
        <f t="shared" si="28"/>
        <v>0</v>
      </c>
      <c r="BM108" s="33">
        <f t="shared" si="29"/>
        <v>643161.48933453835</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20215</v>
      </c>
      <c r="AY109" s="18" t="str">
        <f>IF(IFERROR(比較地域マスタ!$AE44,"")=0,"",IFERROR(比較地域マスタ!$AE44,""))</f>
        <v>塩尻市</v>
      </c>
      <c r="AZ109" s="16"/>
      <c r="BA109" s="22">
        <v>38</v>
      </c>
      <c r="BB109" s="22">
        <v>1</v>
      </c>
      <c r="BC109" s="18" t="str">
        <f t="shared" si="24"/>
        <v>20215</v>
      </c>
      <c r="BD109" s="18" t="str">
        <f t="shared" si="25"/>
        <v>塩尻市</v>
      </c>
      <c r="BE109" s="33">
        <f>VLOOKUP(BC109&amp;"_"&amp;$AZ$9,データシート3!A:AB,MATCH("ea_"&amp;"太陽光（建物系）"&amp;"_年間発電",データシート3!$A$1:$AB$1,0),0)/10^3+VLOOKUP(BC109&amp;"_"&amp;$AZ$9,データシート3!A:AB,MATCH("ea_"&amp;"太陽光（土地系）"&amp;"_年間発電",データシート3!$A$1:$AB$1,0),0)/10^3</f>
        <v>1916052.773</v>
      </c>
      <c r="BF109" s="33">
        <f>VLOOKUP(BC109&amp;"_"&amp;$AZ$9,データシート3!A:AB,MATCH("ea_"&amp;"風力（陸上）"&amp;"_年間発電",データシート3!$A$1:$AB$1,0),0)/10^3</f>
        <v>69276.498000000007</v>
      </c>
      <c r="BG109" s="33">
        <f>VLOOKUP(BC109&amp;"_"&amp;$AZ$9,データシート3!A:AB,MATCH("ea_"&amp;"中小水（河川）"&amp;"_年間発電",データシート3!$A$1:$AB$1,0),0)/10^3+VLOOKUP(BC109&amp;"_"&amp;$AZ$9,データシート3!A:AB,MATCH("ea_"&amp;"中小水（農業用水路）"&amp;"_年間発電",データシート3!$A$1:$AB$1,0),0)/10^3</f>
        <v>110659.19899999998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2095988.47</v>
      </c>
      <c r="BJ109" s="33">
        <f>(VLOOKUP($BC109&amp;"_"&amp;$AZ$8,データシート3!$A:$AN,MATCH("da_合計",データシート3!$A$1:$AN$1,0),0))/10^3</f>
        <v>714667.34981903434</v>
      </c>
      <c r="BK109" s="33">
        <f t="shared" si="27"/>
        <v>1381321.1201809656</v>
      </c>
      <c r="BL109" s="33">
        <f t="shared" si="28"/>
        <v>0</v>
      </c>
      <c r="BM109" s="33">
        <f t="shared" si="29"/>
        <v>1381321.1201809656</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20583</v>
      </c>
      <c r="AY110" s="18" t="str">
        <f>IF(IFERROR(比較地域マスタ!$AE45,"")=0,"",IFERROR(比較地域マスタ!$AE45,""))</f>
        <v>信濃町</v>
      </c>
      <c r="AZ110" s="16"/>
      <c r="BA110" s="22">
        <v>39</v>
      </c>
      <c r="BB110" s="22">
        <v>1</v>
      </c>
      <c r="BC110" s="18" t="str">
        <f t="shared" si="24"/>
        <v>20583</v>
      </c>
      <c r="BD110" s="18" t="str">
        <f t="shared" si="25"/>
        <v>信濃町</v>
      </c>
      <c r="BE110" s="33">
        <f>VLOOKUP(BC110&amp;"_"&amp;$AZ$9,データシート3!A:AB,MATCH("ea_"&amp;"太陽光（建物系）"&amp;"_年間発電",データシート3!$A$1:$AB$1,0),0)/10^3+VLOOKUP(BC110&amp;"_"&amp;$AZ$9,データシート3!A:AB,MATCH("ea_"&amp;"太陽光（土地系）"&amp;"_年間発電",データシート3!$A$1:$AB$1,0),0)/10^3</f>
        <v>698601.87300000002</v>
      </c>
      <c r="BF110" s="33">
        <f>VLOOKUP(BC110&amp;"_"&amp;$AZ$9,データシート3!A:AB,MATCH("ea_"&amp;"風力（陸上）"&amp;"_年間発電",データシート3!$A$1:$AB$1,0),0)/10^3</f>
        <v>63784.15800000001</v>
      </c>
      <c r="BG110" s="33">
        <f>VLOOKUP(BC110&amp;"_"&amp;$AZ$9,データシート3!A:AB,MATCH("ea_"&amp;"中小水（河川）"&amp;"_年間発電",データシート3!$A$1:$AB$1,0),0)/10^3+VLOOKUP(BC110&amp;"_"&amp;$AZ$9,データシート3!A:AB,MATCH("ea_"&amp;"中小水（農業用水路）"&amp;"_年間発電",データシート3!$A$1:$AB$1,0),0)/10^3</f>
        <v>40359.383999999998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11384.671</v>
      </c>
      <c r="BI110" s="33">
        <f t="shared" si="26"/>
        <v>814130.08600000001</v>
      </c>
      <c r="BJ110" s="33">
        <f>(VLOOKUP($BC110&amp;"_"&amp;$AZ$8,データシート3!$A:$AN,MATCH("da_合計",データシート3!$A$1:$AN$1,0),0))/10^3</f>
        <v>48841.518992784084</v>
      </c>
      <c r="BK110" s="33">
        <f t="shared" si="27"/>
        <v>765288.56700721593</v>
      </c>
      <c r="BL110" s="33">
        <f t="shared" si="28"/>
        <v>0</v>
      </c>
      <c r="BM110" s="33">
        <f t="shared" si="29"/>
        <v>765288.56700721593</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20411</v>
      </c>
      <c r="AY111" s="18" t="str">
        <f>IF(IFERROR(比較地域マスタ!$AE46,"")=0,"",IFERROR(比較地域マスタ!$AE46,""))</f>
        <v>下條村</v>
      </c>
      <c r="AZ111" s="16"/>
      <c r="BA111" s="22">
        <v>40</v>
      </c>
      <c r="BB111" s="22">
        <v>1</v>
      </c>
      <c r="BC111" s="18" t="str">
        <f t="shared" si="24"/>
        <v>20411</v>
      </c>
      <c r="BD111" s="18" t="str">
        <f t="shared" si="25"/>
        <v>下條村</v>
      </c>
      <c r="BE111" s="33">
        <f>VLOOKUP(BC111&amp;"_"&amp;$AZ$9,データシート3!A:AB,MATCH("ea_"&amp;"太陽光（建物系）"&amp;"_年間発電",データシート3!$A$1:$AB$1,0),0)/10^3+VLOOKUP(BC111&amp;"_"&amp;$AZ$9,データシート3!A:AB,MATCH("ea_"&amp;"太陽光（土地系）"&amp;"_年間発電",データシート3!$A$1:$AB$1,0),0)/10^3</f>
        <v>154689.58300000001</v>
      </c>
      <c r="BF111" s="33">
        <f>VLOOKUP(BC111&amp;"_"&amp;$AZ$9,データシート3!A:AB,MATCH("ea_"&amp;"風力（陸上）"&amp;"_年間発電",データシート3!$A$1:$AB$1,0),0)/10^3</f>
        <v>53187.059000000001</v>
      </c>
      <c r="BG111" s="33">
        <f>VLOOKUP(BC111&amp;"_"&amp;$AZ$9,データシート3!A:AB,MATCH("ea_"&amp;"中小水（河川）"&amp;"_年間発電",データシート3!$A$1:$AB$1,0),0)/10^3+VLOOKUP(BC111&amp;"_"&amp;$AZ$9,データシート3!A:AB,MATCH("ea_"&amp;"中小水（農業用水路）"&amp;"_年間発電",データシート3!$A$1:$AB$1,0),0)/10^3</f>
        <v>253.376</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208130.01800000001</v>
      </c>
      <c r="BJ111" s="33">
        <f>(VLOOKUP($BC111&amp;"_"&amp;$AZ$8,データシート3!$A:$AN,MATCH("da_合計",データシート3!$A$1:$AN$1,0),0))/10^3</f>
        <v>18490.82882598403</v>
      </c>
      <c r="BK111" s="33">
        <f t="shared" si="27"/>
        <v>189639.18917401598</v>
      </c>
      <c r="BL111" s="33">
        <f t="shared" si="28"/>
        <v>0</v>
      </c>
      <c r="BM111" s="33">
        <f t="shared" si="29"/>
        <v>189639.18917401598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20361</v>
      </c>
      <c r="AY112" s="18" t="str">
        <f>IF(IFERROR(比較地域マスタ!$AE47,"")=0,"",IFERROR(比較地域マスタ!$AE47,""))</f>
        <v>下諏訪町</v>
      </c>
      <c r="AZ112" s="16"/>
      <c r="BA112" s="22">
        <v>41</v>
      </c>
      <c r="BB112" s="22">
        <v>1</v>
      </c>
      <c r="BC112" s="18" t="str">
        <f t="shared" si="24"/>
        <v>20361</v>
      </c>
      <c r="BD112" s="18" t="str">
        <f t="shared" si="25"/>
        <v>下諏訪町</v>
      </c>
      <c r="BE112" s="33">
        <f>VLOOKUP(BC112&amp;"_"&amp;$AZ$9,データシート3!A:AB,MATCH("ea_"&amp;"太陽光（建物系）"&amp;"_年間発電",データシート3!$A$1:$AB$1,0),0)/10^3+VLOOKUP(BC112&amp;"_"&amp;$AZ$9,データシート3!A:AB,MATCH("ea_"&amp;"太陽光（土地系）"&amp;"_年間発電",データシート3!$A$1:$AB$1,0),0)/10^3</f>
        <v>141635.51599999997</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9904.5429999999997</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86.093000000000004</v>
      </c>
      <c r="BI112" s="33">
        <f t="shared" si="26"/>
        <v>151626.15199999997</v>
      </c>
      <c r="BJ112" s="33">
        <f>(VLOOKUP($BC112&amp;"_"&amp;$AZ$8,データシート3!$A:$AN,MATCH("da_合計",データシート3!$A$1:$AN$1,0),0))/10^3</f>
        <v>97105.673091800069</v>
      </c>
      <c r="BK112" s="33">
        <f t="shared" si="27"/>
        <v>54520.478908199904</v>
      </c>
      <c r="BL112" s="33">
        <f t="shared" si="28"/>
        <v>0</v>
      </c>
      <c r="BM112" s="33">
        <f t="shared" si="29"/>
        <v>54520.478908199904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20207</v>
      </c>
      <c r="AY113" s="18" t="str">
        <f>IF(IFERROR(比較地域マスタ!$AE48,"")=0,"",IFERROR(比較地域マスタ!$AE48,""))</f>
        <v>須坂市</v>
      </c>
      <c r="AZ113" s="16"/>
      <c r="BA113" s="22">
        <v>42</v>
      </c>
      <c r="BB113" s="22">
        <v>1</v>
      </c>
      <c r="BC113" s="18" t="str">
        <f t="shared" si="24"/>
        <v>20207</v>
      </c>
      <c r="BD113" s="18" t="str">
        <f t="shared" si="25"/>
        <v>須坂市</v>
      </c>
      <c r="BE113" s="33">
        <f>VLOOKUP(BC113&amp;"_"&amp;$AZ$9,データシート3!A:AB,MATCH("ea_"&amp;"太陽光（建物系）"&amp;"_年間発電",データシート3!$A$1:$AB$1,0),0)/10^3+VLOOKUP(BC113&amp;"_"&amp;$AZ$9,データシート3!A:AB,MATCH("ea_"&amp;"太陽光（土地系）"&amp;"_年間発電",データシート3!$A$1:$AB$1,0),0)/10^3</f>
        <v>1045207.277</v>
      </c>
      <c r="BF113" s="33">
        <f>VLOOKUP(BC113&amp;"_"&amp;$AZ$9,データシート3!A:AB,MATCH("ea_"&amp;"風力（陸上）"&amp;"_年間発電",データシート3!$A$1:$AB$1,0),0)/10^3</f>
        <v>21634.652999999998</v>
      </c>
      <c r="BG113" s="33">
        <f>VLOOKUP(BC113&amp;"_"&amp;$AZ$9,データシート3!A:AB,MATCH("ea_"&amp;"中小水（河川）"&amp;"_年間発電",データシート3!$A$1:$AB$1,0),0)/10^3+VLOOKUP(BC113&amp;"_"&amp;$AZ$9,データシート3!A:AB,MATCH("ea_"&amp;"中小水（農業用水路）"&amp;"_年間発電",データシート3!$A$1:$AB$1,0),0)/10^3</f>
        <v>79909.327000000005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428.01400000000001</v>
      </c>
      <c r="BI113" s="33">
        <f t="shared" si="26"/>
        <v>1147179.2709999999</v>
      </c>
      <c r="BJ113" s="33">
        <f>(VLOOKUP($BC113&amp;"_"&amp;$AZ$8,データシート3!$A:$AN,MATCH("da_合計",データシート3!$A$1:$AN$1,0),0))/10^3</f>
        <v>286521.90074607445</v>
      </c>
      <c r="BK113" s="33">
        <f t="shared" si="27"/>
        <v>860657.37025392544</v>
      </c>
      <c r="BL113" s="33">
        <f t="shared" si="28"/>
        <v>0</v>
      </c>
      <c r="BM113" s="33">
        <f t="shared" si="29"/>
        <v>860657.37025392544</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20206</v>
      </c>
      <c r="AY114" s="18" t="str">
        <f>IF(IFERROR(比較地域マスタ!$AE49,"")=0,"",IFERROR(比較地域マスタ!$AE49,""))</f>
        <v>諏訪市</v>
      </c>
      <c r="AZ114" s="16"/>
      <c r="BA114" s="22">
        <v>43</v>
      </c>
      <c r="BB114" s="22">
        <v>1</v>
      </c>
      <c r="BC114" s="18" t="str">
        <f t="shared" si="24"/>
        <v>20206</v>
      </c>
      <c r="BD114" s="18" t="str">
        <f t="shared" si="25"/>
        <v>諏訪市</v>
      </c>
      <c r="BE114" s="33">
        <f>VLOOKUP(BC114&amp;"_"&amp;$AZ$9,データシート3!A:AB,MATCH("ea_"&amp;"太陽光（建物系）"&amp;"_年間発電",データシート3!$A$1:$AB$1,0),0)/10^3+VLOOKUP(BC114&amp;"_"&amp;$AZ$9,データシート3!A:AB,MATCH("ea_"&amp;"太陽光（土地系）"&amp;"_年間発電",データシート3!$A$1:$AB$1,0),0)/10^3</f>
        <v>576944.326</v>
      </c>
      <c r="BF114" s="33">
        <f>VLOOKUP(BC114&amp;"_"&amp;$AZ$9,データシート3!A:AB,MATCH("ea_"&amp;"風力（陸上）"&amp;"_年間発電",データシート3!$A$1:$AB$1,0),0)/10^3</f>
        <v>56370.137999999999</v>
      </c>
      <c r="BG114" s="33">
        <f>VLOOKUP(BC114&amp;"_"&amp;$AZ$9,データシート3!A:AB,MATCH("ea_"&amp;"中小水（河川）"&amp;"_年間発電",データシート3!$A$1:$AB$1,0),0)/10^3+VLOOKUP(BC114&amp;"_"&amp;$AZ$9,データシート3!A:AB,MATCH("ea_"&amp;"中小水（農業用水路）"&amp;"_年間発電",データシート3!$A$1:$AB$1,0),0)/10^3</f>
        <v>2646.308</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17.66</v>
      </c>
      <c r="BI114" s="33">
        <f t="shared" si="26"/>
        <v>635978.43200000003</v>
      </c>
      <c r="BJ114" s="33">
        <f>(VLOOKUP($BC114&amp;"_"&amp;$AZ$8,データシート3!$A:$AN,MATCH("da_合計",データシート3!$A$1:$AN$1,0),0))/10^3</f>
        <v>303878.79775607132</v>
      </c>
      <c r="BK114" s="33">
        <f t="shared" si="27"/>
        <v>332099.63424392871</v>
      </c>
      <c r="BL114" s="33">
        <f t="shared" si="28"/>
        <v>0</v>
      </c>
      <c r="BM114" s="33">
        <f t="shared" si="29"/>
        <v>332099.63424392871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20415</v>
      </c>
      <c r="AY115" s="18" t="str">
        <f>IF(IFERROR(比較地域マスタ!$AE50,"")=0,"",IFERROR(比較地域マスタ!$AE50,""))</f>
        <v>喬木村</v>
      </c>
      <c r="AZ115" s="16"/>
      <c r="BA115" s="22">
        <v>44</v>
      </c>
      <c r="BB115" s="22">
        <v>1</v>
      </c>
      <c r="BC115" s="18" t="str">
        <f t="shared" si="24"/>
        <v>20415</v>
      </c>
      <c r="BD115" s="18" t="str">
        <f t="shared" si="25"/>
        <v>喬木村</v>
      </c>
      <c r="BE115" s="33">
        <f>VLOOKUP(BC115&amp;"_"&amp;$AZ$9,データシート3!A:AB,MATCH("ea_"&amp;"太陽光（建物系）"&amp;"_年間発電",データシート3!$A$1:$AB$1,0),0)/10^3+VLOOKUP(BC115&amp;"_"&amp;$AZ$9,データシート3!A:AB,MATCH("ea_"&amp;"太陽光（土地系）"&amp;"_年間発電",データシート3!$A$1:$AB$1,0),0)/10^3</f>
        <v>201542.83900000001</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3370.2469999999998</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204913.08600000001</v>
      </c>
      <c r="BJ115" s="33">
        <f>(VLOOKUP($BC115&amp;"_"&amp;$AZ$8,データシート3!$A:$AN,MATCH("da_合計",データシート3!$A$1:$AN$1,0),0))/10^3</f>
        <v>24110.642024936071</v>
      </c>
      <c r="BK115" s="33">
        <f t="shared" si="27"/>
        <v>180802.44397506394</v>
      </c>
      <c r="BL115" s="33">
        <f t="shared" si="28"/>
        <v>0</v>
      </c>
      <c r="BM115" s="33">
        <f t="shared" si="29"/>
        <v>180802.44397506394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20403</v>
      </c>
      <c r="AY116" s="18" t="str">
        <f>IF(IFERROR(比較地域マスタ!$AE51,"")=0,"",IFERROR(比較地域マスタ!$AE51,""))</f>
        <v>高森町</v>
      </c>
      <c r="AZ116" s="16"/>
      <c r="BA116" s="22">
        <v>45</v>
      </c>
      <c r="BB116" s="22">
        <v>1</v>
      </c>
      <c r="BC116" s="18" t="str">
        <f t="shared" si="24"/>
        <v>20403</v>
      </c>
      <c r="BD116" s="18" t="str">
        <f t="shared" si="25"/>
        <v>高森町</v>
      </c>
      <c r="BE116" s="33">
        <f>VLOOKUP(BC116&amp;"_"&amp;$AZ$9,データシート3!A:AB,MATCH("ea_"&amp;"太陽光（建物系）"&amp;"_年間発電",データシート3!$A$1:$AB$1,0),0)/10^3+VLOOKUP(BC116&amp;"_"&amp;$AZ$9,データシート3!A:AB,MATCH("ea_"&amp;"太陽光（土地系）"&amp;"_年間発電",データシート3!$A$1:$AB$1,0),0)/10^3</f>
        <v>408831.00699999998</v>
      </c>
      <c r="BF116" s="33">
        <f>VLOOKUP(BC116&amp;"_"&amp;$AZ$9,データシート3!A:AB,MATCH("ea_"&amp;"風力（陸上）"&amp;"_年間発電",データシート3!$A$1:$AB$1,0),0)/10^3</f>
        <v>13188.794</v>
      </c>
      <c r="BG116" s="33">
        <f>VLOOKUP(BC116&amp;"_"&amp;$AZ$9,データシート3!A:AB,MATCH("ea_"&amp;"中小水（河川）"&amp;"_年間発電",データシート3!$A$1:$AB$1,0),0)/10^3+VLOOKUP(BC116&amp;"_"&amp;$AZ$9,データシート3!A:AB,MATCH("ea_"&amp;"中小水（農業用水路）"&amp;"_年間発電",データシート3!$A$1:$AB$1,0),0)/10^3</f>
        <v>1838.866</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423858.66699999996</v>
      </c>
      <c r="BJ116" s="33">
        <f>(VLOOKUP($BC116&amp;"_"&amp;$AZ$8,データシート3!$A:$AN,MATCH("da_合計",データシート3!$A$1:$AN$1,0),0))/10^3</f>
        <v>59777.318173974651</v>
      </c>
      <c r="BK116" s="33">
        <f t="shared" si="27"/>
        <v>364081.34882602532</v>
      </c>
      <c r="BL116" s="33">
        <f t="shared" si="28"/>
        <v>0</v>
      </c>
      <c r="BM116" s="33">
        <f t="shared" si="29"/>
        <v>364081.34882602532</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20543</v>
      </c>
      <c r="AY117" s="18" t="str">
        <f>IF(IFERROR(比較地域マスタ!$AE52,"")=0,"",IFERROR(比較地域マスタ!$AE52,""))</f>
        <v>高山村</v>
      </c>
      <c r="AZ117" s="16"/>
      <c r="BA117" s="22">
        <v>46</v>
      </c>
      <c r="BB117" s="22">
        <v>1</v>
      </c>
      <c r="BC117" s="18" t="str">
        <f t="shared" si="24"/>
        <v>20543</v>
      </c>
      <c r="BD117" s="18" t="str">
        <f t="shared" si="25"/>
        <v>高山村</v>
      </c>
      <c r="BE117" s="33">
        <f>VLOOKUP(BC117&amp;"_"&amp;$AZ$9,データシート3!A:AB,MATCH("ea_"&amp;"太陽光（建物系）"&amp;"_年間発電",データシート3!$A$1:$AB$1,0),0)/10^3+VLOOKUP(BC117&amp;"_"&amp;$AZ$9,データシート3!A:AB,MATCH("ea_"&amp;"太陽光（土地系）"&amp;"_年間発電",データシート3!$A$1:$AB$1,0),0)/10^3</f>
        <v>330717.60799999995</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59761.038999999997</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14.717000000000002</v>
      </c>
      <c r="BI117" s="33">
        <f t="shared" si="26"/>
        <v>390493.36399999994</v>
      </c>
      <c r="BJ117" s="33">
        <f>(VLOOKUP($BC117&amp;"_"&amp;$AZ$8,データシート3!$A:$AN,MATCH("da_合計",データシート3!$A$1:$AN$1,0),0))/10^3</f>
        <v>33273.744346782645</v>
      </c>
      <c r="BK117" s="33">
        <f t="shared" si="27"/>
        <v>357219.61965321732</v>
      </c>
      <c r="BL117" s="33">
        <f t="shared" si="28"/>
        <v>0</v>
      </c>
      <c r="BM117" s="33">
        <f t="shared" si="29"/>
        <v>357219.61965321732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20382</v>
      </c>
      <c r="AY118" s="18" t="str">
        <f>IF(IFERROR(比較地域マスタ!$AE53,"")=0,"",IFERROR(比較地域マスタ!$AE53,""))</f>
        <v>辰野町</v>
      </c>
      <c r="AZ118" s="16"/>
      <c r="BA118" s="22">
        <v>47</v>
      </c>
      <c r="BB118" s="22">
        <v>1</v>
      </c>
      <c r="BC118" s="18" t="str">
        <f t="shared" si="24"/>
        <v>20382</v>
      </c>
      <c r="BD118" s="18" t="str">
        <f t="shared" si="25"/>
        <v>辰野町</v>
      </c>
      <c r="BE118" s="33">
        <f>VLOOKUP(BC118&amp;"_"&amp;$AZ$9,データシート3!A:AB,MATCH("ea_"&amp;"太陽光（建物系）"&amp;"_年間発電",データシート3!$A$1:$AB$1,0),0)/10^3+VLOOKUP(BC118&amp;"_"&amp;$AZ$9,データシート3!A:AB,MATCH("ea_"&amp;"太陽光（土地系）"&amp;"_年間発電",データシート3!$A$1:$AB$1,0),0)/10^3</f>
        <v>474667.99100000004</v>
      </c>
      <c r="BF118" s="33">
        <f>VLOOKUP(BC118&amp;"_"&amp;$AZ$9,データシート3!A:AB,MATCH("ea_"&amp;"風力（陸上）"&amp;"_年間発電",データシート3!$A$1:$AB$1,0),0)/10^3</f>
        <v>44683.936000000002</v>
      </c>
      <c r="BG118" s="33">
        <f>VLOOKUP(BC118&amp;"_"&amp;$AZ$9,データシート3!A:AB,MATCH("ea_"&amp;"中小水（河川）"&amp;"_年間発電",データシート3!$A$1:$AB$1,0),0)/10^3+VLOOKUP(BC118&amp;"_"&amp;$AZ$9,データシート3!A:AB,MATCH("ea_"&amp;"中小水（農業用水路）"&amp;"_年間発電",データシート3!$A$1:$AB$1,0),0)/10^3</f>
        <v>36981.985000000001</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556333.91200000001</v>
      </c>
      <c r="BJ118" s="33">
        <f>(VLOOKUP($BC118&amp;"_"&amp;$AZ$8,データシート3!$A:$AN,MATCH("da_合計",データシート3!$A$1:$AN$1,0),0))/10^3</f>
        <v>107961.22021868796</v>
      </c>
      <c r="BK118" s="33">
        <f t="shared" si="27"/>
        <v>448372.69178131205</v>
      </c>
      <c r="BL118" s="33">
        <f t="shared" si="28"/>
        <v>0</v>
      </c>
      <c r="BM118" s="33">
        <f t="shared" si="29"/>
        <v>448372.69178131205</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20324</v>
      </c>
      <c r="AY119" s="18" t="str">
        <f>IF(IFERROR(比較地域マスタ!$AE54,"")=0,"",IFERROR(比較地域マスタ!$AE54,""))</f>
        <v>立科町</v>
      </c>
      <c r="AZ119" s="16"/>
      <c r="BA119" s="22">
        <v>48</v>
      </c>
      <c r="BB119" s="22">
        <v>1</v>
      </c>
      <c r="BC119" s="18" t="str">
        <f>AX119</f>
        <v>20324</v>
      </c>
      <c r="BD119" s="18" t="str">
        <f t="shared" si="25"/>
        <v>立科町</v>
      </c>
      <c r="BE119" s="33">
        <f>VLOOKUP(BC119&amp;"_"&amp;$AZ$9,データシート3!A:AB,MATCH("ea_"&amp;"太陽光（建物系）"&amp;"_年間発電",データシート3!$A$1:$AB$1,0),0)/10^3+VLOOKUP(BC119&amp;"_"&amp;$AZ$9,データシート3!A:AB,MATCH("ea_"&amp;"太陽光（土地系）"&amp;"_年間発電",データシート3!$A$1:$AB$1,0),0)/10^3</f>
        <v>658991.90899999999</v>
      </c>
      <c r="BF119" s="33">
        <f>VLOOKUP(BC119&amp;"_"&amp;$AZ$9,データシート3!A:AB,MATCH("ea_"&amp;"風力（陸上）"&amp;"_年間発電",データシート3!$A$1:$AB$1,0),0)/10^3</f>
        <v>38440.73799999999</v>
      </c>
      <c r="BG119" s="33">
        <f>VLOOKUP(BC119&amp;"_"&amp;$AZ$9,データシート3!A:AB,MATCH("ea_"&amp;"中小水（河川）"&amp;"_年間発電",データシート3!$A$1:$AB$1,0),0)/10^3+VLOOKUP(BC119&amp;"_"&amp;$AZ$9,データシート3!A:AB,MATCH("ea_"&amp;"中小水（農業用水路）"&amp;"_年間発電",データシート3!$A$1:$AB$1,0),0)/10^3</f>
        <v>984.40700000000004</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516.06899999999996</v>
      </c>
      <c r="BI119" s="33">
        <f t="shared" si="26"/>
        <v>698933.12300000002</v>
      </c>
      <c r="BJ119" s="33">
        <f>(VLOOKUP($BC119&amp;"_"&amp;$AZ$8,データシート3!$A:$AN,MATCH("da_合計",データシート3!$A$1:$AN$1,0),0))/10^3</f>
        <v>34542.681493213218</v>
      </c>
      <c r="BK119" s="33">
        <f t="shared" si="27"/>
        <v>664390.44150678685</v>
      </c>
      <c r="BL119" s="33">
        <f t="shared" si="28"/>
        <v>0</v>
      </c>
      <c r="BM119" s="33">
        <f t="shared" si="29"/>
        <v>664390.44150678685</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20452</v>
      </c>
      <c r="AY120" s="18" t="str">
        <f>IF(IFERROR(比較地域マスタ!$AE55,"")=0,"",IFERROR(比較地域マスタ!$AE55,""))</f>
        <v>筑北村</v>
      </c>
      <c r="AZ120" s="16"/>
      <c r="BA120" s="22">
        <v>49</v>
      </c>
      <c r="BB120" s="22">
        <v>1</v>
      </c>
      <c r="BC120" s="18" t="str">
        <f t="shared" si="24"/>
        <v>20452</v>
      </c>
      <c r="BD120" s="18" t="str">
        <f t="shared" si="25"/>
        <v>筑北村</v>
      </c>
      <c r="BE120" s="33">
        <f>VLOOKUP(BC120&amp;"_"&amp;$AZ$9,データシート3!A:AB,MATCH("ea_"&amp;"太陽光（建物系）"&amp;"_年間発電",データシート3!$A$1:$AB$1,0),0)/10^3+VLOOKUP(BC120&amp;"_"&amp;$AZ$9,データシート3!A:AB,MATCH("ea_"&amp;"太陽光（土地系）"&amp;"_年間発電",データシート3!$A$1:$AB$1,0),0)/10^3</f>
        <v>247389.05799999999</v>
      </c>
      <c r="BF120" s="33">
        <f>VLOOKUP(BC120&amp;"_"&amp;$AZ$9,データシート3!A:AB,MATCH("ea_"&amp;"風力（陸上）"&amp;"_年間発電",データシート3!$A$1:$AB$1,0),0)/10^3</f>
        <v>133024.82999999999</v>
      </c>
      <c r="BG120" s="33">
        <f>VLOOKUP(BC120&amp;"_"&amp;$AZ$9,データシート3!A:AB,MATCH("ea_"&amp;"中小水（河川）"&amp;"_年間発電",データシート3!$A$1:$AB$1,0),0)/10^3+VLOOKUP(BC120&amp;"_"&amp;$AZ$9,データシート3!A:AB,MATCH("ea_"&amp;"中小水（農業用水路）"&amp;"_年間発電",データシート3!$A$1:$AB$1,0),0)/10^3</f>
        <v>3158.81</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383572.69799999997</v>
      </c>
      <c r="BJ120" s="33">
        <f>(VLOOKUP($BC120&amp;"_"&amp;$AZ$8,データシート3!$A:$AN,MATCH("da_合計",データシート3!$A$1:$AN$1,0),0))/10^3</f>
        <v>15142.110068693835</v>
      </c>
      <c r="BK120" s="33">
        <f t="shared" si="27"/>
        <v>368430.58793130616</v>
      </c>
      <c r="BL120" s="33">
        <f t="shared" si="28"/>
        <v>0</v>
      </c>
      <c r="BM120" s="33">
        <f t="shared" si="29"/>
        <v>368430.58793130616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20218</v>
      </c>
      <c r="AY121" s="18" t="str">
        <f>IF(IFERROR(比較地域マスタ!$AE56,"")=0,"",IFERROR(比較地域マスタ!$AE56,""))</f>
        <v>千曲市</v>
      </c>
      <c r="AZ121" s="16"/>
      <c r="BA121" s="22">
        <v>50</v>
      </c>
      <c r="BB121" s="22">
        <v>1</v>
      </c>
      <c r="BC121" s="18" t="str">
        <f t="shared" si="24"/>
        <v>20218</v>
      </c>
      <c r="BD121" s="18" t="str">
        <f t="shared" si="25"/>
        <v>千曲市</v>
      </c>
      <c r="BE121" s="33">
        <f>VLOOKUP(BC121&amp;"_"&amp;$AZ$9,データシート3!A:AB,MATCH("ea_"&amp;"太陽光（建物系）"&amp;"_年間発電",データシート3!$A$1:$AB$1,0),0)/10^3+VLOOKUP(BC121&amp;"_"&amp;$AZ$9,データシート3!A:AB,MATCH("ea_"&amp;"太陽光（土地系）"&amp;"_年間発電",データシート3!$A$1:$AB$1,0),0)/10^3</f>
        <v>869533.34700000007</v>
      </c>
      <c r="BF121" s="33">
        <f>VLOOKUP(BC121&amp;"_"&amp;$AZ$9,データシート3!A:AB,MATCH("ea_"&amp;"風力（陸上）"&amp;"_年間発電",データシート3!$A$1:$AB$1,0),0)/10^3</f>
        <v>152517.80100000004</v>
      </c>
      <c r="BG121" s="33">
        <f>VLOOKUP(BC121&amp;"_"&amp;$AZ$9,データシート3!A:AB,MATCH("ea_"&amp;"中小水（河川）"&amp;"_年間発電",データシート3!$A$1:$AB$1,0),0)/10^3+VLOOKUP(BC121&amp;"_"&amp;$AZ$9,データシート3!A:AB,MATCH("ea_"&amp;"中小水（農業用水路）"&amp;"_年間発電",データシート3!$A$1:$AB$1,0),0)/10^3</f>
        <v>7321.527</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2.2080000000000006</v>
      </c>
      <c r="BI121" s="33">
        <f t="shared" si="26"/>
        <v>1029374.883</v>
      </c>
      <c r="BJ121" s="33">
        <f>(VLOOKUP($BC121&amp;"_"&amp;$AZ$8,データシート3!$A:$AN,MATCH("da_合計",データシート3!$A$1:$AN$1,0),0))/10^3</f>
        <v>354537.02598019381</v>
      </c>
      <c r="BK121" s="33">
        <f t="shared" si="27"/>
        <v>674837.85701980628</v>
      </c>
      <c r="BL121" s="33">
        <f t="shared" si="28"/>
        <v>0</v>
      </c>
      <c r="BM121" s="33">
        <f t="shared" si="29"/>
        <v>674837.85701980628</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20214</v>
      </c>
      <c r="AY122" s="18" t="str">
        <f>IF(IFERROR(比較地域マスタ!$AE57,"")=0,"",IFERROR(比較地域マスタ!$AE57,""))</f>
        <v>茅野市</v>
      </c>
      <c r="AZ122" s="16"/>
      <c r="BA122" s="22">
        <v>51</v>
      </c>
      <c r="BB122" s="22">
        <v>1</v>
      </c>
      <c r="BC122" s="18" t="str">
        <f t="shared" si="24"/>
        <v>20214</v>
      </c>
      <c r="BD122" s="18" t="str">
        <f t="shared" si="25"/>
        <v>茅野市</v>
      </c>
      <c r="BE122" s="33">
        <f>VLOOKUP(BC122&amp;"_"&amp;$AZ$9,データシート3!A:AB,MATCH("ea_"&amp;"太陽光（建物系）"&amp;"_年間発電",データシート3!$A$1:$AB$1,0),0)/10^3+VLOOKUP(BC122&amp;"_"&amp;$AZ$9,データシート3!A:AB,MATCH("ea_"&amp;"太陽光（土地系）"&amp;"_年間発電",データシート3!$A$1:$AB$1,0),0)/10^3</f>
        <v>1814282.5169999998</v>
      </c>
      <c r="BF122" s="33">
        <f>VLOOKUP(BC122&amp;"_"&amp;$AZ$9,データシート3!A:AB,MATCH("ea_"&amp;"風力（陸上）"&amp;"_年間発電",データシート3!$A$1:$AB$1,0),0)/10^3</f>
        <v>10817.993</v>
      </c>
      <c r="BG122" s="33">
        <f>VLOOKUP(BC122&amp;"_"&amp;$AZ$9,データシート3!A:AB,MATCH("ea_"&amp;"中小水（河川）"&amp;"_年間発電",データシート3!$A$1:$AB$1,0),0)/10^3+VLOOKUP(BC122&amp;"_"&amp;$AZ$9,データシート3!A:AB,MATCH("ea_"&amp;"中小水（農業用水路）"&amp;"_年間発電",データシート3!$A$1:$AB$1,0),0)/10^3</f>
        <v>80238.38</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60293.866999999998</v>
      </c>
      <c r="BI122" s="33">
        <f t="shared" si="26"/>
        <v>1965632.7569999998</v>
      </c>
      <c r="BJ122" s="33">
        <f>(VLOOKUP($BC122&amp;"_"&amp;$AZ$8,データシート3!$A:$AN,MATCH("da_合計",データシート3!$A$1:$AN$1,0),0))/10^3</f>
        <v>372501.26307835523</v>
      </c>
      <c r="BK122" s="33">
        <f t="shared" si="27"/>
        <v>1593131.4939216445</v>
      </c>
      <c r="BL122" s="33">
        <f t="shared" si="28"/>
        <v>0</v>
      </c>
      <c r="BM122" s="33">
        <f t="shared" si="29"/>
        <v>1593131.4939216445</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20413</v>
      </c>
      <c r="AY123" s="18" t="str">
        <f>IF(IFERROR(比較地域マスタ!$AE58,"")=0,"",IFERROR(比較地域マスタ!$AE58,""))</f>
        <v>天龍村</v>
      </c>
      <c r="AZ123" s="16"/>
      <c r="BA123" s="22">
        <v>52</v>
      </c>
      <c r="BB123" s="22">
        <v>1</v>
      </c>
      <c r="BC123" s="18" t="str">
        <f t="shared" si="24"/>
        <v>20413</v>
      </c>
      <c r="BD123" s="18" t="str">
        <f t="shared" si="25"/>
        <v>天龍村</v>
      </c>
      <c r="BE123" s="33">
        <f>VLOOKUP(BC123&amp;"_"&amp;$AZ$9,データシート3!A:AB,MATCH("ea_"&amp;"太陽光（建物系）"&amp;"_年間発電",データシート3!$A$1:$AB$1,0),0)/10^3+VLOOKUP(BC123&amp;"_"&amp;$AZ$9,データシート3!A:AB,MATCH("ea_"&amp;"太陽光（土地系）"&amp;"_年間発電",データシート3!$A$1:$AB$1,0),0)/10^3</f>
        <v>45080.267</v>
      </c>
      <c r="BF123" s="33">
        <f>VLOOKUP(BC123&amp;"_"&amp;$AZ$9,データシート3!A:AB,MATCH("ea_"&amp;"風力（陸上）"&amp;"_年間発電",データシート3!$A$1:$AB$1,0),0)/10^3</f>
        <v>279968.47399999999</v>
      </c>
      <c r="BG123" s="33">
        <f>VLOOKUP(BC123&amp;"_"&amp;$AZ$9,データシート3!A:AB,MATCH("ea_"&amp;"中小水（河川）"&amp;"_年間発電",データシート3!$A$1:$AB$1,0),0)/10^3+VLOOKUP(BC123&amp;"_"&amp;$AZ$9,データシート3!A:AB,MATCH("ea_"&amp;"中小水（農業用水路）"&amp;"_年間発電",データシート3!$A$1:$AB$1,0),0)/10^3</f>
        <v>5121.2809999999999</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330170.022</v>
      </c>
      <c r="BJ123" s="33">
        <f>(VLOOKUP($BC123&amp;"_"&amp;$AZ$8,データシート3!$A:$AN,MATCH("da_合計",データシート3!$A$1:$AN$1,0),0))/10^3</f>
        <v>5956.7703707612936</v>
      </c>
      <c r="BK123" s="33">
        <f t="shared" si="27"/>
        <v>324213.25162923872</v>
      </c>
      <c r="BL123" s="33">
        <f t="shared" si="28"/>
        <v>0</v>
      </c>
      <c r="BM123" s="33">
        <f t="shared" si="29"/>
        <v>324213.25162923872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20219</v>
      </c>
      <c r="AY124" s="18" t="str">
        <f>IF(IFERROR(比較地域マスタ!$AE59,"")=0,"",IFERROR(比較地域マスタ!$AE59,""))</f>
        <v>東御市</v>
      </c>
      <c r="AZ124" s="16"/>
      <c r="BA124" s="22">
        <v>53</v>
      </c>
      <c r="BB124" s="22">
        <v>1</v>
      </c>
      <c r="BC124" s="18" t="str">
        <f t="shared" si="24"/>
        <v>20219</v>
      </c>
      <c r="BD124" s="18" t="str">
        <f t="shared" si="25"/>
        <v>東御市</v>
      </c>
      <c r="BE124" s="33">
        <f>VLOOKUP(BC124&amp;"_"&amp;$AZ$9,データシート3!A:AB,MATCH("ea_"&amp;"太陽光（建物系）"&amp;"_年間発電",データシート3!$A$1:$AB$1,0),0)/10^3+VLOOKUP(BC124&amp;"_"&amp;$AZ$9,データシート3!A:AB,MATCH("ea_"&amp;"太陽光（土地系）"&amp;"_年間発電",データシート3!$A$1:$AB$1,0),0)/10^3</f>
        <v>984480.58199999994</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43920.538</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4345.8710000000001</v>
      </c>
      <c r="BI124" s="33">
        <f t="shared" si="26"/>
        <v>1032746.9909999999</v>
      </c>
      <c r="BJ124" s="33">
        <f>(VLOOKUP($BC124&amp;"_"&amp;$AZ$8,データシート3!$A:$AN,MATCH("da_合計",データシート3!$A$1:$AN$1,0),0))/10^3</f>
        <v>182098.54086833211</v>
      </c>
      <c r="BK124" s="33">
        <f t="shared" si="27"/>
        <v>850648.45013166778</v>
      </c>
      <c r="BL124" s="33">
        <f t="shared" si="28"/>
        <v>0</v>
      </c>
      <c r="BM124" s="33">
        <f t="shared" si="29"/>
        <v>850648.45013166778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20416</v>
      </c>
      <c r="AY125" s="18" t="str">
        <f>IF(IFERROR(比較地域マスタ!$AE60,"")=0,"",IFERROR(比較地域マスタ!$AE60,""))</f>
        <v>豊丘村</v>
      </c>
      <c r="AZ125" s="16"/>
      <c r="BA125" s="22">
        <v>54</v>
      </c>
      <c r="BB125" s="22">
        <v>1</v>
      </c>
      <c r="BC125" s="18" t="str">
        <f t="shared" si="24"/>
        <v>20416</v>
      </c>
      <c r="BD125" s="18" t="str">
        <f t="shared" si="25"/>
        <v>豊丘村</v>
      </c>
      <c r="BE125" s="33">
        <f>VLOOKUP(BC125&amp;"_"&amp;$AZ$9,データシート3!A:AB,MATCH("ea_"&amp;"太陽光（建物系）"&amp;"_年間発電",データシート3!$A$1:$AB$1,0),0)/10^3+VLOOKUP(BC125&amp;"_"&amp;$AZ$9,データシート3!A:AB,MATCH("ea_"&amp;"太陽光（土地系）"&amp;"_年間発電",データシート3!$A$1:$AB$1,0),0)/10^3</f>
        <v>247200.76200000005</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2581.1469999999999</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249781.90900000004</v>
      </c>
      <c r="BJ125" s="33">
        <f>(VLOOKUP($BC125&amp;"_"&amp;$AZ$8,データシート3!$A:$AN,MATCH("da_合計",データシート3!$A$1:$AN$1,0),0))/10^3</f>
        <v>34911.055887323921</v>
      </c>
      <c r="BK125" s="33">
        <f t="shared" si="27"/>
        <v>214870.85311267612</v>
      </c>
      <c r="BL125" s="33">
        <f t="shared" si="28"/>
        <v>0</v>
      </c>
      <c r="BM125" s="33">
        <f t="shared" si="29"/>
        <v>214870.85311267612</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20386</v>
      </c>
      <c r="AY126" s="18" t="str">
        <f>IF(IFERROR(比較地域マスタ!$AE61,"")=0,"",IFERROR(比較地域マスタ!$AE61,""))</f>
        <v>中川村</v>
      </c>
      <c r="AZ126" s="16"/>
      <c r="BA126" s="22">
        <v>55</v>
      </c>
      <c r="BB126" s="22">
        <v>1</v>
      </c>
      <c r="BC126" s="18" t="str">
        <f t="shared" si="24"/>
        <v>20386</v>
      </c>
      <c r="BD126" s="18" t="str">
        <f t="shared" si="25"/>
        <v>中川村</v>
      </c>
      <c r="BE126" s="33">
        <f>VLOOKUP(BC126&amp;"_"&amp;$AZ$9,データシート3!A:AB,MATCH("ea_"&amp;"太陽光（建物系）"&amp;"_年間発電",データシート3!$A$1:$AB$1,0),0)/10^3+VLOOKUP(BC126&amp;"_"&amp;$AZ$9,データシート3!A:AB,MATCH("ea_"&amp;"太陽光（土地系）"&amp;"_年間発電",データシート3!$A$1:$AB$1,0),0)/10^3</f>
        <v>298654.54000000004</v>
      </c>
      <c r="BF126" s="33">
        <f>VLOOKUP(BC126&amp;"_"&amp;$AZ$9,データシート3!A:AB,MATCH("ea_"&amp;"風力（陸上）"&amp;"_年間発電",データシート3!$A$1:$AB$1,0),0)/10^3</f>
        <v>9953.2129999999997</v>
      </c>
      <c r="BG126" s="33">
        <f>VLOOKUP(BC126&amp;"_"&amp;$AZ$9,データシート3!A:AB,MATCH("ea_"&amp;"中小水（河川）"&amp;"_年間発電",データシート3!$A$1:$AB$1,0),0)/10^3+VLOOKUP(BC126&amp;"_"&amp;$AZ$9,データシート3!A:AB,MATCH("ea_"&amp;"中小水（農業用水路）"&amp;"_年間発電",データシート3!$A$1:$AB$1,0),0)/10^3</f>
        <v>701.01300000000003</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309308.766</v>
      </c>
      <c r="BJ126" s="33">
        <f>(VLOOKUP($BC126&amp;"_"&amp;$AZ$8,データシート3!$A:$AN,MATCH("da_合計",データシート3!$A$1:$AN$1,0),0))/10^3</f>
        <v>16757.091621997064</v>
      </c>
      <c r="BK126" s="33">
        <f t="shared" si="27"/>
        <v>292551.67437800294</v>
      </c>
      <c r="BL126" s="33">
        <f t="shared" si="28"/>
        <v>0</v>
      </c>
      <c r="BM126" s="33">
        <f t="shared" si="29"/>
        <v>292551.67437800294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20211</v>
      </c>
      <c r="AY127" s="18" t="str">
        <f>IF(IFERROR(比較地域マスタ!$AE62,"")=0,"",IFERROR(比較地域マスタ!$AE62,""))</f>
        <v>中野市</v>
      </c>
      <c r="AZ127" s="16"/>
      <c r="BA127" s="22">
        <v>56</v>
      </c>
      <c r="BB127" s="22">
        <v>1</v>
      </c>
      <c r="BC127" s="18" t="str">
        <f t="shared" si="24"/>
        <v>20211</v>
      </c>
      <c r="BD127" s="18" t="str">
        <f t="shared" si="25"/>
        <v>中野市</v>
      </c>
      <c r="BE127" s="33">
        <f>VLOOKUP(BC127&amp;"_"&amp;$AZ$9,データシート3!A:AB,MATCH("ea_"&amp;"太陽光（建物系）"&amp;"_年間発電",データシート3!$A$1:$AB$1,0),0)/10^3+VLOOKUP(BC127&amp;"_"&amp;$AZ$9,データシート3!A:AB,MATCH("ea_"&amp;"太陽光（土地系）"&amp;"_年間発電",データシート3!$A$1:$AB$1,0),0)/10^3</f>
        <v>1313644.1939999999</v>
      </c>
      <c r="BF127" s="33">
        <f>VLOOKUP(BC127&amp;"_"&amp;$AZ$9,データシート3!A:AB,MATCH("ea_"&amp;"風力（陸上）"&amp;"_年間発電",データシート3!$A$1:$AB$1,0),0)/10^3</f>
        <v>76870.054999999993</v>
      </c>
      <c r="BG127" s="33">
        <f>VLOOKUP(BC127&amp;"_"&amp;$AZ$9,データシート3!A:AB,MATCH("ea_"&amp;"中小水（河川）"&amp;"_年間発電",データシート3!$A$1:$AB$1,0),0)/10^3+VLOOKUP(BC127&amp;"_"&amp;$AZ$9,データシート3!A:AB,MATCH("ea_"&amp;"中小水（農業用水路）"&amp;"_年間発電",データシート3!$A$1:$AB$1,0),0)/10^3</f>
        <v>41849.467000000004</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651.21799999999996</v>
      </c>
      <c r="BI127" s="33">
        <f t="shared" si="26"/>
        <v>1433014.9339999999</v>
      </c>
      <c r="BJ127" s="33">
        <f>(VLOOKUP($BC127&amp;"_"&amp;$AZ$8,データシート3!$A:$AN,MATCH("da_合計",データシート3!$A$1:$AN$1,0),0))/10^3</f>
        <v>257938.71635969743</v>
      </c>
      <c r="BK127" s="33">
        <f t="shared" si="27"/>
        <v>1175076.2176403024</v>
      </c>
      <c r="BL127" s="33">
        <f t="shared" si="28"/>
        <v>0</v>
      </c>
      <c r="BM127" s="33">
        <f t="shared" si="29"/>
        <v>1175076.2176403024</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20201</v>
      </c>
      <c r="AY128" s="18" t="str">
        <f>IF(IFERROR(比較地域マスタ!$AE63,"")=0,"",IFERROR(比較地域マスタ!$AE63,""))</f>
        <v>長野市</v>
      </c>
      <c r="AZ128" s="16"/>
      <c r="BA128" s="22">
        <v>57</v>
      </c>
      <c r="BB128" s="22">
        <v>1</v>
      </c>
      <c r="BC128" s="18" t="str">
        <f t="shared" si="24"/>
        <v>20201</v>
      </c>
      <c r="BD128" s="18" t="str">
        <f t="shared" si="25"/>
        <v>長野市</v>
      </c>
      <c r="BE128" s="33">
        <f>VLOOKUP(BC128&amp;"_"&amp;$AZ$9,データシート3!A:AB,MATCH("ea_"&amp;"太陽光（建物系）"&amp;"_年間発電",データシート3!$A$1:$AB$1,0),0)/10^3+VLOOKUP(BC128&amp;"_"&amp;$AZ$9,データシート3!A:AB,MATCH("ea_"&amp;"太陽光（土地系）"&amp;"_年間発電",データシート3!$A$1:$AB$1,0),0)/10^3</f>
        <v>4394724.983</v>
      </c>
      <c r="BF128" s="33">
        <f>VLOOKUP(BC128&amp;"_"&amp;$AZ$9,データシート3!A:AB,MATCH("ea_"&amp;"風力（陸上）"&amp;"_年間発電",データシート3!$A$1:$AB$1,0),0)/10^3</f>
        <v>188102.25899999999</v>
      </c>
      <c r="BG128" s="33">
        <f>VLOOKUP(BC128&amp;"_"&amp;$AZ$9,データシート3!A:AB,MATCH("ea_"&amp;"中小水（河川）"&amp;"_年間発電",データシート3!$A$1:$AB$1,0),0)/10^3+VLOOKUP(BC128&amp;"_"&amp;$AZ$9,データシート3!A:AB,MATCH("ea_"&amp;"中小水（農業用水路）"&amp;"_年間発電",データシート3!$A$1:$AB$1,0),0)/10^3</f>
        <v>178369.08</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13259.592000000002</v>
      </c>
      <c r="BI128" s="33">
        <f t="shared" si="26"/>
        <v>4774455.9139999999</v>
      </c>
      <c r="BJ128" s="33">
        <f>(VLOOKUP($BC128&amp;"_"&amp;$AZ$8,データシート3!$A:$AN,MATCH("da_合計",データシート3!$A$1:$AN$1,0),0))/10^3</f>
        <v>2204412.3761996762</v>
      </c>
      <c r="BK128" s="33">
        <f t="shared" si="27"/>
        <v>2570043.5378003237</v>
      </c>
      <c r="BL128" s="33">
        <f t="shared" si="28"/>
        <v>0</v>
      </c>
      <c r="BM128" s="33">
        <f t="shared" si="29"/>
        <v>2570043.5378003237</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20350</v>
      </c>
      <c r="AY129" s="18" t="str">
        <f>IF(IFERROR(比較地域マスタ!$AE64,"")=0,"",IFERROR(比較地域マスタ!$AE64,""))</f>
        <v>長和町</v>
      </c>
      <c r="AZ129" s="16"/>
      <c r="BA129" s="22">
        <v>58</v>
      </c>
      <c r="BB129" s="22">
        <v>1</v>
      </c>
      <c r="BC129" s="18" t="str">
        <f t="shared" si="24"/>
        <v>20350</v>
      </c>
      <c r="BD129" s="18" t="str">
        <f t="shared" si="25"/>
        <v>長和町</v>
      </c>
      <c r="BE129" s="33">
        <f>VLOOKUP(BC129&amp;"_"&amp;$AZ$9,データシート3!A:AB,MATCH("ea_"&amp;"太陽光（建物系）"&amp;"_年間発電",データシート3!$A$1:$AB$1,0),0)/10^3+VLOOKUP(BC129&amp;"_"&amp;$AZ$9,データシート3!A:AB,MATCH("ea_"&amp;"太陽光（土地系）"&amp;"_年間発電",データシート3!$A$1:$AB$1,0),0)/10^3</f>
        <v>392990.69900000002</v>
      </c>
      <c r="BF129" s="33">
        <f>VLOOKUP(BC129&amp;"_"&amp;$AZ$9,データシート3!A:AB,MATCH("ea_"&amp;"風力（陸上）"&amp;"_年間発電",データシート3!$A$1:$AB$1,0),0)/10^3</f>
        <v>237825.43700000001</v>
      </c>
      <c r="BG129" s="33">
        <f>VLOOKUP(BC129&amp;"_"&amp;$AZ$9,データシート3!A:AB,MATCH("ea_"&amp;"中小水（河川）"&amp;"_年間発電",データシート3!$A$1:$AB$1,0),0)/10^3+VLOOKUP(BC129&amp;"_"&amp;$AZ$9,データシート3!A:AB,MATCH("ea_"&amp;"中小水（農業用水路）"&amp;"_年間発電",データシート3!$A$1:$AB$1,0),0)/10^3</f>
        <v>51751.029000000002</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393.42899999999997</v>
      </c>
      <c r="BI129" s="33">
        <f t="shared" si="26"/>
        <v>682960.59400000004</v>
      </c>
      <c r="BJ129" s="33">
        <f>(VLOOKUP($BC129&amp;"_"&amp;$AZ$8,データシート3!$A:$AN,MATCH("da_合計",データシート3!$A$1:$AN$1,0),0))/10^3</f>
        <v>26312.586046536398</v>
      </c>
      <c r="BK129" s="33">
        <f t="shared" si="27"/>
        <v>656648.00795346359</v>
      </c>
      <c r="BL129" s="33">
        <f t="shared" si="28"/>
        <v>0</v>
      </c>
      <c r="BM129" s="33">
        <f t="shared" si="29"/>
        <v>656648.00795346359</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20423</v>
      </c>
      <c r="AY130" s="18" t="str">
        <f>IF(IFERROR(比較地域マスタ!$AE65,"")=0,"",IFERROR(比較地域マスタ!$AE65,""))</f>
        <v>南木曽町</v>
      </c>
      <c r="AZ130" s="16"/>
      <c r="BA130" s="22">
        <v>59</v>
      </c>
      <c r="BB130" s="22">
        <v>1</v>
      </c>
      <c r="BC130" s="18" t="str">
        <f t="shared" si="24"/>
        <v>20423</v>
      </c>
      <c r="BD130" s="18" t="str">
        <f t="shared" si="25"/>
        <v>南木曽町</v>
      </c>
      <c r="BE130" s="33">
        <f>VLOOKUP(BC130&amp;"_"&amp;$AZ$9,データシート3!A:AB,MATCH("ea_"&amp;"太陽光（建物系）"&amp;"_年間発電",データシート3!$A$1:$AB$1,0),0)/10^3+VLOOKUP(BC130&amp;"_"&amp;$AZ$9,データシート3!A:AB,MATCH("ea_"&amp;"太陽光（土地系）"&amp;"_年間発電",データシート3!$A$1:$AB$1,0),0)/10^3</f>
        <v>124413.981</v>
      </c>
      <c r="BF130" s="33">
        <f>VLOOKUP(BC130&amp;"_"&amp;$AZ$9,データシート3!A:AB,MATCH("ea_"&amp;"風力（陸上）"&amp;"_年間発電",データシート3!$A$1:$AB$1,0),0)/10^3</f>
        <v>53728.029000000002</v>
      </c>
      <c r="BG130" s="33">
        <f>VLOOKUP(BC130&amp;"_"&amp;$AZ$9,データシート3!A:AB,MATCH("ea_"&amp;"中小水（河川）"&amp;"_年間発電",データシート3!$A$1:$AB$1,0),0)/10^3+VLOOKUP(BC130&amp;"_"&amp;$AZ$9,データシート3!A:AB,MATCH("ea_"&amp;"中小水（農業用水路）"&amp;"_年間発電",データシート3!$A$1:$AB$1,0),0)/10^3</f>
        <v>81400.710000000006</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259542.72000000003</v>
      </c>
      <c r="BJ130" s="33">
        <f>(VLOOKUP($BC130&amp;"_"&amp;$AZ$8,データシート3!$A:$AN,MATCH("da_合計",データシート3!$A$1:$AN$1,0),0))/10^3</f>
        <v>20492.609667291181</v>
      </c>
      <c r="BK130" s="33">
        <f t="shared" si="27"/>
        <v>239050.11033270886</v>
      </c>
      <c r="BL130" s="33">
        <f t="shared" si="28"/>
        <v>0</v>
      </c>
      <c r="BM130" s="33">
        <f t="shared" si="29"/>
        <v>239050.11033270886</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20410</v>
      </c>
      <c r="AY131" s="18" t="str">
        <f>IF(IFERROR(比較地域マスタ!$AE66,"")=0,"",IFERROR(比較地域マスタ!$AE66,""))</f>
        <v>根羽村</v>
      </c>
      <c r="AZ131" s="16"/>
      <c r="BA131" s="22">
        <v>60</v>
      </c>
      <c r="BB131" s="22">
        <v>1</v>
      </c>
      <c r="BC131" s="18" t="str">
        <f t="shared" si="24"/>
        <v>20410</v>
      </c>
      <c r="BD131" s="18" t="str">
        <f t="shared" si="25"/>
        <v>根羽村</v>
      </c>
      <c r="BE131" s="33">
        <f>VLOOKUP(BC131&amp;"_"&amp;$AZ$9,データシート3!A:AB,MATCH("ea_"&amp;"太陽光（建物系）"&amp;"_年間発電",データシート3!$A$1:$AB$1,0),0)/10^3+VLOOKUP(BC131&amp;"_"&amp;$AZ$9,データシート3!A:AB,MATCH("ea_"&amp;"太陽光（土地系）"&amp;"_年間発電",データシート3!$A$1:$AB$1,0),0)/10^3</f>
        <v>44387.286999999997</v>
      </c>
      <c r="BF131" s="33">
        <f>VLOOKUP(BC131&amp;"_"&amp;$AZ$9,データシート3!A:AB,MATCH("ea_"&amp;"風力（陸上）"&amp;"_年間発電",データシート3!$A$1:$AB$1,0),0)/10^3</f>
        <v>301162.86200000002</v>
      </c>
      <c r="BG131" s="33">
        <f>VLOOKUP(BC131&amp;"_"&amp;$AZ$9,データシート3!A:AB,MATCH("ea_"&amp;"中小水（河川）"&amp;"_年間発電",データシート3!$A$1:$AB$1,0),0)/10^3+VLOOKUP(BC131&amp;"_"&amp;$AZ$9,データシート3!A:AB,MATCH("ea_"&amp;"中小水（農業用水路）"&amp;"_年間発電",データシート3!$A$1:$AB$1,0),0)/10^3</f>
        <v>43359.898000000001</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388910.04700000002</v>
      </c>
      <c r="BJ131" s="33">
        <f>(VLOOKUP($BC131&amp;"_"&amp;$AZ$8,データシート3!$A:$AN,MATCH("da_合計",データシート3!$A$1:$AN$1,0),0))/10^3</f>
        <v>4435.5746496929332</v>
      </c>
      <c r="BK131" s="33">
        <f t="shared" si="27"/>
        <v>384474.4723503071</v>
      </c>
      <c r="BL131" s="33">
        <f t="shared" si="28"/>
        <v>0</v>
      </c>
      <c r="BM131" s="33">
        <f t="shared" si="29"/>
        <v>384474.4723503071</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20563</v>
      </c>
      <c r="AY132" s="18" t="str">
        <f>IF(IFERROR(比較地域マスタ!$AE67,"")=0,"",IFERROR(比較地域マスタ!$AE67,""))</f>
        <v>野沢温泉村</v>
      </c>
      <c r="AZ132" s="16"/>
      <c r="BA132" s="22">
        <v>61</v>
      </c>
      <c r="BB132" s="22">
        <v>1</v>
      </c>
      <c r="BC132" s="18" t="str">
        <f t="shared" si="24"/>
        <v>20563</v>
      </c>
      <c r="BD132" s="18" t="str">
        <f t="shared" si="25"/>
        <v>野沢温泉村</v>
      </c>
      <c r="BE132" s="33">
        <f>VLOOKUP(BC132&amp;"_"&amp;$AZ$9,データシート3!A:AB,MATCH("ea_"&amp;"太陽光（建物系）"&amp;"_年間発電",データシート3!$A$1:$AB$1,0),0)/10^3+VLOOKUP(BC132&amp;"_"&amp;$AZ$9,データシート3!A:AB,MATCH("ea_"&amp;"太陽光（土地系）"&amp;"_年間発電",データシート3!$A$1:$AB$1,0),0)/10^3</f>
        <v>95364.312000000005</v>
      </c>
      <c r="BF132" s="33">
        <f>VLOOKUP(BC132&amp;"_"&amp;$AZ$9,データシート3!A:AB,MATCH("ea_"&amp;"風力（陸上）"&amp;"_年間発電",データシート3!$A$1:$AB$1,0),0)/10^3</f>
        <v>3544.6669999999999</v>
      </c>
      <c r="BG132" s="33">
        <f>VLOOKUP(BC132&amp;"_"&amp;$AZ$9,データシート3!A:AB,MATCH("ea_"&amp;"中小水（河川）"&amp;"_年間発電",データシート3!$A$1:$AB$1,0),0)/10^3+VLOOKUP(BC132&amp;"_"&amp;$AZ$9,データシート3!A:AB,MATCH("ea_"&amp;"中小水（農業用水路）"&amp;"_年間発電",データシート3!$A$1:$AB$1,0),0)/10^3</f>
        <v>12303.364</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981492.51100000006</v>
      </c>
      <c r="BI132" s="33">
        <f t="shared" si="26"/>
        <v>1092704.8540000001</v>
      </c>
      <c r="BJ132" s="33">
        <f>(VLOOKUP($BC132&amp;"_"&amp;$AZ$8,データシート3!$A:$AN,MATCH("da_合計",データシート3!$A$1:$AN$1,0),0))/10^3</f>
        <v>18105.32893969243</v>
      </c>
      <c r="BK132" s="33">
        <f t="shared" si="27"/>
        <v>1074599.5250603077</v>
      </c>
      <c r="BL132" s="33">
        <f t="shared" si="28"/>
        <v>0</v>
      </c>
      <c r="BM132" s="33">
        <f t="shared" si="29"/>
        <v>1074599.5250603077</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20485</v>
      </c>
      <c r="AY133" s="18" t="str">
        <f>IF(IFERROR(比較地域マスタ!$AE68,"")=0,"",IFERROR(比較地域マスタ!$AE68,""))</f>
        <v>白馬村</v>
      </c>
      <c r="AZ133" s="16"/>
      <c r="BA133" s="22">
        <v>62</v>
      </c>
      <c r="BB133" s="22">
        <v>1</v>
      </c>
      <c r="BC133" s="18" t="str">
        <f t="shared" si="24"/>
        <v>20485</v>
      </c>
      <c r="BD133" s="18" t="str">
        <f t="shared" si="25"/>
        <v>白馬村</v>
      </c>
      <c r="BE133" s="33">
        <f>VLOOKUP(BC133&amp;"_"&amp;$AZ$9,データシート3!A:AB,MATCH("ea_"&amp;"太陽光（建物系）"&amp;"_年間発電",データシート3!$A$1:$AB$1,0),0)/10^3+VLOOKUP(BC133&amp;"_"&amp;$AZ$9,データシート3!A:AB,MATCH("ea_"&amp;"太陽光（土地系）"&amp;"_年間発電",データシート3!$A$1:$AB$1,0),0)/10^3</f>
        <v>382730.50400000002</v>
      </c>
      <c r="BF133" s="33">
        <f>VLOOKUP(BC133&amp;"_"&amp;$AZ$9,データシート3!A:AB,MATCH("ea_"&amp;"風力（陸上）"&amp;"_年間発電",データシート3!$A$1:$AB$1,0),0)/10^3</f>
        <v>91049.876000000004</v>
      </c>
      <c r="BG133" s="33">
        <f>VLOOKUP(BC133&amp;"_"&amp;$AZ$9,データシート3!A:AB,MATCH("ea_"&amp;"中小水（河川）"&amp;"_年間発電",データシート3!$A$1:$AB$1,0),0)/10^3+VLOOKUP(BC133&amp;"_"&amp;$AZ$9,データシート3!A:AB,MATCH("ea_"&amp;"中小水（農業用水路）"&amp;"_年間発電",データシート3!$A$1:$AB$1,0),0)/10^3</f>
        <v>24982.098999999995</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360.07100000000008</v>
      </c>
      <c r="BI133" s="33">
        <f t="shared" si="26"/>
        <v>499122.55</v>
      </c>
      <c r="BJ133" s="33">
        <f>(VLOOKUP($BC133&amp;"_"&amp;$AZ$8,データシート3!$A:$AN,MATCH("da_合計",データシート3!$A$1:$AN$1,0),0))/10^3</f>
        <v>53958.529874883388</v>
      </c>
      <c r="BK133" s="33">
        <f t="shared" si="27"/>
        <v>445164.02012511657</v>
      </c>
      <c r="BL133" s="33">
        <f t="shared" si="28"/>
        <v>0</v>
      </c>
      <c r="BM133" s="33">
        <f t="shared" si="29"/>
        <v>445164.02012511657</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20363</v>
      </c>
      <c r="AY134" s="18" t="str">
        <f>IF(IFERROR(比較地域マスタ!$AE69,"")=0,"",IFERROR(比較地域マスタ!$AE69,""))</f>
        <v>原村</v>
      </c>
      <c r="AZ134" s="16"/>
      <c r="BA134" s="22">
        <v>63</v>
      </c>
      <c r="BB134" s="22">
        <v>1</v>
      </c>
      <c r="BC134" s="18" t="str">
        <f t="shared" si="24"/>
        <v>20363</v>
      </c>
      <c r="BD134" s="18" t="str">
        <f t="shared" si="25"/>
        <v>原村</v>
      </c>
      <c r="BE134" s="33">
        <f>VLOOKUP(BC134&amp;"_"&amp;$AZ$9,データシート3!A:AB,MATCH("ea_"&amp;"太陽光（建物系）"&amp;"_年間発電",データシート3!$A$1:$AB$1,0),0)/10^3+VLOOKUP(BC134&amp;"_"&amp;$AZ$9,データシート3!A:AB,MATCH("ea_"&amp;"太陽光（土地系）"&amp;"_年間発電",データシート3!$A$1:$AB$1,0),0)/10^3</f>
        <v>674954.28299999982</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4787.9459999999999</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404.221</v>
      </c>
      <c r="BI134" s="33">
        <f t="shared" si="26"/>
        <v>680146.44999999984</v>
      </c>
      <c r="BJ134" s="33">
        <f>(VLOOKUP($BC134&amp;"_"&amp;$AZ$8,データシート3!$A:$AN,MATCH("da_合計",データシート3!$A$1:$AN$1,0),0))/10^3</f>
        <v>31303.094752642981</v>
      </c>
      <c r="BK134" s="33">
        <f t="shared" si="27"/>
        <v>648843.35524735681</v>
      </c>
      <c r="BL134" s="33">
        <f t="shared" si="28"/>
        <v>0</v>
      </c>
      <c r="BM134" s="33">
        <f t="shared" si="29"/>
        <v>648843.35524735681</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t="str">
        <f>比較地域マスタ!AD70</f>
        <v>20409</v>
      </c>
      <c r="AY135" s="18" t="str">
        <f>IF(IFERROR(比較地域マスタ!$AE70,"")=0,"",IFERROR(比較地域マスタ!$AE70,""))</f>
        <v>平谷村</v>
      </c>
      <c r="AZ135" s="16"/>
      <c r="BA135" s="22">
        <v>64</v>
      </c>
      <c r="BB135" s="22">
        <v>1</v>
      </c>
      <c r="BC135" s="18" t="str">
        <f t="shared" si="24"/>
        <v>20409</v>
      </c>
      <c r="BD135" s="18" t="str">
        <f t="shared" si="25"/>
        <v>平谷村</v>
      </c>
      <c r="BE135" s="33">
        <f>VLOOKUP(BC135&amp;"_"&amp;$AZ$9,データシート3!A:AB,MATCH("ea_"&amp;"太陽光（建物系）"&amp;"_年間発電",データシート3!$A$1:$AB$1,0),0)/10^3+VLOOKUP(BC135&amp;"_"&amp;$AZ$9,データシート3!A:AB,MATCH("ea_"&amp;"太陽光（土地系）"&amp;"_年間発電",データシート3!$A$1:$AB$1,0),0)/10^3</f>
        <v>17131.398999999998</v>
      </c>
      <c r="BF135" s="33">
        <f>VLOOKUP(BC135&amp;"_"&amp;$AZ$9,データシート3!A:AB,MATCH("ea_"&amp;"風力（陸上）"&amp;"_年間発電",データシート3!$A$1:$AB$1,0),0)/10^3</f>
        <v>156842.81200000001</v>
      </c>
      <c r="BG135" s="33">
        <f>VLOOKUP(BC135&amp;"_"&amp;$AZ$9,データシート3!A:AB,MATCH("ea_"&amp;"中小水（河川）"&amp;"_年間発電",データシート3!$A$1:$AB$1,0),0)/10^3+VLOOKUP(BC135&amp;"_"&amp;$AZ$9,データシート3!A:AB,MATCH("ea_"&amp;"中小水（農業用水路）"&amp;"_年間発電",データシート3!$A$1:$AB$1,0),0)/10^3</f>
        <v>9952.6869999999999</v>
      </c>
      <c r="BH135" s="33">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0</v>
      </c>
      <c r="BI135" s="33">
        <f t="shared" si="26"/>
        <v>183926.89800000002</v>
      </c>
      <c r="BJ135" s="33">
        <f>(VLOOKUP($BC135&amp;"_"&amp;$AZ$8,データシート3!$A:$AN,MATCH("da_合計",データシート3!$A$1:$AN$1,0),0))/10^3</f>
        <v>2278.3151989267853</v>
      </c>
      <c r="BK135" s="33">
        <f t="shared" si="27"/>
        <v>181648.58280107324</v>
      </c>
      <c r="BL135" s="33">
        <f t="shared" si="28"/>
        <v>0</v>
      </c>
      <c r="BM135" s="33">
        <f t="shared" si="29"/>
        <v>181648.58280107324</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t="str">
        <f>比較地域マスタ!AD71</f>
        <v>20362</v>
      </c>
      <c r="AY136" s="18" t="str">
        <f>IF(IFERROR(比較地域マスタ!$AE71,"")=0,"",IFERROR(比較地域マスタ!$AE71,""))</f>
        <v>富士見町</v>
      </c>
      <c r="AZ136" s="16"/>
      <c r="BA136" s="22">
        <v>65</v>
      </c>
      <c r="BB136" s="22">
        <v>1</v>
      </c>
      <c r="BC136" s="18" t="str">
        <f t="shared" si="24"/>
        <v>20362</v>
      </c>
      <c r="BD136" s="18" t="str">
        <f t="shared" si="25"/>
        <v>富士見町</v>
      </c>
      <c r="BE136" s="33">
        <f>VLOOKUP(BC136&amp;"_"&amp;$AZ$9,データシート3!A:AB,MATCH("ea_"&amp;"太陽光（建物系）"&amp;"_年間発電",データシート3!$A$1:$AB$1,0),0)/10^3+VLOOKUP(BC136&amp;"_"&amp;$AZ$9,データシート3!A:AB,MATCH("ea_"&amp;"太陽光（土地系）"&amp;"_年間発電",データシート3!$A$1:$AB$1,0),0)/10^3</f>
        <v>889644.65099999995</v>
      </c>
      <c r="BF136" s="33">
        <f>VLOOKUP(BC136&amp;"_"&amp;$AZ$9,データシート3!A:AB,MATCH("ea_"&amp;"風力（陸上）"&amp;"_年間発電",データシート3!$A$1:$AB$1,0),0)/10^3</f>
        <v>819.01099999999985</v>
      </c>
      <c r="BG136" s="33">
        <f>VLOOKUP(BC136&amp;"_"&amp;$AZ$9,データシート3!A:AB,MATCH("ea_"&amp;"中小水（河川）"&amp;"_年間発電",データシート3!$A$1:$AB$1,0),0)/10^3+VLOOKUP(BC136&amp;"_"&amp;$AZ$9,データシート3!A:AB,MATCH("ea_"&amp;"中小水（農業用水路）"&amp;"_年間発電",データシート3!$A$1:$AB$1,0),0)/10^3</f>
        <v>49340.436000000009</v>
      </c>
      <c r="BH136" s="33">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1013.4969999999998</v>
      </c>
      <c r="BI136" s="33">
        <f t="shared" si="26"/>
        <v>940817.59499999997</v>
      </c>
      <c r="BJ136" s="33">
        <f>(VLOOKUP($BC136&amp;"_"&amp;$AZ$8,データシート3!$A:$AN,MATCH("da_合計",データシート3!$A$1:$AN$1,0),0))/10^3</f>
        <v>91050.507516809288</v>
      </c>
      <c r="BK136" s="33">
        <f t="shared" ref="BK136:BK167" si="30">BI136-BJ136</f>
        <v>849767.0874831907</v>
      </c>
      <c r="BL136" s="33">
        <f t="shared" ref="BL136:BL167" si="31">IF(BK136&gt;0,0,BK136)</f>
        <v>0</v>
      </c>
      <c r="BM136" s="33">
        <f t="shared" ref="BM136:BM167" si="32">IF(BK136&gt;0,BK136,0)</f>
        <v>849767.0874831907</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t="str">
        <f>比較地域マスタ!AD72</f>
        <v>20402</v>
      </c>
      <c r="AY137" s="18" t="str">
        <f>IF(IFERROR(比較地域マスタ!$AE72,"")=0,"",IFERROR(比較地域マスタ!$AE72,""))</f>
        <v>松川町</v>
      </c>
      <c r="AZ137" s="16"/>
      <c r="BA137" s="22">
        <v>66</v>
      </c>
      <c r="BB137" s="22">
        <v>1</v>
      </c>
      <c r="BC137" s="18" t="str">
        <f t="shared" ref="BC137:BC180" si="33">AX137</f>
        <v>20402</v>
      </c>
      <c r="BD137" s="18" t="str">
        <f t="shared" ref="BD137:BD180" si="34">AY137</f>
        <v>松川町</v>
      </c>
      <c r="BE137" s="33">
        <f>VLOOKUP(BC137&amp;"_"&amp;$AZ$9,データシート3!A:AB,MATCH("ea_"&amp;"太陽光（建物系）"&amp;"_年間発電",データシート3!$A$1:$AB$1,0),0)/10^3+VLOOKUP(BC137&amp;"_"&amp;$AZ$9,データシート3!A:AB,MATCH("ea_"&amp;"太陽光（土地系）"&amp;"_年間発電",データシート3!$A$1:$AB$1,0),0)/10^3</f>
        <v>437749.74400000001</v>
      </c>
      <c r="BF137" s="33">
        <f>VLOOKUP(BC137&amp;"_"&amp;$AZ$9,データシート3!A:AB,MATCH("ea_"&amp;"風力（陸上）"&amp;"_年間発電",データシート3!$A$1:$AB$1,0),0)/10^3</f>
        <v>8581.2479999999996</v>
      </c>
      <c r="BG137" s="33">
        <f>VLOOKUP(BC137&amp;"_"&amp;$AZ$9,データシート3!A:AB,MATCH("ea_"&amp;"中小水（河川）"&amp;"_年間発電",データシート3!$A$1:$AB$1,0),0)/10^3+VLOOKUP(BC137&amp;"_"&amp;$AZ$9,データシート3!A:AB,MATCH("ea_"&amp;"中小水（農業用水路）"&amp;"_年間発電",データシート3!$A$1:$AB$1,0),0)/10^3</f>
        <v>5842.0820000000003</v>
      </c>
      <c r="BH137" s="33">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0</v>
      </c>
      <c r="BI137" s="33">
        <f t="shared" ref="BI137:BI200" si="35">SUM(BE137:BH137)</f>
        <v>452173.07400000002</v>
      </c>
      <c r="BJ137" s="33">
        <f>(VLOOKUP($BC137&amp;"_"&amp;$AZ$8,データシート3!$A:$AN,MATCH("da_合計",データシート3!$A$1:$AN$1,0),0))/10^3</f>
        <v>70253.14786114161</v>
      </c>
      <c r="BK137" s="33">
        <f t="shared" si="30"/>
        <v>381919.92613885843</v>
      </c>
      <c r="BL137" s="33">
        <f t="shared" si="31"/>
        <v>0</v>
      </c>
      <c r="BM137" s="33">
        <f t="shared" si="32"/>
        <v>381919.92613885843</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t="str">
        <f>比較地域マスタ!AD73</f>
        <v>20482</v>
      </c>
      <c r="AY138" s="18" t="str">
        <f>IF(IFERROR(比較地域マスタ!$AE73,"")=0,"",IFERROR(比較地域マスタ!$AE73,""))</f>
        <v>松川村</v>
      </c>
      <c r="AZ138" s="16"/>
      <c r="BA138" s="22">
        <v>67</v>
      </c>
      <c r="BB138" s="22">
        <v>1</v>
      </c>
      <c r="BC138" s="18" t="str">
        <f t="shared" si="33"/>
        <v>20482</v>
      </c>
      <c r="BD138" s="18" t="str">
        <f t="shared" si="34"/>
        <v>松川村</v>
      </c>
      <c r="BE138" s="33">
        <f>VLOOKUP(BC138&amp;"_"&amp;$AZ$9,データシート3!A:AB,MATCH("ea_"&amp;"太陽光（建物系）"&amp;"_年間発電",データシート3!$A$1:$AB$1,0),0)/10^3+VLOOKUP(BC138&amp;"_"&amp;$AZ$9,データシート3!A:AB,MATCH("ea_"&amp;"太陽光（土地系）"&amp;"_年間発電",データシート3!$A$1:$AB$1,0),0)/10^3</f>
        <v>561793.03499999992</v>
      </c>
      <c r="BF138" s="33">
        <f>VLOOKUP(BC138&amp;"_"&amp;$AZ$9,データシート3!A:AB,MATCH("ea_"&amp;"風力（陸上）"&amp;"_年間発電",データシート3!$A$1:$AB$1,0),0)/10^3</f>
        <v>0</v>
      </c>
      <c r="BG138" s="33">
        <f>VLOOKUP(BC138&amp;"_"&amp;$AZ$9,データシート3!A:AB,MATCH("ea_"&amp;"中小水（河川）"&amp;"_年間発電",データシート3!$A$1:$AB$1,0),0)/10^3+VLOOKUP(BC138&amp;"_"&amp;$AZ$9,データシート3!A:AB,MATCH("ea_"&amp;"中小水（農業用水路）"&amp;"_年間発電",データシート3!$A$1:$AB$1,0),0)/10^3</f>
        <v>21666.649000000001</v>
      </c>
      <c r="BH138" s="33">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0</v>
      </c>
      <c r="BI138" s="33">
        <f t="shared" si="35"/>
        <v>583459.68399999989</v>
      </c>
      <c r="BJ138" s="33">
        <f>(VLOOKUP($BC138&amp;"_"&amp;$AZ$8,データシート3!$A:$AN,MATCH("da_合計",データシート3!$A$1:$AN$1,0),0))/10^3</f>
        <v>37332.331099816009</v>
      </c>
      <c r="BK138" s="33">
        <f t="shared" si="30"/>
        <v>546127.35290018388</v>
      </c>
      <c r="BL138" s="33">
        <f t="shared" si="31"/>
        <v>0</v>
      </c>
      <c r="BM138" s="33">
        <f t="shared" si="32"/>
        <v>546127.35290018388</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t="str">
        <f>比較地域マスタ!AD74</f>
        <v>20202</v>
      </c>
      <c r="AY139" s="18" t="str">
        <f>IF(IFERROR(比較地域マスタ!$AE74,"")=0,"",IFERROR(比較地域マスタ!$AE74,""))</f>
        <v>松本市</v>
      </c>
      <c r="AZ139" s="16"/>
      <c r="BA139" s="22">
        <v>68</v>
      </c>
      <c r="BB139" s="22">
        <v>1</v>
      </c>
      <c r="BC139" s="18" t="str">
        <f t="shared" si="33"/>
        <v>20202</v>
      </c>
      <c r="BD139" s="18" t="str">
        <f t="shared" si="34"/>
        <v>松本市</v>
      </c>
      <c r="BE139" s="33">
        <f>VLOOKUP(BC139&amp;"_"&amp;$AZ$9,データシート3!A:AB,MATCH("ea_"&amp;"太陽光（建物系）"&amp;"_年間発電",データシート3!$A$1:$AB$1,0),0)/10^3+VLOOKUP(BC139&amp;"_"&amp;$AZ$9,データシート3!A:AB,MATCH("ea_"&amp;"太陽光（土地系）"&amp;"_年間発電",データシート3!$A$1:$AB$1,0),0)/10^3</f>
        <v>4740867.7369999997</v>
      </c>
      <c r="BF139" s="33">
        <f>VLOOKUP(BC139&amp;"_"&amp;$AZ$9,データシート3!A:AB,MATCH("ea_"&amp;"風力（陸上）"&amp;"_年間発電",データシート3!$A$1:$AB$1,0),0)/10^3</f>
        <v>27961.835999999996</v>
      </c>
      <c r="BG139" s="33">
        <f>VLOOKUP(BC139&amp;"_"&amp;$AZ$9,データシート3!A:AB,MATCH("ea_"&amp;"中小水（河川）"&amp;"_年間発電",データシート3!$A$1:$AB$1,0),0)/10^3+VLOOKUP(BC139&amp;"_"&amp;$AZ$9,データシート3!A:AB,MATCH("ea_"&amp;"中小水（農業用水路）"&amp;"_年間発電",データシート3!$A$1:$AB$1,0),0)/10^3</f>
        <v>407823.07900000003</v>
      </c>
      <c r="BH139" s="33">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31030.39</v>
      </c>
      <c r="BI139" s="33">
        <f t="shared" si="35"/>
        <v>5207683.0419999994</v>
      </c>
      <c r="BJ139" s="33">
        <f>(VLOOKUP($BC139&amp;"_"&amp;$AZ$8,データシート3!$A:$AN,MATCH("da_合計",データシート3!$A$1:$AN$1,0),0))/10^3</f>
        <v>1514076.4723137941</v>
      </c>
      <c r="BK139" s="33">
        <f t="shared" si="30"/>
        <v>3693606.5696862051</v>
      </c>
      <c r="BL139" s="33">
        <f t="shared" si="31"/>
        <v>0</v>
      </c>
      <c r="BM139" s="33">
        <f t="shared" si="32"/>
        <v>3693606.5696862051</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t="str">
        <f>比較地域マスタ!AD75</f>
        <v>20306</v>
      </c>
      <c r="AY140" s="18" t="str">
        <f>IF(IFERROR(比較地域マスタ!$AE75,"")=0,"",IFERROR(比較地域マスタ!$AE75,""))</f>
        <v>南相木村</v>
      </c>
      <c r="AZ140" s="16"/>
      <c r="BA140" s="22">
        <v>69</v>
      </c>
      <c r="BB140" s="22">
        <v>1</v>
      </c>
      <c r="BC140" s="18" t="str">
        <f t="shared" si="33"/>
        <v>20306</v>
      </c>
      <c r="BD140" s="18" t="str">
        <f t="shared" si="34"/>
        <v>南相木村</v>
      </c>
      <c r="BE140" s="33">
        <f>VLOOKUP(BC140&amp;"_"&amp;$AZ$9,データシート3!A:AB,MATCH("ea_"&amp;"太陽光（建物系）"&amp;"_年間発電",データシート3!$A$1:$AB$1,0),0)/10^3+VLOOKUP(BC140&amp;"_"&amp;$AZ$9,データシート3!A:AB,MATCH("ea_"&amp;"太陽光（土地系）"&amp;"_年間発電",データシート3!$A$1:$AB$1,0),0)/10^3</f>
        <v>111891.037</v>
      </c>
      <c r="BF140" s="33">
        <f>VLOOKUP(BC140&amp;"_"&amp;$AZ$9,データシート3!A:AB,MATCH("ea_"&amp;"風力（陸上）"&amp;"_年間発電",データシート3!$A$1:$AB$1,0),0)/10^3</f>
        <v>323.59100000000001</v>
      </c>
      <c r="BG140" s="33">
        <f>VLOOKUP(BC140&amp;"_"&amp;$AZ$9,データシート3!A:AB,MATCH("ea_"&amp;"中小水（河川）"&amp;"_年間発電",データシート3!$A$1:$AB$1,0),0)/10^3+VLOOKUP(BC140&amp;"_"&amp;$AZ$9,データシート3!A:AB,MATCH("ea_"&amp;"中小水（農業用水路）"&amp;"_年間発電",データシート3!$A$1:$AB$1,0),0)/10^3</f>
        <v>8418.3130000000001</v>
      </c>
      <c r="BH140" s="33">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0</v>
      </c>
      <c r="BI140" s="33">
        <f t="shared" si="35"/>
        <v>120632.94099999999</v>
      </c>
      <c r="BJ140" s="33">
        <f>(VLOOKUP($BC140&amp;"_"&amp;$AZ$8,データシート3!$A:$AN,MATCH("da_合計",データシート3!$A$1:$AN$1,0),0))/10^3</f>
        <v>3323.0480796601373</v>
      </c>
      <c r="BK140" s="33">
        <f t="shared" si="30"/>
        <v>117309.89292033986</v>
      </c>
      <c r="BL140" s="33">
        <f t="shared" si="31"/>
        <v>0</v>
      </c>
      <c r="BM140" s="33">
        <f t="shared" si="32"/>
        <v>117309.89292033986</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t="str">
        <f>比較地域マスタ!AD76</f>
        <v>20305</v>
      </c>
      <c r="AY141" s="18" t="str">
        <f>IF(IFERROR(比較地域マスタ!$AE76,"")=0,"",IFERROR(比較地域マスタ!$AE76,""))</f>
        <v>南牧村</v>
      </c>
      <c r="AZ141" s="16"/>
      <c r="BA141" s="22">
        <v>70</v>
      </c>
      <c r="BB141" s="22">
        <v>1</v>
      </c>
      <c r="BC141" s="18" t="str">
        <f t="shared" si="33"/>
        <v>20305</v>
      </c>
      <c r="BD141" s="18" t="str">
        <f t="shared" si="34"/>
        <v>南牧村</v>
      </c>
      <c r="BE141" s="33">
        <f>VLOOKUP(BC141&amp;"_"&amp;$AZ$9,データシート3!A:AB,MATCH("ea_"&amp;"太陽光（建物系）"&amp;"_年間発電",データシート3!$A$1:$AB$1,0),0)/10^3+VLOOKUP(BC141&amp;"_"&amp;$AZ$9,データシート3!A:AB,MATCH("ea_"&amp;"太陽光（土地系）"&amp;"_年間発電",データシート3!$A$1:$AB$1,0),0)/10^3</f>
        <v>1151863.2590000001</v>
      </c>
      <c r="BF141" s="33">
        <f>VLOOKUP(BC141&amp;"_"&amp;$AZ$9,データシート3!A:AB,MATCH("ea_"&amp;"風力（陸上）"&amp;"_年間発電",データシート3!$A$1:$AB$1,0),0)/10^3</f>
        <v>0</v>
      </c>
      <c r="BG141" s="33">
        <f>VLOOKUP(BC141&amp;"_"&amp;$AZ$9,データシート3!A:AB,MATCH("ea_"&amp;"中小水（河川）"&amp;"_年間発電",データシート3!$A$1:$AB$1,0),0)/10^3+VLOOKUP(BC141&amp;"_"&amp;$AZ$9,データシート3!A:AB,MATCH("ea_"&amp;"中小水（農業用水路）"&amp;"_年間発電",データシート3!$A$1:$AB$1,0),0)/10^3</f>
        <v>38016.972999999998</v>
      </c>
      <c r="BH141" s="33">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10272.325999999999</v>
      </c>
      <c r="BI141" s="33">
        <f t="shared" si="35"/>
        <v>1200152.558</v>
      </c>
      <c r="BJ141" s="33">
        <f>(VLOOKUP($BC141&amp;"_"&amp;$AZ$8,データシート3!$A:$AN,MATCH("da_合計",データシート3!$A$1:$AN$1,0),0))/10^3</f>
        <v>20433.983993290138</v>
      </c>
      <c r="BK141" s="33">
        <f t="shared" si="30"/>
        <v>1179718.5740067097</v>
      </c>
      <c r="BL141" s="33">
        <f t="shared" si="31"/>
        <v>0</v>
      </c>
      <c r="BM141" s="33">
        <f t="shared" si="32"/>
        <v>1179718.5740067097</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t="str">
        <f>比較地域マスタ!AD77</f>
        <v>20385</v>
      </c>
      <c r="AY142" s="18" t="str">
        <f>IF(IFERROR(比較地域マスタ!$AE77,"")=0,"",IFERROR(比較地域マスタ!$AE77,""))</f>
        <v>南箕輪村</v>
      </c>
      <c r="AZ142" s="16"/>
      <c r="BA142" s="22">
        <v>71</v>
      </c>
      <c r="BB142" s="22">
        <v>1</v>
      </c>
      <c r="BC142" s="18" t="str">
        <f t="shared" si="33"/>
        <v>20385</v>
      </c>
      <c r="BD142" s="18" t="str">
        <f t="shared" si="34"/>
        <v>南箕輪村</v>
      </c>
      <c r="BE142" s="33">
        <f>VLOOKUP(BC142&amp;"_"&amp;$AZ$9,データシート3!A:AB,MATCH("ea_"&amp;"太陽光（建物系）"&amp;"_年間発電",データシート3!$A$1:$AB$1,0),0)/10^3+VLOOKUP(BC142&amp;"_"&amp;$AZ$9,データシート3!A:AB,MATCH("ea_"&amp;"太陽光（土地系）"&amp;"_年間発電",データシート3!$A$1:$AB$1,0),0)/10^3</f>
        <v>530902.16499999992</v>
      </c>
      <c r="BF142" s="33">
        <f>VLOOKUP(BC142&amp;"_"&amp;$AZ$9,データシート3!A:AB,MATCH("ea_"&amp;"風力（陸上）"&amp;"_年間発電",データシート3!$A$1:$AB$1,0),0)/10^3</f>
        <v>330.73700000000002</v>
      </c>
      <c r="BG142" s="33">
        <f>VLOOKUP(BC142&amp;"_"&amp;$AZ$9,データシート3!A:AB,MATCH("ea_"&amp;"中小水（河川）"&amp;"_年間発電",データシート3!$A$1:$AB$1,0),0)/10^3+VLOOKUP(BC142&amp;"_"&amp;$AZ$9,データシート3!A:AB,MATCH("ea_"&amp;"中小水（農業用水路）"&amp;"_年間発電",データシート3!$A$1:$AB$1,0),0)/10^3</f>
        <v>12521.759</v>
      </c>
      <c r="BH142" s="33">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0</v>
      </c>
      <c r="BI142" s="33">
        <f t="shared" si="35"/>
        <v>543754.66099999985</v>
      </c>
      <c r="BJ142" s="33">
        <f>(VLOOKUP($BC142&amp;"_"&amp;$AZ$8,データシート3!$A:$AN,MATCH("da_合計",データシート3!$A$1:$AN$1,0),0))/10^3</f>
        <v>102950.91072937995</v>
      </c>
      <c r="BK142" s="33">
        <f t="shared" si="30"/>
        <v>440803.75027061987</v>
      </c>
      <c r="BL142" s="33">
        <f t="shared" si="31"/>
        <v>0</v>
      </c>
      <c r="BM142" s="33">
        <f t="shared" si="32"/>
        <v>440803.75027061987</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t="str">
        <f>比較地域マスタ!AD78</f>
        <v>20383</v>
      </c>
      <c r="AY143" s="18" t="str">
        <f>IF(IFERROR(比較地域マスタ!$AE78,"")=0,"",IFERROR(比較地域マスタ!$AE78,""))</f>
        <v>箕輪町</v>
      </c>
      <c r="AZ143" s="16"/>
      <c r="BA143" s="22">
        <v>72</v>
      </c>
      <c r="BB143" s="22">
        <v>1</v>
      </c>
      <c r="BC143" s="18" t="str">
        <f t="shared" si="33"/>
        <v>20383</v>
      </c>
      <c r="BD143" s="18" t="str">
        <f t="shared" si="34"/>
        <v>箕輪町</v>
      </c>
      <c r="BE143" s="33">
        <f>VLOOKUP(BC143&amp;"_"&amp;$AZ$9,データシート3!A:AB,MATCH("ea_"&amp;"太陽光（建物系）"&amp;"_年間発電",データシート3!$A$1:$AB$1,0),0)/10^3+VLOOKUP(BC143&amp;"_"&amp;$AZ$9,データシート3!A:AB,MATCH("ea_"&amp;"太陽光（土地系）"&amp;"_年間発電",データシート3!$A$1:$AB$1,0),0)/10^3</f>
        <v>779076.00800000003</v>
      </c>
      <c r="BF143" s="33">
        <f>VLOOKUP(BC143&amp;"_"&amp;$AZ$9,データシート3!A:AB,MATCH("ea_"&amp;"風力（陸上）"&amp;"_年間発電",データシート3!$A$1:$AB$1,0),0)/10^3</f>
        <v>711.85</v>
      </c>
      <c r="BG143" s="33">
        <f>VLOOKUP(BC143&amp;"_"&amp;$AZ$9,データシート3!A:AB,MATCH("ea_"&amp;"中小水（河川）"&amp;"_年間発電",データシート3!$A$1:$AB$1,0),0)/10^3+VLOOKUP(BC143&amp;"_"&amp;$AZ$9,データシート3!A:AB,MATCH("ea_"&amp;"中小水（農業用水路）"&amp;"_年間発電",データシート3!$A$1:$AB$1,0),0)/10^3</f>
        <v>24958.905000000006</v>
      </c>
      <c r="BH143" s="33">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0</v>
      </c>
      <c r="BI143" s="33">
        <f t="shared" si="35"/>
        <v>804746.76300000004</v>
      </c>
      <c r="BJ143" s="33">
        <f>(VLOOKUP($BC143&amp;"_"&amp;$AZ$8,データシート3!$A:$AN,MATCH("da_合計",データシート3!$A$1:$AN$1,0),0))/10^3</f>
        <v>190446.19371915265</v>
      </c>
      <c r="BK143" s="33">
        <f t="shared" si="30"/>
        <v>614300.56928084744</v>
      </c>
      <c r="BL143" s="33">
        <f t="shared" si="31"/>
        <v>0</v>
      </c>
      <c r="BM143" s="33">
        <f t="shared" si="32"/>
        <v>614300.56928084744</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t="str">
        <f>比較地域マスタ!AD79</f>
        <v>20388</v>
      </c>
      <c r="AY144" s="18" t="str">
        <f>IF(IFERROR(比較地域マスタ!$AE79,"")=0,"",IFERROR(比較地域マスタ!$AE79,""))</f>
        <v>宮田村</v>
      </c>
      <c r="AZ144" s="16"/>
      <c r="BA144" s="22">
        <v>73</v>
      </c>
      <c r="BB144" s="22">
        <v>1</v>
      </c>
      <c r="BC144" s="18" t="str">
        <f t="shared" si="33"/>
        <v>20388</v>
      </c>
      <c r="BD144" s="18" t="str">
        <f t="shared" si="34"/>
        <v>宮田村</v>
      </c>
      <c r="BE144" s="33">
        <f>VLOOKUP(BC144&amp;"_"&amp;$AZ$9,データシート3!A:AB,MATCH("ea_"&amp;"太陽光（建物系）"&amp;"_年間発電",データシート3!$A$1:$AB$1,0),0)/10^3+VLOOKUP(BC144&amp;"_"&amp;$AZ$9,データシート3!A:AB,MATCH("ea_"&amp;"太陽光（土地系）"&amp;"_年間発電",データシート3!$A$1:$AB$1,0),0)/10^3</f>
        <v>288133.93699999998</v>
      </c>
      <c r="BF144" s="33">
        <f>VLOOKUP(BC144&amp;"_"&amp;$AZ$9,データシート3!A:AB,MATCH("ea_"&amp;"風力（陸上）"&amp;"_年間発電",データシート3!$A$1:$AB$1,0),0)/10^3</f>
        <v>3293.0819999999999</v>
      </c>
      <c r="BG144" s="33">
        <f>VLOOKUP(BC144&amp;"_"&amp;$AZ$9,データシート3!A:AB,MATCH("ea_"&amp;"中小水（河川）"&amp;"_年間発電",データシート3!$A$1:$AB$1,0),0)/10^3+VLOOKUP(BC144&amp;"_"&amp;$AZ$9,データシート3!A:AB,MATCH("ea_"&amp;"中小水（農業用水路）"&amp;"_年間発電",データシート3!$A$1:$AB$1,0),0)/10^3</f>
        <v>51683.252</v>
      </c>
      <c r="BH144" s="33">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0</v>
      </c>
      <c r="BI144" s="33">
        <f t="shared" si="35"/>
        <v>343110.27099999995</v>
      </c>
      <c r="BJ144" s="33">
        <f>(VLOOKUP($BC144&amp;"_"&amp;$AZ$8,データシート3!$A:$AN,MATCH("da_合計",データシート3!$A$1:$AN$1,0),0))/10^3</f>
        <v>61567.082727220753</v>
      </c>
      <c r="BK144" s="33">
        <f t="shared" si="30"/>
        <v>281543.18827277923</v>
      </c>
      <c r="BL144" s="33">
        <f t="shared" si="31"/>
        <v>0</v>
      </c>
      <c r="BM144" s="33">
        <f t="shared" si="32"/>
        <v>281543.18827277923</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t="str">
        <f>比較地域マスタ!AD80</f>
        <v>20323</v>
      </c>
      <c r="AY145" s="18" t="str">
        <f>IF(IFERROR(比較地域マスタ!$AE80,"")=0,"",IFERROR(比較地域マスタ!$AE80,""))</f>
        <v>御代田町</v>
      </c>
      <c r="AZ145" s="16"/>
      <c r="BA145" s="22">
        <v>74</v>
      </c>
      <c r="BB145" s="22">
        <v>1</v>
      </c>
      <c r="BC145" s="18" t="str">
        <f t="shared" si="33"/>
        <v>20323</v>
      </c>
      <c r="BD145" s="18" t="str">
        <f t="shared" si="34"/>
        <v>御代田町</v>
      </c>
      <c r="BE145" s="33">
        <f>VLOOKUP(BC145&amp;"_"&amp;$AZ$9,データシート3!A:AB,MATCH("ea_"&amp;"太陽光（建物系）"&amp;"_年間発電",データシート3!$A$1:$AB$1,0),0)/10^3+VLOOKUP(BC145&amp;"_"&amp;$AZ$9,データシート3!A:AB,MATCH("ea_"&amp;"太陽光（土地系）"&amp;"_年間発電",データシート3!$A$1:$AB$1,0),0)/10^3</f>
        <v>482562.11200000008</v>
      </c>
      <c r="BF145" s="33">
        <f>VLOOKUP(BC145&amp;"_"&amp;$AZ$9,データシート3!A:AB,MATCH("ea_"&amp;"風力（陸上）"&amp;"_年間発電",データシート3!$A$1:$AB$1,0),0)/10^3</f>
        <v>54736.241999999998</v>
      </c>
      <c r="BG145" s="33">
        <f>VLOOKUP(BC145&amp;"_"&amp;$AZ$9,データシート3!A:AB,MATCH("ea_"&amp;"中小水（河川）"&amp;"_年間発電",データシート3!$A$1:$AB$1,0),0)/10^3+VLOOKUP(BC145&amp;"_"&amp;$AZ$9,データシート3!A:AB,MATCH("ea_"&amp;"中小水（農業用水路）"&amp;"_年間発電",データシート3!$A$1:$AB$1,0),0)/10^3</f>
        <v>4784.7789999999986</v>
      </c>
      <c r="BH145" s="33">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387.29700000000003</v>
      </c>
      <c r="BI145" s="33">
        <f t="shared" si="35"/>
        <v>542470.43000000005</v>
      </c>
      <c r="BJ145" s="33">
        <f>(VLOOKUP($BC145&amp;"_"&amp;$AZ$8,データシート3!$A:$AN,MATCH("da_合計",データシート3!$A$1:$AN$1,0),0))/10^3</f>
        <v>172441.91884067669</v>
      </c>
      <c r="BK145" s="33">
        <f t="shared" si="30"/>
        <v>370028.51115932339</v>
      </c>
      <c r="BL145" s="33">
        <f t="shared" si="31"/>
        <v>0</v>
      </c>
      <c r="BM145" s="33">
        <f t="shared" si="32"/>
        <v>370028.51115932339</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t="str">
        <f>比較地域マスタ!AD81</f>
        <v>20414</v>
      </c>
      <c r="AY146" s="18" t="str">
        <f>IF(IFERROR(比較地域マスタ!$AE81,"")=0,"",IFERROR(比較地域マスタ!$AE81,""))</f>
        <v>泰阜村</v>
      </c>
      <c r="AZ146" s="16"/>
      <c r="BA146" s="22">
        <v>75</v>
      </c>
      <c r="BB146" s="22">
        <v>1</v>
      </c>
      <c r="BC146" s="18" t="str">
        <f t="shared" si="33"/>
        <v>20414</v>
      </c>
      <c r="BD146" s="18" t="str">
        <f t="shared" si="34"/>
        <v>泰阜村</v>
      </c>
      <c r="BE146" s="33">
        <f>VLOOKUP(BC146&amp;"_"&amp;$AZ$9,データシート3!A:AB,MATCH("ea_"&amp;"太陽光（建物系）"&amp;"_年間発電",データシート3!$A$1:$AB$1,0),0)/10^3+VLOOKUP(BC146&amp;"_"&amp;$AZ$9,データシート3!A:AB,MATCH("ea_"&amp;"太陽光（土地系）"&amp;"_年間発電",データシート3!$A$1:$AB$1,0),0)/10^3</f>
        <v>75407.837</v>
      </c>
      <c r="BF146" s="33">
        <f>VLOOKUP(BC146&amp;"_"&amp;$AZ$9,データシート3!A:AB,MATCH("ea_"&amp;"風力（陸上）"&amp;"_年間発電",データシート3!$A$1:$AB$1,0),0)/10^3</f>
        <v>168.94200000000001</v>
      </c>
      <c r="BG146" s="33">
        <f>VLOOKUP(BC146&amp;"_"&amp;$AZ$9,データシート3!A:AB,MATCH("ea_"&amp;"中小水（河川）"&amp;"_年間発電",データシート3!$A$1:$AB$1,0),0)/10^3+VLOOKUP(BC146&amp;"_"&amp;$AZ$9,データシート3!A:AB,MATCH("ea_"&amp;"中小水（農業用水路）"&amp;"_年間発電",データシート3!$A$1:$AB$1,0),0)/10^3</f>
        <v>1302.8279999999997</v>
      </c>
      <c r="BH146" s="33">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0</v>
      </c>
      <c r="BI146" s="33">
        <f t="shared" si="35"/>
        <v>76879.606999999989</v>
      </c>
      <c r="BJ146" s="33">
        <f>(VLOOKUP($BC146&amp;"_"&amp;$AZ$8,データシート3!$A:$AN,MATCH("da_合計",データシート3!$A$1:$AN$1,0),0))/10^3</f>
        <v>6989.4789984518793</v>
      </c>
      <c r="BK146" s="33">
        <f t="shared" si="30"/>
        <v>69890.128001548117</v>
      </c>
      <c r="BL146" s="33">
        <f t="shared" si="31"/>
        <v>0</v>
      </c>
      <c r="BM146" s="33">
        <f t="shared" si="32"/>
        <v>69890.128001548117</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t="str">
        <f>比較地域マスタ!AD82</f>
        <v>20450</v>
      </c>
      <c r="AY147" s="18" t="str">
        <f>IF(IFERROR(比較地域マスタ!$AE82,"")=0,"",IFERROR(比較地域マスタ!$AE82,""))</f>
        <v>山形村</v>
      </c>
      <c r="AZ147" s="16"/>
      <c r="BA147" s="22">
        <v>76</v>
      </c>
      <c r="BB147" s="22">
        <v>1</v>
      </c>
      <c r="BC147" s="18" t="str">
        <f t="shared" si="33"/>
        <v>20450</v>
      </c>
      <c r="BD147" s="18" t="str">
        <f t="shared" si="34"/>
        <v>山形村</v>
      </c>
      <c r="BE147" s="33">
        <f>VLOOKUP(BC147&amp;"_"&amp;$AZ$9,データシート3!A:AB,MATCH("ea_"&amp;"太陽光（建物系）"&amp;"_年間発電",データシート3!$A$1:$AB$1,0),0)/10^3+VLOOKUP(BC147&amp;"_"&amp;$AZ$9,データシート3!A:AB,MATCH("ea_"&amp;"太陽光（土地系）"&amp;"_年間発電",データシート3!$A$1:$AB$1,0),0)/10^3</f>
        <v>421162.772</v>
      </c>
      <c r="BF147" s="33">
        <f>VLOOKUP(BC147&amp;"_"&amp;$AZ$9,データシート3!A:AB,MATCH("ea_"&amp;"風力（陸上）"&amp;"_年間発電",データシート3!$A$1:$AB$1,0),0)/10^3</f>
        <v>2272.2860000000005</v>
      </c>
      <c r="BG147" s="33">
        <f>VLOOKUP(BC147&amp;"_"&amp;$AZ$9,データシート3!A:AB,MATCH("ea_"&amp;"中小水（河川）"&amp;"_年間発電",データシート3!$A$1:$AB$1,0),0)/10^3+VLOOKUP(BC147&amp;"_"&amp;$AZ$9,データシート3!A:AB,MATCH("ea_"&amp;"中小水（農業用水路）"&amp;"_年間発電",データシート3!$A$1:$AB$1,0),0)/10^3</f>
        <v>7107.0910000000013</v>
      </c>
      <c r="BH147" s="33">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0</v>
      </c>
      <c r="BI147" s="33">
        <f t="shared" si="35"/>
        <v>430542.14900000003</v>
      </c>
      <c r="BJ147" s="33">
        <f>(VLOOKUP($BC147&amp;"_"&amp;$AZ$8,データシート3!$A:$AN,MATCH("da_合計",データシート3!$A$1:$AN$1,0),0))/10^3</f>
        <v>37883.65977542421</v>
      </c>
      <c r="BK147" s="33">
        <f t="shared" si="30"/>
        <v>392658.48922457581</v>
      </c>
      <c r="BL147" s="33">
        <f t="shared" si="31"/>
        <v>0</v>
      </c>
      <c r="BM147" s="33">
        <f t="shared" si="32"/>
        <v>392658.48922457581</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t="str">
        <f>比較地域マスタ!AD83</f>
        <v>20561</v>
      </c>
      <c r="AY148" s="18" t="str">
        <f>IF(IFERROR(比較地域マスタ!$AE83,"")=0,"",IFERROR(比較地域マスタ!$AE83,""))</f>
        <v>山ノ内町</v>
      </c>
      <c r="AZ148" s="16"/>
      <c r="BA148" s="22">
        <v>77</v>
      </c>
      <c r="BB148" s="22">
        <v>1</v>
      </c>
      <c r="BC148" s="18" t="str">
        <f t="shared" si="33"/>
        <v>20561</v>
      </c>
      <c r="BD148" s="18" t="str">
        <f t="shared" si="34"/>
        <v>山ノ内町</v>
      </c>
      <c r="BE148" s="33">
        <f>VLOOKUP(BC148&amp;"_"&amp;$AZ$9,データシート3!A:AB,MATCH("ea_"&amp;"太陽光（建物系）"&amp;"_年間発電",データシート3!$A$1:$AB$1,0),0)/10^3+VLOOKUP(BC148&amp;"_"&amp;$AZ$9,データシート3!A:AB,MATCH("ea_"&amp;"太陽光（土地系）"&amp;"_年間発電",データシート3!$A$1:$AB$1,0),0)/10^3</f>
        <v>457802.337</v>
      </c>
      <c r="BF148" s="33">
        <f>VLOOKUP(BC148&amp;"_"&amp;$AZ$9,データシート3!A:AB,MATCH("ea_"&amp;"風力（陸上）"&amp;"_年間発電",データシート3!$A$1:$AB$1,0),0)/10^3</f>
        <v>4550.6809999999996</v>
      </c>
      <c r="BG148" s="33">
        <f>VLOOKUP(BC148&amp;"_"&amp;$AZ$9,データシート3!A:AB,MATCH("ea_"&amp;"中小水（河川）"&amp;"_年間発電",データシート3!$A$1:$AB$1,0),0)/10^3+VLOOKUP(BC148&amp;"_"&amp;$AZ$9,データシート3!A:AB,MATCH("ea_"&amp;"中小水（農業用水路）"&amp;"_年間発電",データシート3!$A$1:$AB$1,0),0)/10^3</f>
        <v>115530.769</v>
      </c>
      <c r="BH148" s="33">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1211118.8870000001</v>
      </c>
      <c r="BI148" s="33">
        <f t="shared" si="35"/>
        <v>1789002.6740000001</v>
      </c>
      <c r="BJ148" s="33">
        <f>(VLOOKUP($BC148&amp;"_"&amp;$AZ$8,データシート3!$A:$AN,MATCH("da_合計",データシート3!$A$1:$AN$1,0),0))/10^3</f>
        <v>52235.502909864939</v>
      </c>
      <c r="BK148" s="33">
        <f t="shared" si="30"/>
        <v>1736767.1710901351</v>
      </c>
      <c r="BL148" s="33">
        <f t="shared" si="31"/>
        <v>0</v>
      </c>
      <c r="BM148" s="33">
        <f t="shared" si="32"/>
        <v>1736767.1710901351</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塩尻市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20215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8</v>
      </c>
      <c r="H7" s="701">
        <f t="shared" si="0"/>
        <v>8</v>
      </c>
      <c r="I7" s="701">
        <f t="shared" si="0"/>
        <v>8</v>
      </c>
      <c r="J7" s="701">
        <f t="shared" si="0"/>
        <v>8</v>
      </c>
      <c r="K7" s="702">
        <f t="shared" si="0"/>
        <v>8</v>
      </c>
      <c r="L7" s="702">
        <f t="shared" si="0"/>
        <v>8</v>
      </c>
      <c r="M7" s="702">
        <f t="shared" si="0"/>
        <v>9</v>
      </c>
      <c r="N7" s="702">
        <f t="shared" si="0"/>
        <v>9</v>
      </c>
      <c r="O7" s="702">
        <f>SUM(O8:O13)</f>
        <v>9</v>
      </c>
      <c r="P7" s="702">
        <f t="shared" si="0"/>
        <v>9</v>
      </c>
      <c r="Q7" s="703">
        <f>SUM(Q8:Q13)</f>
        <v>8</v>
      </c>
      <c r="R7" s="909">
        <f t="shared" si="0"/>
        <v>79.975999999999999</v>
      </c>
      <c r="S7" s="910">
        <f t="shared" si="0"/>
        <v>83.287000000000006</v>
      </c>
      <c r="T7" s="910">
        <f t="shared" si="0"/>
        <v>85.906000000000006</v>
      </c>
      <c r="U7" s="910">
        <f t="shared" si="0"/>
        <v>88.316999999999993</v>
      </c>
      <c r="V7" s="910">
        <f t="shared" si="0"/>
        <v>83.918999999999997</v>
      </c>
      <c r="W7" s="910">
        <f t="shared" si="0"/>
        <v>89.536000000000001</v>
      </c>
      <c r="X7" s="910">
        <f t="shared" si="0"/>
        <v>104.345</v>
      </c>
      <c r="Y7" s="910">
        <f t="shared" si="0"/>
        <v>112.268</v>
      </c>
      <c r="Z7" s="910">
        <f>SUM(Z8:Z13)</f>
        <v>103.27199999999999</v>
      </c>
      <c r="AA7" s="910">
        <f>SUM(AA8:AA13)</f>
        <v>91.586000000000013</v>
      </c>
      <c r="AB7" s="911">
        <f t="shared" si="0"/>
        <v>72.02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6</v>
      </c>
      <c r="H10" s="714">
        <f>VLOOKUP($D$3&amp;"_"&amp;H$3,データシート1!$A:$BU,MATCH($G$2&amp;"_"&amp;$C10,データシート1!$A$1:$BU$1,0),0)</f>
        <v>6</v>
      </c>
      <c r="I10" s="714">
        <f>VLOOKUP($D$3&amp;"_"&amp;I$3,データシート1!$A:$BU,MATCH($G$2&amp;"_"&amp;$C10,データシート1!$A$1:$BU$1,0),0)</f>
        <v>6</v>
      </c>
      <c r="J10" s="714">
        <f>VLOOKUP($D$3&amp;"_"&amp;J$3,データシート1!$A:$BU,MATCH($G$2&amp;"_"&amp;$C10,データシート1!$A$1:$BU$1,0),0)</f>
        <v>6</v>
      </c>
      <c r="K10" s="715">
        <f>VLOOKUP($D$3&amp;"_"&amp;K$3,データシート1!$A:$BU,MATCH($G$2&amp;"_"&amp;$C10,データシート1!$A$1:$BU$1,0),0)</f>
        <v>6</v>
      </c>
      <c r="L10" s="715">
        <f>VLOOKUP($D$3&amp;"_"&amp;L$3,データシート1!$A:$BU,MATCH($G$2&amp;"_"&amp;$C10,データシート1!$A$1:$BU$1,0),0)</f>
        <v>6</v>
      </c>
      <c r="M10" s="715">
        <f>VLOOKUP($D$3&amp;"_"&amp;M$3,データシート1!$A:$BU,MATCH($G$2&amp;"_"&amp;$C10,データシート1!$A$1:$BU$1,0),0)</f>
        <v>7</v>
      </c>
      <c r="N10" s="715">
        <f>VLOOKUP($D$3&amp;"_"&amp;N$3,データシート1!$A:$BU,MATCH($G$2&amp;"_"&amp;$C10,データシート1!$A$1:$BU$1,0),0)</f>
        <v>7</v>
      </c>
      <c r="O10" s="715">
        <f>VLOOKUP($D$3&amp;"_"&amp;O$3,データシート1!$A:$BU,MATCH($G$2&amp;"_"&amp;$C10,データシート1!$A$1:$BU$1,0),0)</f>
        <v>7</v>
      </c>
      <c r="P10" s="715">
        <f>VLOOKUP($D$3&amp;"_"&amp;P$3,データシート1!$A:$BU,MATCH($G$2&amp;"_"&amp;$C10,データシート1!$A$1:$BU$1,0),0)</f>
        <v>7</v>
      </c>
      <c r="Q10" s="716">
        <f>VLOOKUP($D$3&amp;"_"&amp;Q$3,データシート1!$A:$BU,MATCH($G$2&amp;"_"&amp;$C10,データシート1!$A$1:$BU$1,0),0)</f>
        <v>6</v>
      </c>
      <c r="R10" s="915">
        <f>VLOOKUP($D$3&amp;"_"&amp;R$3,データシート1!$A:$BU,MATCH($R$2&amp;"_"&amp;$C10,データシート1!$A$1:$BU$1,0),0)</f>
        <v>69.564999999999998</v>
      </c>
      <c r="S10" s="916">
        <f>VLOOKUP($D$3&amp;"_"&amp;S$3,データシート1!$A:$BU,MATCH($R$2&amp;"_"&amp;$C10,データシート1!$A$1:$BU$1,0),0)</f>
        <v>72.251000000000005</v>
      </c>
      <c r="T10" s="916">
        <f>VLOOKUP($D$3&amp;"_"&amp;T$3,データシート1!$A:$BU,MATCH($R$2&amp;"_"&amp;$C10,データシート1!$A$1:$BU$1,0),0)</f>
        <v>75.42</v>
      </c>
      <c r="U10" s="916">
        <f>VLOOKUP($D$3&amp;"_"&amp;U$3,データシート1!$A:$BU,MATCH($R$2&amp;"_"&amp;$C10,データシート1!$A$1:$BU$1,0),0)</f>
        <v>77.912999999999997</v>
      </c>
      <c r="V10" s="916">
        <f>VLOOKUP($D$3&amp;"_"&amp;V$3,データシート1!$A:$BU,MATCH($R$2&amp;"_"&amp;$C10,データシート1!$A$1:$BU$1,0),0)</f>
        <v>74.201999999999998</v>
      </c>
      <c r="W10" s="916">
        <f>VLOOKUP($D$3&amp;"_"&amp;W$3,データシート1!$A:$BU,MATCH($R$2&amp;"_"&amp;$C10,データシート1!$A$1:$BU$1,0),0)</f>
        <v>79.837999999999994</v>
      </c>
      <c r="X10" s="916">
        <f>VLOOKUP($D$3&amp;"_"&amp;X$3,データシート1!$A:$BU,MATCH($R$2&amp;"_"&amp;$C10,データシート1!$A$1:$BU$1,0),0)</f>
        <v>94.587999999999994</v>
      </c>
      <c r="Y10" s="916">
        <f>VLOOKUP($D$3&amp;"_"&amp;Y$3,データシート1!$A:$BU,MATCH($R$2&amp;"_"&amp;$C10,データシート1!$A$1:$BU$1,0),0)</f>
        <v>102.88200000000001</v>
      </c>
      <c r="Z10" s="916">
        <f>VLOOKUP($D$3&amp;"_"&amp;Z$3,データシート1!$A:$BU,MATCH($R$2&amp;"_"&amp;$C10,データシート1!$A$1:$BU$1,0),0)</f>
        <v>94.3</v>
      </c>
      <c r="AA10" s="916">
        <f>VLOOKUP($D$3&amp;"_"&amp;AA$3,データシート1!$A:$BU,MATCH($R$2&amp;"_"&amp;$C10,データシート1!$A$1:$BU$1,0),0)</f>
        <v>83.873000000000005</v>
      </c>
      <c r="AB10" s="917">
        <f>VLOOKUP($D$3&amp;"_"&amp;AB$3,データシート1!$A:$BU,MATCH($R$2&amp;"_"&amp;$C10,データシート1!$A$1:$BU$1,0),0)</f>
        <v>63.780999999999999</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2</v>
      </c>
      <c r="I11" s="714">
        <f>VLOOKUP($D$3&amp;"_"&amp;I$3,データシート1!$A:$BU,MATCH($G$2&amp;"_"&amp;$C11,データシート1!$A$1:$BU$1,0),0)</f>
        <v>2</v>
      </c>
      <c r="J11" s="714">
        <f>VLOOKUP($D$3&amp;"_"&amp;J$3,データシート1!$A:$BU,MATCH($G$2&amp;"_"&amp;$C11,データシート1!$A$1:$BU$1,0),0)</f>
        <v>2</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10.411000000000001</v>
      </c>
      <c r="S11" s="916">
        <f>VLOOKUP($D$3&amp;"_"&amp;S$3,データシート1!$A:$BU,MATCH($R$2&amp;"_"&amp;$C11,データシート1!$A$1:$BU$1,0),0)</f>
        <v>11.036</v>
      </c>
      <c r="T11" s="916">
        <f>VLOOKUP($D$3&amp;"_"&amp;T$3,データシート1!$A:$BU,MATCH($R$2&amp;"_"&amp;$C11,データシート1!$A$1:$BU$1,0),0)</f>
        <v>10.486000000000001</v>
      </c>
      <c r="U11" s="916">
        <f>VLOOKUP($D$3&amp;"_"&amp;U$3,データシート1!$A:$BU,MATCH($R$2&amp;"_"&amp;$C11,データシート1!$A$1:$BU$1,0),0)</f>
        <v>10.404</v>
      </c>
      <c r="V11" s="916">
        <f>VLOOKUP($D$3&amp;"_"&amp;V$3,データシート1!$A:$BU,MATCH($R$2&amp;"_"&amp;$C11,データシート1!$A$1:$BU$1,0),0)</f>
        <v>9.7169999999999987</v>
      </c>
      <c r="W11" s="916">
        <f>VLOOKUP($D$3&amp;"_"&amp;W$3,データシート1!$A:$BU,MATCH($R$2&amp;"_"&amp;$C11,データシート1!$A$1:$BU$1,0),0)</f>
        <v>9.6980000000000004</v>
      </c>
      <c r="X11" s="916">
        <f>VLOOKUP($D$3&amp;"_"&amp;X$3,データシート1!$A:$BU,MATCH($R$2&amp;"_"&amp;$C11,データシート1!$A$1:$BU$1,0),0)</f>
        <v>9.7569999999999997</v>
      </c>
      <c r="Y11" s="916">
        <f>VLOOKUP($D$3&amp;"_"&amp;Y$3,データシート1!$A:$BU,MATCH($R$2&amp;"_"&amp;$C11,データシート1!$A$1:$BU$1,0),0)</f>
        <v>9.3859999999999992</v>
      </c>
      <c r="Z11" s="916">
        <f>VLOOKUP($D$3&amp;"_"&amp;Z$3,データシート1!$A:$BU,MATCH($R$2&amp;"_"&amp;$C11,データシート1!$A$1:$BU$1,0),0)</f>
        <v>8.9719999999999995</v>
      </c>
      <c r="AA11" s="916">
        <f>VLOOKUP($D$3&amp;"_"&amp;AA$3,データシート1!$A:$BU,MATCH($R$2&amp;"_"&amp;$C11,データシート1!$A$1:$BU$1,0),0)</f>
        <v>7.713000000000001</v>
      </c>
      <c r="AB11" s="917">
        <f>VLOOKUP($D$3&amp;"_"&amp;AB$3,データシート1!$A:$BU,MATCH($R$2&amp;"_"&amp;$C11,データシート1!$A$1:$BU$1,0),0)</f>
        <v>8.2390000000000008</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6</v>
      </c>
      <c r="H26" s="734">
        <f>VLOOKUP($D$3&amp;"_"&amp;H$3,データシート2!$A:$SI,MATCH($G$2&amp;"_"&amp;$B26,データシート2!$A$1:$SI$1,0),0)</f>
        <v>6</v>
      </c>
      <c r="I26" s="734">
        <f>VLOOKUP($D$3&amp;"_"&amp;I$3,データシート2!$A:$SI,MATCH($G$2&amp;"_"&amp;$B26,データシート2!$A$1:$SI$1,0),0)</f>
        <v>6</v>
      </c>
      <c r="J26" s="734">
        <f>VLOOKUP($D$3&amp;"_"&amp;J$3,データシート2!$A:$SI,MATCH($G$2&amp;"_"&amp;$B26,データシート2!$A$1:$SI$1,0),0)</f>
        <v>6</v>
      </c>
      <c r="K26" s="735">
        <f>VLOOKUP($D$3&amp;"_"&amp;K$3,データシート2!$A:$SI,MATCH($G$2&amp;"_"&amp;$B26,データシート2!$A$1:$SI$1,0),0)</f>
        <v>6</v>
      </c>
      <c r="L26" s="735">
        <f>VLOOKUP($D$3&amp;"_"&amp;L$3,データシート2!$A:$SI,MATCH($G$2&amp;"_"&amp;$B26,データシート2!$A$1:$SI$1,0),0)</f>
        <v>6</v>
      </c>
      <c r="M26" s="735">
        <f>VLOOKUP($D$3&amp;"_"&amp;M$3,データシート2!$A:$SI,MATCH($G$2&amp;"_"&amp;$B26,データシート2!$A$1:$SI$1,0),0)</f>
        <v>7</v>
      </c>
      <c r="N26" s="735">
        <f>VLOOKUP($D$3&amp;"_"&amp;N$3,データシート2!$A:$SI,MATCH($G$2&amp;"_"&amp;$B26,データシート2!$A$1:$SI$1,0),0)</f>
        <v>7</v>
      </c>
      <c r="O26" s="735">
        <f>VLOOKUP($D$3&amp;"_"&amp;O$3,データシート2!$A:$SI,MATCH($G$2&amp;"_"&amp;$B26,データシート2!$A$1:$SI$1,0),0)</f>
        <v>7</v>
      </c>
      <c r="P26" s="735">
        <f>VLOOKUP($D$3&amp;"_"&amp;P$3,データシート2!$A:$SI,MATCH($G$2&amp;"_"&amp;$B26,データシート2!$A$1:$SI$1,0),0)</f>
        <v>7</v>
      </c>
      <c r="Q26" s="736">
        <f>VLOOKUP($D$3&amp;"_"&amp;Q$3,データシート2!$A:$SI,MATCH($G$2&amp;"_"&amp;$B26,データシート2!$A$1:$SI$1,0),0)</f>
        <v>6</v>
      </c>
      <c r="R26" s="924">
        <f>VLOOKUP($D$3&amp;"_"&amp;R$3,データシート2!$A:$SI,MATCH($R$2&amp;"_"&amp;$B26,データシート2!$A$1:$SI$1,0),0)</f>
        <v>69.564999999999998</v>
      </c>
      <c r="S26" s="925">
        <f>VLOOKUP($D$3&amp;"_"&amp;S$3,データシート2!$A:$SI,MATCH($R$2&amp;"_"&amp;$B26,データシート2!$A$1:$SI$1,0),0)</f>
        <v>72.251000000000005</v>
      </c>
      <c r="T26" s="925">
        <f>VLOOKUP($D$3&amp;"_"&amp;T$3,データシート2!$A:$SI,MATCH($R$2&amp;"_"&amp;$B26,データシート2!$A$1:$SI$1,0),0)</f>
        <v>75.42</v>
      </c>
      <c r="U26" s="925">
        <f>VLOOKUP($D$3&amp;"_"&amp;U$3,データシート2!$A:$SI,MATCH($R$2&amp;"_"&amp;$B26,データシート2!$A$1:$SI$1,0),0)</f>
        <v>77.912999999999997</v>
      </c>
      <c r="V26" s="925">
        <f>VLOOKUP($D$3&amp;"_"&amp;V$3,データシート2!$A:$SI,MATCH($R$2&amp;"_"&amp;$B26,データシート2!$A$1:$SI$1,0),0)</f>
        <v>74.201999999999998</v>
      </c>
      <c r="W26" s="925">
        <f>VLOOKUP($D$3&amp;"_"&amp;W$3,データシート2!$A:$SI,MATCH($R$2&amp;"_"&amp;$B26,データシート2!$A$1:$SI$1,0),0)</f>
        <v>79.837999999999994</v>
      </c>
      <c r="X26" s="925">
        <f>VLOOKUP($D$3&amp;"_"&amp;X$3,データシート2!$A:$SI,MATCH($R$2&amp;"_"&amp;$B26,データシート2!$A$1:$SI$1,0),0)</f>
        <v>94.587999999999994</v>
      </c>
      <c r="Y26" s="925">
        <f>VLOOKUP($D$3&amp;"_"&amp;Y$3,データシート2!$A:$SI,MATCH($R$2&amp;"_"&amp;$B26,データシート2!$A$1:$SI$1,0),0)</f>
        <v>102.88200000000001</v>
      </c>
      <c r="Z26" s="925">
        <f>VLOOKUP($D$3&amp;"_"&amp;Z$3,データシート2!$A:$SI,MATCH($R$2&amp;"_"&amp;$B26,データシート2!$A$1:$SI$1,0),0)</f>
        <v>94.3</v>
      </c>
      <c r="AA26" s="925">
        <f>VLOOKUP($D$3&amp;"_"&amp;AA$3,データシート2!$A:$SI,MATCH($R$2&amp;"_"&amp;$B26,データシート2!$A$1:$SI$1,0),0)</f>
        <v>83.873000000000005</v>
      </c>
      <c r="AB26" s="926">
        <f>VLOOKUP($D$3&amp;"_"&amp;AB$3,データシート2!$A:$SI,MATCH($R$2&amp;"_"&amp;$B26,データシート2!$A$1:$SI$1,0),0)</f>
        <v>63.780999999999999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6.91</v>
      </c>
      <c r="S32" s="938">
        <f>VLOOKUP($D$3&amp;"_"&amp;S$3,データシート2!$A:$SI,MATCH($R$2&amp;"_"&amp;$C32,データシート2!$A$1:$SI$1,0),0)</f>
        <v>6.8410000000000002</v>
      </c>
      <c r="T32" s="938">
        <f>VLOOKUP($D$3&amp;"_"&amp;T$3,データシート2!$A:$SI,MATCH($R$2&amp;"_"&amp;$C32,データシート2!$A$1:$SI$1,0),0)</f>
        <v>6.9470000000000001</v>
      </c>
      <c r="U32" s="938">
        <f>VLOOKUP($D$3&amp;"_"&amp;U$3,データシート2!$A:$SI,MATCH($R$2&amp;"_"&amp;$C32,データシート2!$A$1:$SI$1,0),0)</f>
        <v>6.8940000000000001</v>
      </c>
      <c r="V32" s="938">
        <f>VLOOKUP($D$3&amp;"_"&amp;V$3,データシート2!$A:$SI,MATCH($R$2&amp;"_"&amp;$C32,データシート2!$A$1:$SI$1,0),0)</f>
        <v>6.7149999999999999</v>
      </c>
      <c r="W32" s="938">
        <f>VLOOKUP($D$3&amp;"_"&amp;W$3,データシート2!$A:$SI,MATCH($R$2&amp;"_"&amp;$C32,データシート2!$A$1:$SI$1,0),0)</f>
        <v>6.7670000000000003</v>
      </c>
      <c r="X32" s="938">
        <f>VLOOKUP($D$3&amp;"_"&amp;X$3,データシート2!$A:$SI,MATCH($R$2&amp;"_"&amp;$C32,データシート2!$A$1:$SI$1,0),0)</f>
        <v>6.7009999999999996</v>
      </c>
      <c r="Y32" s="938">
        <f>VLOOKUP($D$3&amp;"_"&amp;Y$3,データシート2!$A:$SI,MATCH($R$2&amp;"_"&amp;$C32,データシート2!$A$1:$SI$1,0),0)</f>
        <v>6.3940000000000001</v>
      </c>
      <c r="Z32" s="938">
        <f>VLOOKUP($D$3&amp;"_"&amp;Z$3,データシート2!$A:$SI,MATCH($R$2&amp;"_"&amp;$C32,データシート2!$A$1:$SI$1,0),0)</f>
        <v>6.101</v>
      </c>
      <c r="AA32" s="938">
        <f>VLOOKUP($D$3&amp;"_"&amp;AA$3,データシート2!$A:$SI,MATCH($R$2&amp;"_"&amp;$C32,データシート2!$A$1:$SI$1,0),0)</f>
        <v>6.008</v>
      </c>
      <c r="AB32" s="939">
        <f>VLOOKUP($D$3&amp;"_"&amp;AB$3,データシート2!$A:$SI,MATCH($R$2&amp;"_"&amp;$C32,データシート2!$A$1:$SI$1,0),0)</f>
        <v>6.0529999999999999</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3.1150000000000002</v>
      </c>
      <c r="S38" s="938">
        <f>VLOOKUP($D$3&amp;"_"&amp;S$3,データシート2!$A:$SI,MATCH($R$2&amp;"_"&amp;$C38,データシート2!$A$1:$SI$1,0),0)</f>
        <v>3.2029999999999998</v>
      </c>
      <c r="T38" s="938">
        <f>VLOOKUP($D$3&amp;"_"&amp;T$3,データシート2!$A:$SI,MATCH($R$2&amp;"_"&amp;$C38,データシート2!$A$1:$SI$1,0),0)</f>
        <v>2.9249999999999998</v>
      </c>
      <c r="U38" s="938">
        <f>VLOOKUP($D$3&amp;"_"&amp;U$3,データシート2!$A:$SI,MATCH($R$2&amp;"_"&amp;$C38,データシート2!$A$1:$SI$1,0),0)</f>
        <v>2.8069999999999999</v>
      </c>
      <c r="V38" s="938">
        <f>VLOOKUP($D$3&amp;"_"&amp;V$3,データシート2!$A:$SI,MATCH($R$2&amp;"_"&amp;$C38,データシート2!$A$1:$SI$1,0),0)</f>
        <v>3.0089999999999999</v>
      </c>
      <c r="W38" s="938">
        <f>VLOOKUP($D$3&amp;"_"&amp;W$3,データシート2!$A:$SI,MATCH($R$2&amp;"_"&amp;$C38,データシート2!$A$1:$SI$1,0),0)</f>
        <v>2.968</v>
      </c>
      <c r="X38" s="938">
        <f>VLOOKUP($D$3&amp;"_"&amp;X$3,データシート2!$A:$SI,MATCH($R$2&amp;"_"&amp;$C38,データシート2!$A$1:$SI$1,0),0)</f>
        <v>2.738</v>
      </c>
      <c r="Y38" s="938">
        <f>VLOOKUP($D$3&amp;"_"&amp;Y$3,データシート2!$A:$SI,MATCH($R$2&amp;"_"&amp;$C38,データシート2!$A$1:$SI$1,0),0)</f>
        <v>3.1019999999999999</v>
      </c>
      <c r="Z38" s="938">
        <f>VLOOKUP($D$3&amp;"_"&amp;Z$3,データシート2!$A:$SI,MATCH($R$2&amp;"_"&amp;$C38,データシート2!$A$1:$SI$1,0),0)</f>
        <v>2.61</v>
      </c>
      <c r="AA38" s="938">
        <f>VLOOKUP($D$3&amp;"_"&amp;AA$3,データシート2!$A:$SI,MATCH($R$2&amp;"_"&amp;$C38,データシート2!$A$1:$SI$1,0),0)</f>
        <v>2.5910000000000002</v>
      </c>
      <c r="AB38" s="939">
        <f>VLOOKUP($D$3&amp;"_"&amp;AB$3,データシート2!$A:$SI,MATCH($R$2&amp;"_"&amp;$C38,データシート2!$A$1:$SI$1,0),0)</f>
        <v>2.4940000000000002</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0</v>
      </c>
      <c r="R41" s="937">
        <f>VLOOKUP($D$3&amp;"_"&amp;R$3,データシート2!$A:$SI,MATCH($R$2&amp;"_"&amp;$C41,データシート2!$A$1:$SI$1,0),0)</f>
        <v>16.254999999999999</v>
      </c>
      <c r="S41" s="938">
        <f>VLOOKUP($D$3&amp;"_"&amp;S$3,データシート2!$A:$SI,MATCH($R$2&amp;"_"&amp;$C41,データシート2!$A$1:$SI$1,0),0)</f>
        <v>18.946999999999999</v>
      </c>
      <c r="T41" s="938">
        <f>VLOOKUP($D$3&amp;"_"&amp;T$3,データシート2!$A:$SI,MATCH($R$2&amp;"_"&amp;$C41,データシート2!$A$1:$SI$1,0),0)</f>
        <v>18.823</v>
      </c>
      <c r="U41" s="938">
        <f>VLOOKUP($D$3&amp;"_"&amp;U$3,データシート2!$A:$SI,MATCH($R$2&amp;"_"&amp;$C41,データシート2!$A$1:$SI$1,0),0)</f>
        <v>22.268000000000001</v>
      </c>
      <c r="V41" s="938">
        <f>VLOOKUP($D$3&amp;"_"&amp;V$3,データシート2!$A:$SI,MATCH($R$2&amp;"_"&amp;$C41,データシート2!$A$1:$SI$1,0),0)</f>
        <v>20.509</v>
      </c>
      <c r="W41" s="938">
        <f>VLOOKUP($D$3&amp;"_"&amp;W$3,データシート2!$A:$SI,MATCH($R$2&amp;"_"&amp;$C41,データシート2!$A$1:$SI$1,0),0)</f>
        <v>24.648</v>
      </c>
      <c r="X41" s="938">
        <f>VLOOKUP($D$3&amp;"_"&amp;X$3,データシート2!$A:$SI,MATCH($R$2&amp;"_"&amp;$C41,データシート2!$A$1:$SI$1,0),0)</f>
        <v>34.036000000000001</v>
      </c>
      <c r="Y41" s="938">
        <f>VLOOKUP($D$3&amp;"_"&amp;Y$3,データシート2!$A:$SI,MATCH($R$2&amp;"_"&amp;$C41,データシート2!$A$1:$SI$1,0),0)</f>
        <v>34.055999999999997</v>
      </c>
      <c r="Z41" s="938">
        <f>VLOOKUP($D$3&amp;"_"&amp;Z$3,データシート2!$A:$SI,MATCH($R$2&amp;"_"&amp;$C41,データシート2!$A$1:$SI$1,0),0)</f>
        <v>28.957000000000001</v>
      </c>
      <c r="AA41" s="938">
        <f>VLOOKUP($D$3&amp;"_"&amp;AA$3,データシート2!$A:$SI,MATCH($R$2&amp;"_"&amp;$C41,データシート2!$A$1:$SI$1,0),0)</f>
        <v>18.326000000000001</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14.000999999999999</v>
      </c>
      <c r="S42" s="938">
        <f>VLOOKUP($D$3&amp;"_"&amp;S$3,データシート2!$A:$SI,MATCH($R$2&amp;"_"&amp;$C42,データシート2!$A$1:$SI$1,0),0)</f>
        <v>12.419</v>
      </c>
      <c r="T42" s="938">
        <f>VLOOKUP($D$3&amp;"_"&amp;T$3,データシート2!$A:$SI,MATCH($R$2&amp;"_"&amp;$C42,データシート2!$A$1:$SI$1,0),0)</f>
        <v>14.11</v>
      </c>
      <c r="U42" s="938">
        <f>VLOOKUP($D$3&amp;"_"&amp;U$3,データシート2!$A:$SI,MATCH($R$2&amp;"_"&amp;$C42,データシート2!$A$1:$SI$1,0),0)</f>
        <v>14.422000000000001</v>
      </c>
      <c r="V42" s="938">
        <f>VLOOKUP($D$3&amp;"_"&amp;V$3,データシート2!$A:$SI,MATCH($R$2&amp;"_"&amp;$C42,データシート2!$A$1:$SI$1,0),0)</f>
        <v>12.845000000000001</v>
      </c>
      <c r="W42" s="938">
        <f>VLOOKUP($D$3&amp;"_"&amp;W$3,データシート2!$A:$SI,MATCH($R$2&amp;"_"&amp;$C42,データシート2!$A$1:$SI$1,0),0)</f>
        <v>13.083</v>
      </c>
      <c r="X42" s="938">
        <f>VLOOKUP($D$3&amp;"_"&amp;X$3,データシート2!$A:$SI,MATCH($R$2&amp;"_"&amp;$C42,データシート2!$A$1:$SI$1,0),0)</f>
        <v>14.673</v>
      </c>
      <c r="Y42" s="938">
        <f>VLOOKUP($D$3&amp;"_"&amp;Y$3,データシート2!$A:$SI,MATCH($R$2&amp;"_"&amp;$C42,データシート2!$A$1:$SI$1,0),0)</f>
        <v>14.676</v>
      </c>
      <c r="Z42" s="938">
        <f>VLOOKUP($D$3&amp;"_"&amp;Z$3,データシート2!$A:$SI,MATCH($R$2&amp;"_"&amp;$C42,データシート2!$A$1:$SI$1,0),0)</f>
        <v>11.816000000000001</v>
      </c>
      <c r="AA42" s="938">
        <f>VLOOKUP($D$3&amp;"_"&amp;AA$3,データシート2!$A:$SI,MATCH($R$2&amp;"_"&amp;$C42,データシート2!$A$1:$SI$1,0),0)</f>
        <v>10.044</v>
      </c>
      <c r="AB42" s="939">
        <f>VLOOKUP($D$3&amp;"_"&amp;AB$3,データシート2!$A:$SI,MATCH($R$2&amp;"_"&amp;$C42,データシート2!$A$1:$SI$1,0),0)</f>
        <v>10.843999999999999</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1</v>
      </c>
      <c r="H47" s="766">
        <f>VLOOKUP($D$3&amp;"_"&amp;H$3,データシート2!$A:$SI,MATCH($G$2&amp;"_"&amp;$C47,データシート2!$A$1:$SI$1,0),0)</f>
        <v>1</v>
      </c>
      <c r="I47" s="766">
        <f>VLOOKUP($D$3&amp;"_"&amp;I$3,データシート2!$A:$SI,MATCH($G$2&amp;"_"&amp;$C47,データシート2!$A$1:$SI$1,0),0)</f>
        <v>1</v>
      </c>
      <c r="J47" s="766">
        <f>VLOOKUP($D$3&amp;"_"&amp;J$3,データシート2!$A:$SI,MATCH($G$2&amp;"_"&amp;$C47,データシート2!$A$1:$SI$1,0),0)</f>
        <v>1</v>
      </c>
      <c r="K47" s="767">
        <f>VLOOKUP($D$3&amp;"_"&amp;K$3,データシート2!$A:$SI,MATCH($G$2&amp;"_"&amp;$C47,データシート2!$A$1:$SI$1,0),0)</f>
        <v>1</v>
      </c>
      <c r="L47" s="767">
        <f>VLOOKUP($D$3&amp;"_"&amp;L$3,データシート2!$A:$SI,MATCH($G$2&amp;"_"&amp;$C47,データシート2!$A$1:$SI$1,0),0)</f>
        <v>1</v>
      </c>
      <c r="M47" s="767">
        <f>VLOOKUP($D$3&amp;"_"&amp;M$3,データシート2!$A:$SI,MATCH($G$2&amp;"_"&amp;$C47,データシート2!$A$1:$SI$1,0),0)</f>
        <v>1</v>
      </c>
      <c r="N47" s="767">
        <f>VLOOKUP($D$3&amp;"_"&amp;N$3,データシート2!$A:$SI,MATCH($G$2&amp;"_"&amp;$C47,データシート2!$A$1:$SI$1,0),0)</f>
        <v>1</v>
      </c>
      <c r="O47" s="767">
        <f>VLOOKUP($D$3&amp;"_"&amp;O$3,データシート2!$A:$SI,MATCH($G$2&amp;"_"&amp;$C47,データシート2!$A$1:$SI$1,0),0)</f>
        <v>1</v>
      </c>
      <c r="P47" s="767">
        <f>VLOOKUP($D$3&amp;"_"&amp;P$3,データシート2!$A:$SI,MATCH($G$2&amp;"_"&amp;$C47,データシート2!$A$1:$SI$1,0),0)</f>
        <v>1</v>
      </c>
      <c r="Q47" s="768">
        <f>VLOOKUP($D$3&amp;"_"&amp;Q$3,データシート2!$A:$SI,MATCH($G$2&amp;"_"&amp;$C47,データシート2!$A$1:$SI$1,0),0)</f>
        <v>1</v>
      </c>
      <c r="R47" s="937">
        <f>VLOOKUP($D$3&amp;"_"&amp;R$3,データシート2!$A:$SI,MATCH($R$2&amp;"_"&amp;$C47,データシート2!$A$1:$SI$1,0),0)</f>
        <v>24.106999999999999</v>
      </c>
      <c r="S47" s="938">
        <f>VLOOKUP($D$3&amp;"_"&amp;S$3,データシート2!$A:$SI,MATCH($R$2&amp;"_"&amp;$C47,データシート2!$A$1:$SI$1,0),0)</f>
        <v>25.242999999999999</v>
      </c>
      <c r="T47" s="938">
        <f>VLOOKUP($D$3&amp;"_"&amp;T$3,データシート2!$A:$SI,MATCH($R$2&amp;"_"&amp;$C47,データシート2!$A$1:$SI$1,0),0)</f>
        <v>26.754999999999999</v>
      </c>
      <c r="U47" s="938">
        <f>VLOOKUP($D$3&amp;"_"&amp;U$3,データシート2!$A:$SI,MATCH($R$2&amp;"_"&amp;$C47,データシート2!$A$1:$SI$1,0),0)</f>
        <v>25.748000000000001</v>
      </c>
      <c r="V47" s="938">
        <f>VLOOKUP($D$3&amp;"_"&amp;V$3,データシート2!$A:$SI,MATCH($R$2&amp;"_"&amp;$C47,データシート2!$A$1:$SI$1,0),0)</f>
        <v>25.495999999999999</v>
      </c>
      <c r="W47" s="938">
        <f>VLOOKUP($D$3&amp;"_"&amp;W$3,データシート2!$A:$SI,MATCH($R$2&amp;"_"&amp;$C47,データシート2!$A$1:$SI$1,0),0)</f>
        <v>26.475999999999999</v>
      </c>
      <c r="X47" s="938">
        <f>VLOOKUP($D$3&amp;"_"&amp;X$3,データシート2!$A:$SI,MATCH($R$2&amp;"_"&amp;$C47,データシート2!$A$1:$SI$1,0),0)</f>
        <v>28.352</v>
      </c>
      <c r="Y47" s="938">
        <f>VLOOKUP($D$3&amp;"_"&amp;Y$3,データシート2!$A:$SI,MATCH($R$2&amp;"_"&amp;$C47,データシート2!$A$1:$SI$1,0),0)</f>
        <v>36.320999999999998</v>
      </c>
      <c r="Z47" s="938">
        <f>VLOOKUP($D$3&amp;"_"&amp;Z$3,データシート2!$A:$SI,MATCH($R$2&amp;"_"&amp;$C47,データシート2!$A$1:$SI$1,0),0)</f>
        <v>36.598999999999997</v>
      </c>
      <c r="AA47" s="938">
        <f>VLOOKUP($D$3&amp;"_"&amp;AA$3,データシート2!$A:$SI,MATCH($R$2&amp;"_"&amp;$C47,データシート2!$A$1:$SI$1,0),0)</f>
        <v>39.521000000000001</v>
      </c>
      <c r="AB47" s="939">
        <f>VLOOKUP($D$3&amp;"_"&amp;AB$3,データシート2!$A:$SI,MATCH($R$2&amp;"_"&amp;$C47,データシート2!$A$1:$SI$1,0),0)</f>
        <v>37.304000000000002</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2.9590000000000001</v>
      </c>
      <c r="Y48" s="938">
        <f>VLOOKUP($D$3&amp;"_"&amp;Y$3,データシート2!$A:$SI,MATCH($R$2&amp;"_"&amp;$C48,データシート2!$A$1:$SI$1,0),0)</f>
        <v>3.3980000000000001</v>
      </c>
      <c r="Z48" s="938">
        <f>VLOOKUP($D$3&amp;"_"&amp;Z$3,データシート2!$A:$SI,MATCH($R$2&amp;"_"&amp;$C48,データシート2!$A$1:$SI$1,0),0)</f>
        <v>3.5059999999999998</v>
      </c>
      <c r="AA48" s="938">
        <f>VLOOKUP($D$3&amp;"_"&amp;AA$3,データシート2!$A:$SI,MATCH($R$2&amp;"_"&amp;$C48,データシート2!$A$1:$SI$1,0),0)</f>
        <v>3.1059999999999999</v>
      </c>
      <c r="AB48" s="939">
        <f>VLOOKUP($D$3&amp;"_"&amp;AB$3,データシート2!$A:$SI,MATCH($R$2&amp;"_"&amp;$C48,データシート2!$A$1:$SI$1,0),0)</f>
        <v>3.0190000000000001</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1</v>
      </c>
      <c r="H52" s="751">
        <f>VLOOKUP($D$3&amp;"_"&amp;H$3,データシート2!$A:$SI,MATCH($G$2&amp;"_"&amp;$C52,データシート2!$A$1:$SI$1,0),0)</f>
        <v>1</v>
      </c>
      <c r="I52" s="751">
        <f>VLOOKUP($D$3&amp;"_"&amp;I$3,データシート2!$A:$SI,MATCH($G$2&amp;"_"&amp;$C52,データシート2!$A$1:$SI$1,0),0)</f>
        <v>1</v>
      </c>
      <c r="J52" s="751">
        <f>VLOOKUP($D$3&amp;"_"&amp;J$3,データシート2!$A:$SI,MATCH($G$2&amp;"_"&amp;$C52,データシート2!$A$1:$SI$1,0),0)</f>
        <v>1</v>
      </c>
      <c r="K52" s="752">
        <f>VLOOKUP($D$3&amp;"_"&amp;K$3,データシート2!$A:$SI,MATCH($G$2&amp;"_"&amp;$C52,データシート2!$A$1:$SI$1,0),0)</f>
        <v>1</v>
      </c>
      <c r="L52" s="752">
        <f>VLOOKUP($D$3&amp;"_"&amp;L$3,データシート2!$A:$SI,MATCH($G$2&amp;"_"&amp;$C52,データシート2!$A$1:$SI$1,0),0)</f>
        <v>1</v>
      </c>
      <c r="M52" s="752">
        <f>VLOOKUP($D$3&amp;"_"&amp;M$3,データシート2!$A:$SI,MATCH($G$2&amp;"_"&amp;$C52,データシート2!$A$1:$SI$1,0),0)</f>
        <v>1</v>
      </c>
      <c r="N52" s="752">
        <f>VLOOKUP($D$3&amp;"_"&amp;N$3,データシート2!$A:$SI,MATCH($G$2&amp;"_"&amp;$C52,データシート2!$A$1:$SI$1,0),0)</f>
        <v>1</v>
      </c>
      <c r="O52" s="752">
        <f>VLOOKUP($D$3&amp;"_"&amp;O$3,データシート2!$A:$SI,MATCH($G$2&amp;"_"&amp;$C52,データシート2!$A$1:$SI$1,0),0)</f>
        <v>1</v>
      </c>
      <c r="P52" s="752">
        <f>VLOOKUP($D$3&amp;"_"&amp;P$3,データシート2!$A:$SI,MATCH($G$2&amp;"_"&amp;$C52,データシート2!$A$1:$SI$1,0),0)</f>
        <v>1</v>
      </c>
      <c r="Q52" s="753">
        <f>VLOOKUP($D$3&amp;"_"&amp;Q$3,データシート2!$A:$SI,MATCH($G$2&amp;"_"&amp;$C52,データシート2!$A$1:$SI$1,0),0)</f>
        <v>1</v>
      </c>
      <c r="R52" s="930">
        <f>VLOOKUP($D$3&amp;"_"&amp;R$3,データシート2!$A:$SI,MATCH($R$2&amp;"_"&amp;$C52,データシート2!$A$1:$SI$1,0),0)</f>
        <v>5.1769999999999996</v>
      </c>
      <c r="S52" s="931">
        <f>VLOOKUP($D$3&amp;"_"&amp;S$3,データシート2!$A:$SI,MATCH($R$2&amp;"_"&amp;$C52,データシート2!$A$1:$SI$1,0),0)</f>
        <v>5.5979999999999999</v>
      </c>
      <c r="T52" s="931">
        <f>VLOOKUP($D$3&amp;"_"&amp;T$3,データシート2!$A:$SI,MATCH($R$2&amp;"_"&amp;$C52,データシート2!$A$1:$SI$1,0),0)</f>
        <v>5.86</v>
      </c>
      <c r="U52" s="931">
        <f>VLOOKUP($D$3&amp;"_"&amp;U$3,データシート2!$A:$SI,MATCH($R$2&amp;"_"&amp;$C52,データシート2!$A$1:$SI$1,0),0)</f>
        <v>5.774</v>
      </c>
      <c r="V52" s="931">
        <f>VLOOKUP($D$3&amp;"_"&amp;V$3,データシート2!$A:$SI,MATCH($R$2&amp;"_"&amp;$C52,データシート2!$A$1:$SI$1,0),0)</f>
        <v>5.6280000000000001</v>
      </c>
      <c r="W52" s="931">
        <f>VLOOKUP($D$3&amp;"_"&amp;W$3,データシート2!$A:$SI,MATCH($R$2&amp;"_"&amp;$C52,データシート2!$A$1:$SI$1,0),0)</f>
        <v>5.8959999999999999</v>
      </c>
      <c r="X52" s="931">
        <f>VLOOKUP($D$3&amp;"_"&amp;X$3,データシート2!$A:$SI,MATCH($R$2&amp;"_"&amp;$C52,データシート2!$A$1:$SI$1,0),0)</f>
        <v>5.1289999999999996</v>
      </c>
      <c r="Y52" s="931">
        <f>VLOOKUP($D$3&amp;"_"&amp;Y$3,データシート2!$A:$SI,MATCH($R$2&amp;"_"&amp;$C52,データシート2!$A$1:$SI$1,0),0)</f>
        <v>4.9349999999999996</v>
      </c>
      <c r="Z52" s="931">
        <f>VLOOKUP($D$3&amp;"_"&amp;Z$3,データシート2!$A:$SI,MATCH($R$2&amp;"_"&amp;$C52,データシート2!$A$1:$SI$1,0),0)</f>
        <v>4.7110000000000003</v>
      </c>
      <c r="AA52" s="931">
        <f>VLOOKUP($D$3&amp;"_"&amp;AA$3,データシート2!$A:$SI,MATCH($R$2&amp;"_"&amp;$C52,データシート2!$A$1:$SI$1,0),0)</f>
        <v>4.2770000000000001</v>
      </c>
      <c r="AB52" s="932">
        <f>VLOOKUP($D$3&amp;"_"&amp;AB$3,データシート2!$A:$SI,MATCH($R$2&amp;"_"&amp;$C52,データシート2!$A$1:$SI$1,0),0)</f>
        <v>4.0670000000000002</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1</v>
      </c>
      <c r="H106" s="734">
        <f>VLOOKUP($D$3&amp;"_"&amp;H$3,データシート2!$A:$SI,MATCH($G$2&amp;"_"&amp;$B106,データシート2!$A$1:$SI$1,0),0)</f>
        <v>1</v>
      </c>
      <c r="I106" s="734">
        <f>VLOOKUP($D$3&amp;"_"&amp;I$3,データシート2!$A:$SI,MATCH($G$2&amp;"_"&amp;$B106,データシート2!$A$1:$SI$1,0),0)</f>
        <v>1</v>
      </c>
      <c r="J106" s="734">
        <f>VLOOKUP($D$3&amp;"_"&amp;J$3,データシート2!$A:$SI,MATCH($G$2&amp;"_"&amp;$B106,データシート2!$A$1:$SI$1,0),0)</f>
        <v>1</v>
      </c>
      <c r="K106" s="735">
        <f>VLOOKUP($D$3&amp;"_"&amp;K$3,データシート2!$A:$SI,MATCH($G$2&amp;"_"&amp;$B106,データシート2!$A$1:$SI$1,0),0)</f>
        <v>1</v>
      </c>
      <c r="L106" s="735">
        <f>VLOOKUP($D$3&amp;"_"&amp;L$3,データシート2!$A:$SI,MATCH($G$2&amp;"_"&amp;$B106,データシート2!$A$1:$SI$1,0),0)</f>
        <v>1</v>
      </c>
      <c r="M106" s="735">
        <f>VLOOKUP($D$3&amp;"_"&amp;M$3,データシート2!$A:$SI,MATCH($G$2&amp;"_"&amp;$B106,データシート2!$A$1:$SI$1,0),0)</f>
        <v>1</v>
      </c>
      <c r="N106" s="735">
        <f>VLOOKUP($D$3&amp;"_"&amp;N$3,データシート2!$A:$SI,MATCH($G$2&amp;"_"&amp;$B106,データシート2!$A$1:$SI$1,0),0)</f>
        <v>1</v>
      </c>
      <c r="O106" s="735">
        <f>VLOOKUP($D$3&amp;"_"&amp;O$3,データシート2!$A:$SI,MATCH($G$2&amp;"_"&amp;$B106,データシート2!$A$1:$SI$1,0),0)</f>
        <v>1</v>
      </c>
      <c r="P106" s="735">
        <f>VLOOKUP($D$3&amp;"_"&amp;P$3,データシート2!$A:$SI,MATCH($G$2&amp;"_"&amp;$B106,データシート2!$A$1:$SI$1,0),0)</f>
        <v>1</v>
      </c>
      <c r="Q106" s="736">
        <f>VLOOKUP($D$3&amp;"_"&amp;Q$3,データシート2!$A:$SI,MATCH($G$2&amp;"_"&amp;$B106,データシート2!$A$1:$SI$1,0),0)</f>
        <v>1</v>
      </c>
      <c r="R106" s="924">
        <f>VLOOKUP($D$3&amp;"_"&amp;R$3,データシート2!$A:$SI,MATCH($R$2&amp;"_"&amp;$B106,データシート2!$A$1:$SI$1,0),0)</f>
        <v>4.4610000000000003</v>
      </c>
      <c r="S106" s="925">
        <f>VLOOKUP($D$3&amp;"_"&amp;S$3,データシート2!$A:$SI,MATCH($R$2&amp;"_"&amp;$B106,データシート2!$A$1:$SI$1,0),0)</f>
        <v>4.8979999999999997</v>
      </c>
      <c r="T106" s="925">
        <f>VLOOKUP($D$3&amp;"_"&amp;T$3,データシート2!$A:$SI,MATCH($R$2&amp;"_"&amp;$B106,データシート2!$A$1:$SI$1,0),0)</f>
        <v>4.6449999999999996</v>
      </c>
      <c r="U106" s="925">
        <f>VLOOKUP($D$3&amp;"_"&amp;U$3,データシート2!$A:$SI,MATCH($R$2&amp;"_"&amp;$B106,データシート2!$A$1:$SI$1,0),0)</f>
        <v>4.7389999999999999</v>
      </c>
      <c r="V106" s="925">
        <f>VLOOKUP($D$3&amp;"_"&amp;V$3,データシート2!$A:$SI,MATCH($R$2&amp;"_"&amp;$B106,データシート2!$A$1:$SI$1,0),0)</f>
        <v>4.391</v>
      </c>
      <c r="W106" s="925">
        <f>VLOOKUP($D$3&amp;"_"&amp;W$3,データシート2!$A:$SI,MATCH($R$2&amp;"_"&amp;$B106,データシート2!$A$1:$SI$1,0),0)</f>
        <v>4.3120000000000003</v>
      </c>
      <c r="X106" s="925">
        <f>VLOOKUP($D$3&amp;"_"&amp;X$3,データシート2!$A:$SI,MATCH($R$2&amp;"_"&amp;$B106,データシート2!$A$1:$SI$1,0),0)</f>
        <v>4.2629999999999999</v>
      </c>
      <c r="Y106" s="925">
        <f>VLOOKUP($D$3&amp;"_"&amp;Y$3,データシート2!$A:$SI,MATCH($R$2&amp;"_"&amp;$B106,データシート2!$A$1:$SI$1,0),0)</f>
        <v>4.1360000000000001</v>
      </c>
      <c r="Z106" s="925">
        <f>VLOOKUP($D$3&amp;"_"&amp;Z$3,データシート2!$A:$SI,MATCH($R$2&amp;"_"&amp;$B106,データシート2!$A$1:$SI$1,0),0)</f>
        <v>3.9620000000000002</v>
      </c>
      <c r="AA106" s="925">
        <f>VLOOKUP($D$3&amp;"_"&amp;AA$3,データシート2!$A:$SI,MATCH($R$2&amp;"_"&amp;$B106,データシート2!$A$1:$SI$1,0),0)</f>
        <v>2.85</v>
      </c>
      <c r="AB106" s="926">
        <f>VLOOKUP($D$3&amp;"_"&amp;AB$3,データシート2!$A:$SI,MATCH($R$2&amp;"_"&amp;$B106,データシート2!$A$1:$SI$1,0),0)</f>
        <v>3.4750000000000001</v>
      </c>
    </row>
    <row r="107" spans="2:28" s="745" customFormat="1" ht="16.5" customHeight="1">
      <c r="B107" s="737"/>
      <c r="C107" s="762">
        <v>75</v>
      </c>
      <c r="D107" s="763" t="s">
        <v>621</v>
      </c>
      <c r="E107" s="738"/>
      <c r="F107" s="740"/>
      <c r="G107" s="765">
        <f>VLOOKUP($D$3&amp;"_"&amp;G$3,データシート2!$A:$SI,MATCH($G$2&amp;"_"&amp;$C107,データシート2!$A$1:$SI$1,0),0)</f>
        <v>1</v>
      </c>
      <c r="H107" s="766">
        <f>VLOOKUP($D$3&amp;"_"&amp;H$3,データシート2!$A:$SI,MATCH($G$2&amp;"_"&amp;$C107,データシート2!$A$1:$SI$1,0),0)</f>
        <v>1</v>
      </c>
      <c r="I107" s="766">
        <f>VLOOKUP($D$3&amp;"_"&amp;I$3,データシート2!$A:$SI,MATCH($G$2&amp;"_"&amp;$C107,データシート2!$A$1:$SI$1,0),0)</f>
        <v>1</v>
      </c>
      <c r="J107" s="766">
        <f>VLOOKUP($D$3&amp;"_"&amp;J$3,データシート2!$A:$SI,MATCH($G$2&amp;"_"&amp;$C107,データシート2!$A$1:$SI$1,0),0)</f>
        <v>1</v>
      </c>
      <c r="K107" s="767">
        <f>VLOOKUP($D$3&amp;"_"&amp;K$3,データシート2!$A:$SI,MATCH($G$2&amp;"_"&amp;$C107,データシート2!$A$1:$SI$1,0),0)</f>
        <v>1</v>
      </c>
      <c r="L107" s="767">
        <f>VLOOKUP($D$3&amp;"_"&amp;L$3,データシート2!$A:$SI,MATCH($G$2&amp;"_"&amp;$C107,データシート2!$A$1:$SI$1,0),0)</f>
        <v>1</v>
      </c>
      <c r="M107" s="767">
        <f>VLOOKUP($D$3&amp;"_"&amp;M$3,データシート2!$A:$SI,MATCH($G$2&amp;"_"&amp;$C107,データシート2!$A$1:$SI$1,0),0)</f>
        <v>1</v>
      </c>
      <c r="N107" s="767">
        <f>VLOOKUP($D$3&amp;"_"&amp;N$3,データシート2!$A:$SI,MATCH($G$2&amp;"_"&amp;$C107,データシート2!$A$1:$SI$1,0),0)</f>
        <v>1</v>
      </c>
      <c r="O107" s="767">
        <f>VLOOKUP($D$3&amp;"_"&amp;O$3,データシート2!$A:$SI,MATCH($G$2&amp;"_"&amp;$C107,データシート2!$A$1:$SI$1,0),0)</f>
        <v>1</v>
      </c>
      <c r="P107" s="767">
        <f>VLOOKUP($D$3&amp;"_"&amp;P$3,データシート2!$A:$SI,MATCH($G$2&amp;"_"&amp;$C107,データシート2!$A$1:$SI$1,0),0)</f>
        <v>1</v>
      </c>
      <c r="Q107" s="768">
        <f>VLOOKUP($D$3&amp;"_"&amp;Q$3,データシート2!$A:$SI,MATCH($G$2&amp;"_"&amp;$C107,データシート2!$A$1:$SI$1,0),0)</f>
        <v>1</v>
      </c>
      <c r="R107" s="937">
        <f>VLOOKUP($D$3&amp;"_"&amp;R$3,データシート2!$A:$SI,MATCH($R$2&amp;"_"&amp;$C107,データシート2!$A$1:$SI$1,0),0)</f>
        <v>4.4610000000000003</v>
      </c>
      <c r="S107" s="938">
        <f>VLOOKUP($D$3&amp;"_"&amp;S$3,データシート2!$A:$SI,MATCH($R$2&amp;"_"&amp;$C107,データシート2!$A$1:$SI$1,0),0)</f>
        <v>4.8979999999999997</v>
      </c>
      <c r="T107" s="938">
        <f>VLOOKUP($D$3&amp;"_"&amp;T$3,データシート2!$A:$SI,MATCH($R$2&amp;"_"&amp;$C107,データシート2!$A$1:$SI$1,0),0)</f>
        <v>4.6449999999999996</v>
      </c>
      <c r="U107" s="938">
        <f>VLOOKUP($D$3&amp;"_"&amp;U$3,データシート2!$A:$SI,MATCH($R$2&amp;"_"&amp;$C107,データシート2!$A$1:$SI$1,0),0)</f>
        <v>4.7389999999999999</v>
      </c>
      <c r="V107" s="938">
        <f>VLOOKUP($D$3&amp;"_"&amp;V$3,データシート2!$A:$SI,MATCH($R$2&amp;"_"&amp;$C107,データシート2!$A$1:$SI$1,0),0)</f>
        <v>4.391</v>
      </c>
      <c r="W107" s="938">
        <f>VLOOKUP($D$3&amp;"_"&amp;W$3,データシート2!$A:$SI,MATCH($R$2&amp;"_"&amp;$C107,データシート2!$A$1:$SI$1,0),0)</f>
        <v>4.3120000000000003</v>
      </c>
      <c r="X107" s="938">
        <f>VLOOKUP($D$3&amp;"_"&amp;X$3,データシート2!$A:$SI,MATCH($R$2&amp;"_"&amp;$C107,データシート2!$A$1:$SI$1,0),0)</f>
        <v>4.2629999999999999</v>
      </c>
      <c r="Y107" s="938">
        <f>VLOOKUP($D$3&amp;"_"&amp;Y$3,データシート2!$A:$SI,MATCH($R$2&amp;"_"&amp;$C107,データシート2!$A$1:$SI$1,0),0)</f>
        <v>4.1360000000000001</v>
      </c>
      <c r="Z107" s="938">
        <f>VLOOKUP($D$3&amp;"_"&amp;Z$3,データシート2!$A:$SI,MATCH($R$2&amp;"_"&amp;$C107,データシート2!$A$1:$SI$1,0),0)</f>
        <v>3.9620000000000002</v>
      </c>
      <c r="AA107" s="938">
        <f>VLOOKUP($D$3&amp;"_"&amp;AA$3,データシート2!$A:$SI,MATCH($R$2&amp;"_"&amp;$C107,データシート2!$A$1:$SI$1,0),0)</f>
        <v>2.85</v>
      </c>
      <c r="AB107" s="939">
        <f>VLOOKUP($D$3&amp;"_"&amp;AB$3,データシート2!$A:$SI,MATCH($R$2&amp;"_"&amp;$C107,データシート2!$A$1:$SI$1,0),0)</f>
        <v>3.4750000000000001</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1</v>
      </c>
      <c r="H114" s="734">
        <f>VLOOKUP($D$3&amp;"_"&amp;H$3,データシート2!$A:$SI,MATCH($G$2&amp;"_"&amp;$B114,データシート2!$A$1:$SI$1,0),0)</f>
        <v>1</v>
      </c>
      <c r="I114" s="734">
        <f>VLOOKUP($D$3&amp;"_"&amp;I$3,データシート2!$A:$SI,MATCH($G$2&amp;"_"&amp;$B114,データシート2!$A$1:$SI$1,0),0)</f>
        <v>1</v>
      </c>
      <c r="J114" s="734">
        <f>VLOOKUP($D$3&amp;"_"&amp;J$3,データシート2!$A:$SI,MATCH($G$2&amp;"_"&amp;$B114,データシート2!$A$1:$SI$1,0),0)</f>
        <v>1</v>
      </c>
      <c r="K114" s="735">
        <f>VLOOKUP($D$3&amp;"_"&amp;K$3,データシート2!$A:$SI,MATCH($G$2&amp;"_"&amp;$B114,データシート2!$A$1:$SI$1,0),0)</f>
        <v>1</v>
      </c>
      <c r="L114" s="735">
        <f>VLOOKUP($D$3&amp;"_"&amp;L$3,データシート2!$A:$SI,MATCH($G$2&amp;"_"&amp;$B114,データシート2!$A$1:$SI$1,0),0)</f>
        <v>1</v>
      </c>
      <c r="M114" s="735">
        <f>VLOOKUP($D$3&amp;"_"&amp;M$3,データシート2!$A:$SI,MATCH($G$2&amp;"_"&amp;$B114,データシート2!$A$1:$SI$1,0),0)</f>
        <v>1</v>
      </c>
      <c r="N114" s="735">
        <f>VLOOKUP($D$3&amp;"_"&amp;N$3,データシート2!$A:$SI,MATCH($G$2&amp;"_"&amp;$B114,データシート2!$A$1:$SI$1,0),0)</f>
        <v>1</v>
      </c>
      <c r="O114" s="735">
        <f>VLOOKUP($D$3&amp;"_"&amp;O$3,データシート2!$A:$SI,MATCH($G$2&amp;"_"&amp;$B114,データシート2!$A$1:$SI$1,0),0)</f>
        <v>1</v>
      </c>
      <c r="P114" s="735">
        <f>VLOOKUP($D$3&amp;"_"&amp;P$3,データシート2!$A:$SI,MATCH($G$2&amp;"_"&amp;$B114,データシート2!$A$1:$SI$1,0),0)</f>
        <v>1</v>
      </c>
      <c r="Q114" s="736">
        <f>VLOOKUP($D$3&amp;"_"&amp;Q$3,データシート2!$A:$SI,MATCH($G$2&amp;"_"&amp;$B114,データシート2!$A$1:$SI$1,0),0)</f>
        <v>1</v>
      </c>
      <c r="R114" s="924">
        <f>VLOOKUP($D$3&amp;"_"&amp;R$3,データシート2!$A:$SI,MATCH($R$2&amp;"_"&amp;$B114,データシート2!$A$1:$SI$1,0),0)</f>
        <v>5.95</v>
      </c>
      <c r="S114" s="925">
        <f>VLOOKUP($D$3&amp;"_"&amp;S$3,データシート2!$A:$SI,MATCH($R$2&amp;"_"&amp;$B114,データシート2!$A$1:$SI$1,0),0)</f>
        <v>6.1379999999999999</v>
      </c>
      <c r="T114" s="925">
        <f>VLOOKUP($D$3&amp;"_"&amp;T$3,データシート2!$A:$SI,MATCH($R$2&amp;"_"&amp;$B114,データシート2!$A$1:$SI$1,0),0)</f>
        <v>5.8410000000000002</v>
      </c>
      <c r="U114" s="925">
        <f>VLOOKUP($D$3&amp;"_"&amp;U$3,データシート2!$A:$SI,MATCH($R$2&amp;"_"&amp;$B114,データシート2!$A$1:$SI$1,0),0)</f>
        <v>5.665</v>
      </c>
      <c r="V114" s="925">
        <f>VLOOKUP($D$3&amp;"_"&amp;V$3,データシート2!$A:$SI,MATCH($R$2&amp;"_"&amp;$B114,データシート2!$A$1:$SI$1,0),0)</f>
        <v>5.3259999999999996</v>
      </c>
      <c r="W114" s="925">
        <f>VLOOKUP($D$3&amp;"_"&amp;W$3,データシート2!$A:$SI,MATCH($R$2&amp;"_"&amp;$B114,データシート2!$A$1:$SI$1,0),0)</f>
        <v>5.3860000000000001</v>
      </c>
      <c r="X114" s="925">
        <f>VLOOKUP($D$3&amp;"_"&amp;X$3,データシート2!$A:$SI,MATCH($R$2&amp;"_"&amp;$B114,データシート2!$A$1:$SI$1,0),0)</f>
        <v>5.4939999999999998</v>
      </c>
      <c r="Y114" s="925">
        <f>VLOOKUP($D$3&amp;"_"&amp;Y$3,データシート2!$A:$SI,MATCH($R$2&amp;"_"&amp;$B114,データシート2!$A$1:$SI$1,0),0)</f>
        <v>5.25</v>
      </c>
      <c r="Z114" s="925">
        <f>VLOOKUP($D$3&amp;"_"&amp;Z$3,データシート2!$A:$SI,MATCH($R$2&amp;"_"&amp;$B114,データシート2!$A$1:$SI$1,0),0)</f>
        <v>5.01</v>
      </c>
      <c r="AA114" s="925">
        <f>VLOOKUP($D$3&amp;"_"&amp;AA$3,データシート2!$A:$SI,MATCH($R$2&amp;"_"&amp;$B114,データシート2!$A$1:$SI$1,0),0)</f>
        <v>4.8630000000000004</v>
      </c>
      <c r="AB114" s="926">
        <f>VLOOKUP($D$3&amp;"_"&amp;AB$3,データシート2!$A:$SI,MATCH($R$2&amp;"_"&amp;$B114,データシート2!$A$1:$SI$1,0),0)</f>
        <v>4.7640000000000002</v>
      </c>
    </row>
    <row r="115" spans="2:28" s="745" customFormat="1" ht="16.5" customHeight="1">
      <c r="B115" s="737"/>
      <c r="C115" s="738">
        <v>81</v>
      </c>
      <c r="D115" s="739" t="s">
        <v>631</v>
      </c>
      <c r="E115" s="738"/>
      <c r="F115" s="740"/>
      <c r="G115" s="754">
        <f>VLOOKUP($D$3&amp;"_"&amp;G$3,データシート2!$A:$SI,MATCH($G$2&amp;"_"&amp;$C115,データシート2!$A$1:$SI$1,0),0)</f>
        <v>1</v>
      </c>
      <c r="H115" s="742">
        <f>VLOOKUP($D$3&amp;"_"&amp;H$3,データシート2!$A:$SI,MATCH($G$2&amp;"_"&amp;$C115,データシート2!$A$1:$SI$1,0),0)</f>
        <v>1</v>
      </c>
      <c r="I115" s="742">
        <f>VLOOKUP($D$3&amp;"_"&amp;I$3,データシート2!$A:$SI,MATCH($G$2&amp;"_"&amp;$C115,データシート2!$A$1:$SI$1,0),0)</f>
        <v>1</v>
      </c>
      <c r="J115" s="742">
        <f>VLOOKUP($D$3&amp;"_"&amp;J$3,データシート2!$A:$SI,MATCH($G$2&amp;"_"&amp;$C115,データシート2!$A$1:$SI$1,0),0)</f>
        <v>1</v>
      </c>
      <c r="K115" s="743">
        <f>VLOOKUP($D$3&amp;"_"&amp;K$3,データシート2!$A:$SI,MATCH($G$2&amp;"_"&amp;$C115,データシート2!$A$1:$SI$1,0),0)</f>
        <v>1</v>
      </c>
      <c r="L115" s="743">
        <f>VLOOKUP($D$3&amp;"_"&amp;L$3,データシート2!$A:$SI,MATCH($G$2&amp;"_"&amp;$C115,データシート2!$A$1:$SI$1,0),0)</f>
        <v>1</v>
      </c>
      <c r="M115" s="743">
        <f>VLOOKUP($D$3&amp;"_"&amp;M$3,データシート2!$A:$SI,MATCH($G$2&amp;"_"&amp;$C115,データシート2!$A$1:$SI$1,0),0)</f>
        <v>1</v>
      </c>
      <c r="N115" s="743">
        <f>VLOOKUP($D$3&amp;"_"&amp;N$3,データシート2!$A:$SI,MATCH($G$2&amp;"_"&amp;$C115,データシート2!$A$1:$SI$1,0),0)</f>
        <v>1</v>
      </c>
      <c r="O115" s="743">
        <f>VLOOKUP($D$3&amp;"_"&amp;O$3,データシート2!$A:$SI,MATCH($G$2&amp;"_"&amp;$C115,データシート2!$A$1:$SI$1,0),0)</f>
        <v>1</v>
      </c>
      <c r="P115" s="743">
        <f>VLOOKUP($D$3&amp;"_"&amp;P$3,データシート2!$A:$SI,MATCH($G$2&amp;"_"&amp;$C115,データシート2!$A$1:$SI$1,0),0)</f>
        <v>1</v>
      </c>
      <c r="Q115" s="744">
        <f>VLOOKUP($D$3&amp;"_"&amp;Q$3,データシート2!$A:$SI,MATCH($G$2&amp;"_"&amp;$C115,データシート2!$A$1:$SI$1,0),0)</f>
        <v>1</v>
      </c>
      <c r="R115" s="933">
        <f>VLOOKUP($D$3&amp;"_"&amp;R$3,データシート2!$A:$SI,MATCH($R$2&amp;"_"&amp;$C115,データシート2!$A$1:$SI$1,0),0)</f>
        <v>5.95</v>
      </c>
      <c r="S115" s="928">
        <f>VLOOKUP($D$3&amp;"_"&amp;S$3,データシート2!$A:$SI,MATCH($R$2&amp;"_"&amp;$C115,データシート2!$A$1:$SI$1,0),0)</f>
        <v>6.1379999999999999</v>
      </c>
      <c r="T115" s="928">
        <f>VLOOKUP($D$3&amp;"_"&amp;T$3,データシート2!$A:$SI,MATCH($R$2&amp;"_"&amp;$C115,データシート2!$A$1:$SI$1,0),0)</f>
        <v>5.8410000000000002</v>
      </c>
      <c r="U115" s="928">
        <f>VLOOKUP($D$3&amp;"_"&amp;U$3,データシート2!$A:$SI,MATCH($R$2&amp;"_"&amp;$C115,データシート2!$A$1:$SI$1,0),0)</f>
        <v>5.665</v>
      </c>
      <c r="V115" s="928">
        <f>VLOOKUP($D$3&amp;"_"&amp;V$3,データシート2!$A:$SI,MATCH($R$2&amp;"_"&amp;$C115,データシート2!$A$1:$SI$1,0),0)</f>
        <v>5.3259999999999996</v>
      </c>
      <c r="W115" s="928">
        <f>VLOOKUP($D$3&amp;"_"&amp;W$3,データシート2!$A:$SI,MATCH($R$2&amp;"_"&amp;$C115,データシート2!$A$1:$SI$1,0),0)</f>
        <v>5.3860000000000001</v>
      </c>
      <c r="X115" s="928">
        <f>VLOOKUP($D$3&amp;"_"&amp;X$3,データシート2!$A:$SI,MATCH($R$2&amp;"_"&amp;$C115,データシート2!$A$1:$SI$1,0),0)</f>
        <v>5.4939999999999998</v>
      </c>
      <c r="Y115" s="928">
        <f>VLOOKUP($D$3&amp;"_"&amp;Y$3,データシート2!$A:$SI,MATCH($R$2&amp;"_"&amp;$C115,データシート2!$A$1:$SI$1,0),0)</f>
        <v>5.25</v>
      </c>
      <c r="Z115" s="928">
        <f>VLOOKUP($D$3&amp;"_"&amp;Z$3,データシート2!$A:$SI,MATCH($R$2&amp;"_"&amp;$C115,データシート2!$A$1:$SI$1,0),0)</f>
        <v>5.01</v>
      </c>
      <c r="AA115" s="928">
        <f>VLOOKUP($D$3&amp;"_"&amp;AA$3,データシート2!$A:$SI,MATCH($R$2&amp;"_"&amp;$C115,データシート2!$A$1:$SI$1,0),0)</f>
        <v>4.8630000000000004</v>
      </c>
      <c r="AB115" s="929">
        <f>VLOOKUP($D$3&amp;"_"&amp;AB$3,データシート2!$A:$SI,MATCH($R$2&amp;"_"&amp;$C115,データシート2!$A$1:$SI$1,0),0)</f>
        <v>4.7640000000000002</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2025-03-04T09:37:22Z</dcterms:created>
  <dcterms:modified xsi:type="dcterms:W3CDTF">2025-03-04T09:37:22Z</dcterms:modified>
  <cp:category/>
  <cp:contentStatus/>
</cp:coreProperties>
</file>