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80574FB-2430-4EC6-B537-0B952B7FF5D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<sst xmlns="http://schemas.openxmlformats.org/spreadsheetml/2006/main" count="16827" uniqueCount="2628">
  <si>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</si>
  <si>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</si>
  <si>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</si>
  <si>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</si>
  <si>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</si>
  <si>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</si>
  <si>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</si>
  <si>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</si>
  <si>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</si>
  <si>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</si>
  <si>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</si>
  <si>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</si>
  <si>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</si>
  <si>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</si>
  <si>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</si>
  <si>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</si>
  <si>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</si>
  <si>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</si>
  <si>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</si>
  <si>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</si>
  <si>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</si>
  <si>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</si>
  <si>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</si>
  <si>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</si>
  <si>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</si>
  <si>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</si>
  <si>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</si>
  <si>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</si>
  <si>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</si>
  <si>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</si>
  <si>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</si>
  <si>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</si>
  <si>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</si>
  <si>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</si>
  <si>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</si>
  <si>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</si>
  <si>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</si>
  <si>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</si>
  <si>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</si>
  <si>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</si>
  <si>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</si>
  <si>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</si>
  <si>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</si>
  <si>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</si>
  <si>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</si>
  <si>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</si>
  <si>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</si>
  <si>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</si>
  <si>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</si>
  <si>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</si>
  <si>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</si>
  <si>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</si>
  <si>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</si>
  <si>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</si>
  <si>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</si>
  <si>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</si>
  <si>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</si>
  <si>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</si>
  <si>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</si>
  <si>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</si>
  <si>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</si>
  <si>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</si>
  <si>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</si>
  <si>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</si>
  <si>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</si>
  <si>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</si>
  <si>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</si>
  <si>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</si>
  <si>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</si>
  <si>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</si>
  <si>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</si>
  <si>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</si>
  <si>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</si>
  <si>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</si>
  <si>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</si>
  <si>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</si>
  <si>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</si>
  <si>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</si>
  <si>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</si>
  <si>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</si>
  <si>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</si>
  <si>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</si>
  <si>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</si>
  <si>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</si>
  <si>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</si>
  <si>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</si>
  <si>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</si>
  <si>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</si>
  <si>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</si>
  <si>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</si>
  <si>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</si>
  <si>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</si>
  <si>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</si>
  <si>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</si>
  <si>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</si>
  <si>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</si>
  <si>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</si>
  <si>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</si>
  <si>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</si>
  <si>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</si>
  <si>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</si>
  <si>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</si>
  <si>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</si>
  <si>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</si>
  <si>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</si>
  <si>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</si>
  <si>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</si>
  <si>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</si>
  <si>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</si>
  <si>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</si>
  <si>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</si>
  <si>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</si>
  <si>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</si>
  <si>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</si>
  <si>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</si>
  <si>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</si>
  <si>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</si>
  <si>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</si>
  <si>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</si>
  <si>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</si>
  <si>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</si>
  <si>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</si>
  <si>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</si>
  <si>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</si>
  <si>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</si>
  <si>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</si>
  <si>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</si>
  <si>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</si>
  <si>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</si>
  <si>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</si>
  <si>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</si>
  <si>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</si>
  <si>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</si>
  <si>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</si>
  <si>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</si>
  <si>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</si>
  <si>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</si>
  <si>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</si>
  <si>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</si>
  <si>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</si>
  <si>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</si>
  <si>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</si>
  <si>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</si>
  <si>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</si>
  <si>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</si>
  <si>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</si>
  <si>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</si>
  <si>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</si>
  <si>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</si>
  <si>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</si>
  <si>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</si>
  <si>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</si>
  <si>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</si>
  <si>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</si>
  <si>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</si>
  <si>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</si>
  <si>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</si>
  <si>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</si>
  <si>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</si>
  <si>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</si>
  <si>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</si>
  <si>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</si>
  <si>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</si>
  <si>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</si>
  <si>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</si>
  <si>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</si>
  <si>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</si>
  <si>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</si>
  <si>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</si>
  <si>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</si>
  <si>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</si>
  <si>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</si>
  <si>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</si>
  <si>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</si>
  <si>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</si>
  <si>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</si>
  <si>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</si>
  <si>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</si>
  <si>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</si>
  <si>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</si>
  <si>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</si>
  <si>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</si>
  <si>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</si>
  <si>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</si>
  <si>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</si>
  <si>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</si>
  <si>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</si>
  <si>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</si>
  <si>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</si>
  <si>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</si>
  <si>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</si>
  <si>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</si>
  <si>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</si>
  <si>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</si>
  <si>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</si>
  <si>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</si>
  <si>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</si>
  <si>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</si>
  <si>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</si>
  <si>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</si>
  <si>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</si>
  <si>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</si>
  <si>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</si>
  <si>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</si>
  <si>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</si>
  <si>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</si>
  <si>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</si>
  <si>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</si>
  <si>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</si>
  <si>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</si>
  <si>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</si>
  <si>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</si>
  <si>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</si>
  <si>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</si>
  <si>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</si>
  <si>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</si>
  <si>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</si>
  <si>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</si>
  <si>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</si>
  <si>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</si>
  <si>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</si>
  <si>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</si>
  <si>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</si>
  <si>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</si>
  <si>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</si>
  <si>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</si>
  <si>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</si>
  <si>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</si>
  <si>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</si>
  <si>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</si>
  <si>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</si>
  <si>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</si>
  <si>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</si>
  <si>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</si>
  <si>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</si>
  <si>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</si>
  <si>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</si>
  <si>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</si>
  <si>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</si>
  <si>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</si>
  <si>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</si>
  <si>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</si>
  <si>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</si>
  <si>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</si>
  <si>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</si>
  <si>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</si>
  <si>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</si>
  <si>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</si>
  <si>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</si>
  <si>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</si>
  <si>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</si>
  <si>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</si>
  <si>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</si>
  <si>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</si>
  <si>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</si>
  <si>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</si>
  <si>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</si>
  <si>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</si>
  <si>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</si>
  <si>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</si>
  <si>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</si>
  <si>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</si>
  <si>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</si>
  <si>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</si>
  <si>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</si>
  <si>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</si>
  <si>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</si>
  <si>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</si>
  <si>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</si>
  <si>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</si>
  <si>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</si>
  <si>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</si>
  <si>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</si>
  <si>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</si>
  <si>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</si>
  <si>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</si>
  <si>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</si>
  <si>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</si>
  <si>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</si>
  <si>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</si>
  <si>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</si>
  <si>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</si>
  <si>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</si>
  <si>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</si>
  <si>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</si>
  <si>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</si>
  <si>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</si>
  <si>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</si>
  <si>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</si>
  <si>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</si>
  <si>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</si>
  <si>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</si>
  <si>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</si>
  <si>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</si>
  <si>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</si>
  <si>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</si>
  <si>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</si>
  <si>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</si>
  <si>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</si>
  <si>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</si>
  <si>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</si>
  <si>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</si>
  <si>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</si>
  <si>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</si>
  <si>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</si>
  <si>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</si>
  <si>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</si>
  <si>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</si>
  <si>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</si>
  <si>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</si>
  <si>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</si>
  <si>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</si>
  <si>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</si>
  <si>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</si>
  <si>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</si>
  <si>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</si>
  <si>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</si>
  <si>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</si>
  <si>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</si>
  <si>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</si>
  <si>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</si>
  <si>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</si>
  <si>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</si>
  <si>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</si>
  <si>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</si>
  <si>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</si>
  <si>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</si>
  <si>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</si>
  <si>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</si>
  <si>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</si>
  <si>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</si>
  <si>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</si>
  <si>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</si>
  <si>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</si>
  <si>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</si>
  <si>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</si>
  <si>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</si>
  <si>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</si>
  <si>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</si>
  <si>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</si>
  <si>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</si>
  <si>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</si>
  <si>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</si>
  <si>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</si>
  <si>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</si>
  <si>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</si>
  <si>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</si>
  <si>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</si>
  <si>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</si>
  <si>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</si>
  <si>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</si>
  <si>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</si>
  <si>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</si>
  <si>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</si>
  <si>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</si>
  <si>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</si>
  <si>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</si>
  <si>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</si>
  <si>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</si>
  <si>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</si>
  <si>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</si>
  <si>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</si>
  <si>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</si>
  <si>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</si>
  <si>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</si>
  <si>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</si>
  <si>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</si>
  <si>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</si>
  <si>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</si>
  <si>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</si>
  <si>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</si>
  <si>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</si>
  <si>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</si>
  <si>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</si>
  <si>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</si>
  <si>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</si>
  <si>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</si>
  <si>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</si>
  <si>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</si>
  <si>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</si>
  <si>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</si>
  <si>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</si>
  <si>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</si>
  <si>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</si>
  <si>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</si>
  <si>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</si>
  <si>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</si>
  <si>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</si>
  <si>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</si>
  <si>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</si>
  <si>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</si>
  <si>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</si>
  <si>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</si>
  <si>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</si>
  <si>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</si>
  <si>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</si>
  <si>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</si>
  <si>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</si>
  <si>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</si>
  <si>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</si>
  <si>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</si>
  <si>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</si>
  <si>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</si>
  <si>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</si>
  <si>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</si>
  <si>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</si>
  <si>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</si>
  <si>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</si>
  <si>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</si>
  <si>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</si>
  <si>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</si>
  <si>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</si>
  <si>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</si>
  <si>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</si>
  <si>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</si>
  <si>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</si>
  <si>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</si>
  <si>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</si>
  <si>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</si>
  <si>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</si>
  <si>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</si>
  <si>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</si>
  <si>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</si>
  <si>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</si>
  <si>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</si>
  <si>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</si>
  <si>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</si>
  <si>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</si>
  <si>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</si>
  <si>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</si>
  <si>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</si>
  <si>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</si>
  <si>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</si>
  <si>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</si>
  <si>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</si>
  <si>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</si>
  <si>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</si>
  <si>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</si>
  <si>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</si>
  <si>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</si>
  <si>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</si>
  <si>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</si>
  <si>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</si>
  <si>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</si>
  <si>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</si>
  <si>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</si>
  <si>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</si>
  <si>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</si>
  <si>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</si>
  <si>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</si>
  <si>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</si>
  <si>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</si>
  <si>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</si>
  <si>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</si>
  <si>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</si>
  <si>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</si>
  <si>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</si>
  <si>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</si>
  <si>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</si>
  <si>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</si>
  <si>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</si>
  <si>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</si>
  <si>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</si>
  <si>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</si>
  <si>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</si>
  <si>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</si>
  <si>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</si>
  <si>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</si>
  <si>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</si>
  <si>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</si>
  <si>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</si>
  <si>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</si>
  <si>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</si>
  <si>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</si>
  <si>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</si>
  <si>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</si>
  <si>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</si>
  <si>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</si>
  <si>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</si>
  <si>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</si>
  <si>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</si>
  <si>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</si>
  <si>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</si>
  <si>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</si>
  <si>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</si>
  <si>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</si>
  <si>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</si>
  <si>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</si>
  <si>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</si>
  <si>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</si>
  <si>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</si>
  <si>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</si>
  <si>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</si>
  <si>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</si>
  <si>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</si>
  <si>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</si>
  <si>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</si>
  <si>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</si>
  <si>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</si>
  <si>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</si>
  <si>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</si>
  <si>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</si>
  <si>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</si>
  <si>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</si>
  <si>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</si>
  <si>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</si>
  <si>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</si>
  <si>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</si>
  <si>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</si>
  <si>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</si>
  <si>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</si>
  <si>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</si>
  <si>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</si>
  <si>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</si>
  <si>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</si>
  <si>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</si>
  <si>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</si>
  <si>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</si>
  <si>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</si>
  <si>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</si>
  <si>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</si>
  <si>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</si>
  <si>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</si>
  <si>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</si>
  <si>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</si>
  <si>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</si>
  <si>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</si>
  <si>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</si>
  <si>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</si>
  <si>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</si>
  <si>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</si>
  <si>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</si>
  <si>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</si>
  <si>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</si>
  <si>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</si>
  <si>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</si>
  <si>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</si>
  <si>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</si>
  <si>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</si>
  <si>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</si>
  <si>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</si>
  <si>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</si>
  <si>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</si>
  <si>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</si>
  <si>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</si>
  <si>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</si>
  <si>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</si>
  <si>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</si>
  <si>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</si>
  <si>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</si>
  <si>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</si>
  <si>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</si>
  <si>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</si>
  <si>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</si>
  <si>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</si>
  <si>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</si>
  <si>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</si>
  <si>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</si>
  <si>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</si>
  <si>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</si>
  <si>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</si>
  <si>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</si>
  <si>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</si>
  <si>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</si>
  <si>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</si>
  <si>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</si>
  <si>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</si>
  <si>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</si>
  <si>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</si>
  <si>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</si>
  <si>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</si>
  <si>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</si>
  <si>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</si>
  <si>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</si>
  <si>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</si>
  <si>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</si>
  <si>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</si>
  <si>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</si>
  <si>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</si>
  <si>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</si>
  <si>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</si>
  <si>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</si>
  <si>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</si>
  <si>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</si>
  <si>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</si>
  <si>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</si>
  <si>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</si>
  <si>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</si>
  <si>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</si>
  <si>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</si>
  <si>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</si>
  <si>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</si>
  <si>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</si>
  <si>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</si>
  <si>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</si>
  <si>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</si>
  <si>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</si>
  <si>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</si>
  <si>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</si>
  <si>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</si>
  <si>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</si>
  <si>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</si>
  <si>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</si>
  <si>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</si>
  <si>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</si>
  <si>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</si>
  <si>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</si>
  <si>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</si>
  <si>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</si>
  <si>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</si>
  <si>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</si>
  <si>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</si>
  <si>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</si>
  <si>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</si>
  <si>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</si>
  <si>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</si>
  <si>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</si>
  <si>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</si>
  <si>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</si>
  <si>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</si>
  <si>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</si>
  <si>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</si>
  <si>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</si>
  <si>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</si>
  <si>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</si>
  <si>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</si>
  <si>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</si>
  <si>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</si>
  <si>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</si>
  <si>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</si>
  <si>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</si>
  <si>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</si>
  <si>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</si>
  <si>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</si>
  <si>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</si>
  <si>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</si>
  <si>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</si>
  <si>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</si>
  <si>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</si>
  <si>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</si>
  <si>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</si>
  <si>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</si>
  <si>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</si>
  <si>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</si>
  <si>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</si>
  <si>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</si>
  <si>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</si>
  <si>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</si>
  <si>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</si>
  <si>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</si>
  <si>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</si>
  <si>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</si>
  <si>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</si>
  <si>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</si>
  <si>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</si>
  <si>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</si>
  <si>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</si>
  <si>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</si>
  <si>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</si>
  <si>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</si>
  <si>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</si>
  <si>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</si>
  <si>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</si>
  <si>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</si>
  <si>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</si>
  <si>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</si>
  <si>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</si>
  <si>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</si>
  <si>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</si>
  <si>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</si>
  <si>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</si>
  <si>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</si>
  <si>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</si>
  <si>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</si>
  <si>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</si>
  <si>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</si>
  <si>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</si>
  <si>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</si>
  <si>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</si>
  <si>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</si>
  <si>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</si>
  <si>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</si>
  <si>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</si>
  <si>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</si>
  <si>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</si>
  <si>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</si>
  <si>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</si>
  <si>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</si>
  <si>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</si>
  <si>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</si>
  <si>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</si>
  <si>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</si>
  <si>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</si>
  <si>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</si>
  <si>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</si>
  <si>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</si>
  <si>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</si>
  <si>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</si>
  <si>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</si>
  <si>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</si>
  <si>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</si>
  <si>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</si>
  <si>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</si>
  <si>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</si>
  <si>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</si>
  <si>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</si>
  <si>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</si>
  <si>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</si>
  <si>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</si>
  <si>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</si>
  <si>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</si>
  <si>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</si>
  <si>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</si>
  <si>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</si>
  <si>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</si>
  <si>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</si>
  <si>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</si>
  <si>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</si>
  <si>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</si>
  <si>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</si>
  <si>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</si>
  <si>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</si>
  <si>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</si>
  <si>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</si>
  <si>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</si>
  <si>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</si>
  <si>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</si>
  <si>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</si>
  <si>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</si>
  <si>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</si>
  <si>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</si>
  <si>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</si>
  <si>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</si>
  <si>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</si>
  <si>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</si>
  <si>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</si>
  <si>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</si>
  <si>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</si>
  <si>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</si>
  <si>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</si>
  <si>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</si>
  <si>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</si>
  <si>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</si>
  <si>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</si>
  <si>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</si>
  <si>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</si>
  <si>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</si>
  <si>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</si>
  <si>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</si>
  <si>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</si>
  <si>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</si>
  <si>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</si>
  <si>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</si>
  <si>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</si>
  <si>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</si>
  <si>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</si>
  <si>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</si>
  <si>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</si>
  <si>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</si>
  <si>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</si>
  <si>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</si>
  <si>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</si>
  <si>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</si>
  <si>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</si>
  <si>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</si>
  <si>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</si>
  <si>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</si>
  <si>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</si>
  <si>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</si>
  <si>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</si>
  <si>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</si>
  <si>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</si>
  <si>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</si>
  <si>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</si>
  <si>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</si>
  <si>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</si>
  <si>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</si>
  <si>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</si>
  <si>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</si>
  <si>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</si>
  <si>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</si>
  <si>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</si>
  <si>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</si>
  <si>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</si>
  <si>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</si>
  <si>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</si>
  <si>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</si>
  <si>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</si>
  <si>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</si>
  <si>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</si>
  <si>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</si>
  <si>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</si>
  <si>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</si>
  <si>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</si>
  <si>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</si>
  <si>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</si>
  <si>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</si>
  <si>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</si>
  <si>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</si>
  <si>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</si>
  <si>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</si>
  <si>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</si>
  <si>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</si>
  <si>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</si>
  <si>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</si>
  <si>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</si>
  <si>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</si>
  <si>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</si>
  <si>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</si>
  <si>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</si>
  <si>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</si>
  <si>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</si>
  <si>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</si>
  <si>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</si>
  <si>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</si>
  <si>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</si>
  <si>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</si>
  <si>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</si>
  <si>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</si>
  <si>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</si>
  <si>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</si>
  <si>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</si>
  <si>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</si>
  <si>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</si>
  <si>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</si>
  <si>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</si>
  <si>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</si>
  <si>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</si>
  <si>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</si>
  <si>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</si>
  <si>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</si>
  <si>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</si>
  <si>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</si>
  <si>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</si>
  <si>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</si>
  <si>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</si>
  <si>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</si>
  <si>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</si>
  <si>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</si>
  <si>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</si>
  <si>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</si>
  <si>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</si>
  <si>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</si>
  <si>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</si>
  <si>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</si>
  <si>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</si>
  <si>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</si>
  <si>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</si>
  <si>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</si>
  <si>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</si>
  <si>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</si>
  <si>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</si>
  <si>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</si>
  <si>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</si>
  <si>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</si>
  <si>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</si>
  <si>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</si>
  <si>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</si>
  <si>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</si>
  <si>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</si>
  <si>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</si>
  <si>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</si>
  <si>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</si>
  <si>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</si>
  <si>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</si>
  <si>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</si>
  <si>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</si>
  <si>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</si>
  <si>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</si>
  <si>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</si>
  <si>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</si>
  <si>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</si>
  <si>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</si>
  <si>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</si>
  <si>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</si>
  <si>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</si>
  <si>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</si>
  <si>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</si>
  <si>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</si>
  <si>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</si>
  <si>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</si>
  <si>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</si>
  <si>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</si>
  <si>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</si>
  <si>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</si>
  <si>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</si>
  <si>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</si>
  <si>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</si>
  <si>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</si>
  <si>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</si>
  <si>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</si>
  <si>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</si>
  <si>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</si>
  <si>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</si>
  <si>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</si>
  <si>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</si>
  <si>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</si>
  <si>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</si>
  <si>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</si>
  <si>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</si>
  <si>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</si>
  <si>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</si>
  <si>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</si>
  <si>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</si>
  <si>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</si>
  <si>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</si>
  <si>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</si>
  <si>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</si>
  <si>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</si>
  <si>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</si>
  <si>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</si>
  <si>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</si>
  <si>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</si>
  <si>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</si>
  <si>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</si>
  <si>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</si>
  <si>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</si>
  <si>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</si>
  <si>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</si>
  <si>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</si>
  <si>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</si>
  <si>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</si>
  <si>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</si>
  <si>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</si>
  <si>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</si>
  <si>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</si>
  <si>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</si>
  <si>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</si>
  <si>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</si>
  <si>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</si>
  <si>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</si>
  <si>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</si>
  <si>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</si>
  <si>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</si>
  <si>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</si>
  <si>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</si>
  <si>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</si>
  <si>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</si>
  <si>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</si>
  <si>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</si>
  <si>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</si>
  <si>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</si>
  <si>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</si>
  <si>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</si>
  <si>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</si>
  <si>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</si>
  <si>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</si>
  <si>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</si>
  <si>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</si>
  <si>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</si>
  <si>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</si>
  <si>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</si>
  <si>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</si>
  <si>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</si>
  <si>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</si>
  <si>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</si>
  <si>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</si>
  <si>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</si>
  <si>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</si>
  <si>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</si>
  <si>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</si>
  <si>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</si>
  <si>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</si>
  <si>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</si>
  <si>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</si>
  <si>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</si>
  <si>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</si>
  <si>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</si>
  <si>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</si>
  <si>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</si>
  <si>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</si>
  <si>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</si>
  <si>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</si>
  <si>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</si>
  <si>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</si>
  <si>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</si>
  <si>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</si>
  <si>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</si>
  <si>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</si>
  <si>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</si>
  <si>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</si>
  <si>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</si>
  <si>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</si>
  <si>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</si>
  <si>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</si>
  <si>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</si>
  <si>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</si>
  <si>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</si>
  <si>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</si>
  <si>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</si>
  <si>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</si>
  <si>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</si>
  <si>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</si>
  <si>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</si>
  <si>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</si>
  <si>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</si>
  <si>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</si>
  <si>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</si>
  <si>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</si>
  <si>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</si>
  <si>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</si>
  <si>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</si>
  <si>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</si>
  <si>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</si>
  <si>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</si>
  <si>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</si>
  <si>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</si>
  <si>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</si>
  <si>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</si>
  <si>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</si>
  <si>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</si>
  <si>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</si>
  <si>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</si>
  <si>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</si>
  <si>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</si>
  <si>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</si>
  <si>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</si>
  <si>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</si>
  <si>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</si>
  <si>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</si>
  <si>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</si>
  <si>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</si>
  <si>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</si>
  <si>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</si>
  <si>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</si>
  <si>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</si>
  <si>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</si>
  <si>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</si>
  <si>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</si>
  <si>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</si>
  <si>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</si>
  <si>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</si>
  <si>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</si>
  <si>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</si>
  <si>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</si>
  <si>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</si>
  <si>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</si>
  <si>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</si>
  <si>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</si>
  <si>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</si>
  <si>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</si>
  <si>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</si>
  <si>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</si>
  <si>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</si>
  <si>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</si>
  <si>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</si>
  <si>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</si>
  <si>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</si>
  <si>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</si>
  <si>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</si>
  <si>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</si>
  <si>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</si>
  <si>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</si>
  <si>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</si>
  <si>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</si>
  <si>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</si>
  <si>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</si>
  <si>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</si>
  <si>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</si>
  <si>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</si>
  <si>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</si>
  <si>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</si>
  <si>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</si>
  <si>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</si>
  <si>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</si>
  <si>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</si>
  <si>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</si>
  <si>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</si>
  <si>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</si>
  <si>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</si>
  <si>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</si>
  <si>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</si>
  <si>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</si>
  <si>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</si>
  <si>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</si>
  <si>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</si>
  <si>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</si>
  <si>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</si>
  <si>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</si>
  <si>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</si>
  <si>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</si>
  <si>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</si>
  <si>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</si>
  <si>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</si>
  <si>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</si>
  <si>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</si>
  <si>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</si>
  <si>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</si>
  <si>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</si>
  <si>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</si>
  <si>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</si>
  <si>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</si>
  <si>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</si>
  <si>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</si>
  <si>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</si>
  <si>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</si>
  <si>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</si>
  <si>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</si>
  <si>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</si>
  <si>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</si>
  <si>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</si>
  <si>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</si>
  <si>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</si>
  <si>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</si>
  <si>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</si>
  <si>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</si>
  <si>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</si>
  <si>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</si>
  <si>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</si>
  <si>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</si>
  <si>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</si>
  <si>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</si>
  <si>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</si>
  <si>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</si>
  <si>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</si>
  <si>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</si>
  <si>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</si>
  <si>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</si>
  <si>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</si>
  <si>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</si>
  <si>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</si>
  <si>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</si>
  <si>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</si>
  <si>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</si>
  <si>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</si>
  <si>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</si>
  <si>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</si>
  <si>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</si>
  <si>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</si>
  <si>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</si>
  <si>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</si>
  <si>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</si>
  <si>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</si>
  <si>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</si>
  <si>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</si>
  <si>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</si>
  <si>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</si>
  <si>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</si>
  <si>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</si>
  <si>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</si>
  <si>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</si>
  <si>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</si>
  <si>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</si>
  <si>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</si>
  <si>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</si>
  <si>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</si>
  <si>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</si>
  <si>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</si>
  <si>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</si>
  <si>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</si>
  <si>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</si>
  <si>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</si>
  <si>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</si>
  <si>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</si>
  <si>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</si>
  <si>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</si>
  <si>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</si>
  <si>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</si>
  <si>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</si>
  <si>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</si>
  <si>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</si>
  <si>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</si>
  <si>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</si>
  <si>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</si>
  <si>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</si>
  <si>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</si>
  <si>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</si>
  <si>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</si>
  <si>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</si>
  <si>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</si>
  <si>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</si>
  <si>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</si>
  <si>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</si>
  <si>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</si>
  <si>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</si>
  <si>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</si>
  <si>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</si>
  <si>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</si>
  <si>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</si>
  <si>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</si>
  <si>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</si>
  <si>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</si>
  <si>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</si>
  <si>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</si>
  <si>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</si>
  <si>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</si>
  <si>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</si>
  <si>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</si>
  <si>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</si>
  <si>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</si>
  <si>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</si>
  <si>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</si>
  <si>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</si>
  <si>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</si>
  <si>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</si>
  <si>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</si>
  <si>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</si>
  <si>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</si>
  <si>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</si>
  <si>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</si>
  <si>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</si>
  <si>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</si>
  <si>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</si>
  <si>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</si>
  <si>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</si>
  <si>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</si>
  <si>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</si>
  <si>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</si>
  <si>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</si>
  <si>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</si>
  <si>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</si>
  <si>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</si>
  <si>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</si>
  <si>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</si>
  <si>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</si>
  <si>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</si>
  <si>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</si>
  <si>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</si>
  <si>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</si>
  <si>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</si>
  <si>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</si>
  <si>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</si>
  <si>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</si>
  <si>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</si>
  <si>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</si>
  <si>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</si>
  <si>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</si>
  <si>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</si>
  <si>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</si>
  <si>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</si>
  <si>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</si>
  <si>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</si>
  <si>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</si>
  <si>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</si>
  <si>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</si>
  <si>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</si>
  <si>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</si>
  <si>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</si>
  <si>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</si>
  <si>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</si>
  <si>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</si>
  <si>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</si>
  <si>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</si>
  <si>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</si>
  <si>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</si>
  <si>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</si>
  <si>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</si>
  <si>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</si>
  <si>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</si>
  <si>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</si>
  <si>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</si>
  <si>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</si>
  <si>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</si>
  <si>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</si>
  <si>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</si>
  <si>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</si>
  <si>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</si>
  <si>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</si>
  <si>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</si>
  <si>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</si>
  <si>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</si>
  <si>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</si>
  <si>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</si>
  <si>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</si>
  <si>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</si>
  <si>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</si>
  <si>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</si>
  <si>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</si>
  <si>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</si>
  <si>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</si>
  <si>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</si>
  <si>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</si>
  <si>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</si>
  <si>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</si>
  <si>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</si>
  <si>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</si>
  <si>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</si>
  <si>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</si>
  <si>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</si>
  <si>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</si>
  <si>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</si>
  <si>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</si>
  <si>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</si>
  <si>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</si>
  <si>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</si>
  <si>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</si>
  <si>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</si>
  <si>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</si>
  <si>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</si>
  <si>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</si>
  <si>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</si>
  <si>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</si>
  <si>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</si>
  <si>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</si>
  <si>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</si>
  <si>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</si>
  <si>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</si>
  <si>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</si>
  <si>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</si>
  <si>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</si>
  <si>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</si>
  <si>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</si>
  <si>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</si>
  <si>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</si>
  <si>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</si>
  <si>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</si>
  <si>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</si>
  <si>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</si>
  <si>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</si>
  <si>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</si>
  <si>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</si>
  <si>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</si>
  <si>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</si>
  <si>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</si>
  <si>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</si>
  <si>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</si>
  <si>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</si>
  <si>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</si>
  <si>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</si>
  <si>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</si>
  <si>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</si>
  <si>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</si>
  <si>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</si>
  <si>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</si>
  <si>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</si>
  <si>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</si>
  <si>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</si>
  <si>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</si>
  <si>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</si>
  <si>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</si>
  <si>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</si>
  <si>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</si>
  <si>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</si>
  <si>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</si>
  <si>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</si>
  <si>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</si>
  <si>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</si>
  <si>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</si>
  <si>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</si>
  <si>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</si>
  <si>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</si>
  <si>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</si>
  <si>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</si>
  <si>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</si>
  <si>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</si>
  <si>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</si>
  <si>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</si>
  <si>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</si>
  <si>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</si>
  <si>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</si>
  <si>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</si>
  <si>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</si>
  <si>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</si>
  <si>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</si>
  <si>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</si>
  <si>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</si>
  <si>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</si>
  <si>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</si>
  <si>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</si>
  <si>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</si>
  <si>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</si>
  <si>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</si>
  <si>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</si>
  <si>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</si>
  <si>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</si>
  <si>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</si>
  <si>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</si>
  <si>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</si>
  <si>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</si>
  <si>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</si>
  <si>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</si>
  <si>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</si>
  <si>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</si>
  <si>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</si>
  <si>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</si>
  <si>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</si>
  <si>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</si>
  <si>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</si>
  <si>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</si>
  <si>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</si>
  <si>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</si>
  <si>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</si>
  <si>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</si>
  <si>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</si>
  <si>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</si>
  <si>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</si>
  <si>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</si>
  <si>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</si>
  <si>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</si>
  <si>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</si>
  <si>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</si>
  <si>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</si>
  <si>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</si>
  <si>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</si>
  <si>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</si>
  <si>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</si>
  <si>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</si>
  <si>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</si>
  <si>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</si>
  <si>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</si>
  <si>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</si>
  <si>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</si>
  <si>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</si>
  <si>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</si>
  <si>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</si>
  <si>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</si>
  <si>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</si>
  <si>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</si>
  <si>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</si>
  <si>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</si>
  <si>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</si>
  <si>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</si>
  <si>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</si>
  <si>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</si>
  <si>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</si>
  <si>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</si>
  <si>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</si>
  <si>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</si>
  <si>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</si>
  <si>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</si>
  <si>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</si>
  <si>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</si>
  <si>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</si>
  <si>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</si>
  <si>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</si>
  <si>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</si>
  <si>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</si>
  <si>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</si>
  <si>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</si>
  <si>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</si>
  <si>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</si>
  <si>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</si>
  <si>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</si>
  <si>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</si>
  <si>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</si>
  <si>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</si>
  <si>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</si>
  <si>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</si>
  <si>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</si>
  <si>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</si>
  <si>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</si>
  <si>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</si>
  <si>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</si>
  <si>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</si>
  <si>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</si>
  <si>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</si>
  <si>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</si>
  <si>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</si>
  <si>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</si>
  <si>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</si>
  <si>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</si>
  <si>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</si>
  <si>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</si>
  <si>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</si>
  <si>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</si>
  <si>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</si>
  <si>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</si>
  <si>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</si>
  <si>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</si>
  <si>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</si>
  <si>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</si>
  <si>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</si>
  <si>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</si>
  <si>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</si>
  <si>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</si>
  <si>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</si>
  <si>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</si>
  <si>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</si>
  <si>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</si>
  <si>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</si>
  <si>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</si>
  <si>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</si>
  <si>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</si>
  <si>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</si>
  <si>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</si>
  <si>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</si>
  <si>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</si>
  <si>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</si>
  <si>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</si>
  <si>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</si>
  <si>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</si>
  <si>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</si>
  <si>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</si>
  <si>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</si>
  <si>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</si>
  <si>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</si>
  <si>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</si>
  <si>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</si>
  <si>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</si>
  <si>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</si>
  <si>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</si>
  <si>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</si>
  <si>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</si>
  <si>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</si>
  <si>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</si>
  <si>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</si>
  <si>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</si>
  <si>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</si>
  <si>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</si>
  <si>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</si>
  <si>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</si>
  <si>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</si>
  <si>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</si>
  <si>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</si>
  <si>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</si>
  <si>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</si>
  <si>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</si>
  <si>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</si>
  <si>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</si>
  <si>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</si>
  <si>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</si>
  <si>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</si>
  <si>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</si>
  <si>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</si>
  <si>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</si>
  <si>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</si>
  <si>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</si>
  <si>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</si>
  <si>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</si>
  <si>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</si>
  <si>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</si>
  <si>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</si>
  <si>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</si>
  <si>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</si>
  <si>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</si>
  <si>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</si>
  <si>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</si>
  <si>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</si>
  <si>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</si>
  <si>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</si>
  <si>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</si>
  <si>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</si>
  <si>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</si>
  <si>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</si>
  <si>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</si>
  <si>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</si>
  <si>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</si>
  <si>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</si>
  <si>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</si>
  <si>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</si>
  <si>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</si>
  <si>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</si>
  <si>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</si>
  <si>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</si>
  <si>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</si>
  <si>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</si>
  <si>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</si>
  <si>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</si>
  <si>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</si>
  <si>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</si>
  <si>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</si>
  <si>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</si>
  <si>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</si>
  <si>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</si>
  <si>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</si>
  <si>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</si>
  <si>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</si>
  <si>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</si>
  <si>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</si>
  <si>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</si>
  <si>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</si>
  <si>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</si>
  <si>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</si>
  <si>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</si>
  <si>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</si>
  <si>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</si>
  <si>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</si>
  <si>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</si>
  <si>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</si>
  <si>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</si>
  <si>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</si>
  <si>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</si>
  <si>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</si>
  <si>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</si>
  <si>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</si>
  <si>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</si>
  <si>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</si>
  <si>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</si>
  <si>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</si>
  <si>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</si>
  <si>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</si>
  <si>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</si>
  <si>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</si>
  <si>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</si>
  <si>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</si>
  <si>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</si>
  <si>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</si>
  <si>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</si>
  <si>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</si>
  <si>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</si>
  <si>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</si>
  <si>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</si>
  <si>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</si>
  <si>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</si>
  <si>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</si>
  <si>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</si>
  <si>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</si>
  <si>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</si>
  <si>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</si>
  <si>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</si>
  <si>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</si>
  <si>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</si>
  <si>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</si>
  <si>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</si>
  <si>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</si>
  <si>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</si>
  <si>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</si>
  <si>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</si>
  <si>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</si>
  <si>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</si>
  <si>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</si>
  <si>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</si>
  <si>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</si>
  <si>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</si>
  <si>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</si>
  <si>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</si>
  <si>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</si>
  <si>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</si>
  <si>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</si>
  <si>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</si>
  <si>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</si>
  <si>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</si>
  <si>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</si>
  <si>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</si>
  <si>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</si>
  <si>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</si>
  <si>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</si>
  <si>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</si>
  <si>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20202</t>
  </si>
  <si>
    <t>松本市</t>
  </si>
  <si>
    <t>20202_令和4年度</t>
  </si>
  <si>
    <t>20202_令和6年度</t>
  </si>
  <si>
    <t>01236_令和6年度</t>
  </si>
  <si>
    <t>01236</t>
  </si>
  <si>
    <t>北斗市</t>
  </si>
  <si>
    <t>01236_令和4年度</t>
  </si>
  <si>
    <t>20217</t>
  </si>
  <si>
    <t>佐久市</t>
  </si>
  <si>
    <t>20217_令和4年度</t>
  </si>
  <si>
    <t>20217_令和6年度</t>
  </si>
  <si>
    <t>20201</t>
  </si>
  <si>
    <t>長野市</t>
  </si>
  <si>
    <t>20201_令和4年度</t>
  </si>
  <si>
    <t>20201_令和6年度</t>
  </si>
  <si>
    <t>池田町</t>
  </si>
  <si>
    <t>01631_令和6年度</t>
  </si>
  <si>
    <t>01631</t>
  </si>
  <si>
    <t>音更町</t>
  </si>
  <si>
    <t>01631_令和4年度</t>
  </si>
  <si>
    <t>20324</t>
  </si>
  <si>
    <t>立科町</t>
  </si>
  <si>
    <t>20324_令和4年度</t>
  </si>
  <si>
    <t>20324_令和6年度</t>
  </si>
  <si>
    <t>20416</t>
  </si>
  <si>
    <t>豊丘村</t>
  </si>
  <si>
    <t>20416_令和4年度</t>
  </si>
  <si>
    <t>20416_令和6年度</t>
  </si>
  <si>
    <t>20543</t>
  </si>
  <si>
    <t>高山村</t>
  </si>
  <si>
    <t>20543_令和4年度</t>
  </si>
  <si>
    <t>20543_令和6年度</t>
  </si>
  <si>
    <t>20213</t>
  </si>
  <si>
    <t>飯山市</t>
  </si>
  <si>
    <t>20213_令和4年度</t>
  </si>
  <si>
    <t>20213_令和6年度</t>
  </si>
  <si>
    <t>20361</t>
  </si>
  <si>
    <t>下諏訪町</t>
  </si>
  <si>
    <t>20361_令和4年度</t>
  </si>
  <si>
    <t>20361_令和6年度</t>
  </si>
  <si>
    <t>20382</t>
  </si>
  <si>
    <t>辰野町</t>
  </si>
  <si>
    <t>20382_令和4年度</t>
  </si>
  <si>
    <t>20382_令和6年度</t>
  </si>
  <si>
    <t>20210</t>
  </si>
  <si>
    <t>駒ヶ根市</t>
  </si>
  <si>
    <t>20210_令和4年度</t>
  </si>
  <si>
    <t>20210_令和6年度</t>
  </si>
  <si>
    <t>20561</t>
  </si>
  <si>
    <t>山ノ内町</t>
  </si>
  <si>
    <t>20561_令和4年度</t>
  </si>
  <si>
    <t>20561_令和6年度</t>
  </si>
  <si>
    <t>20450</t>
  </si>
  <si>
    <t>山形村</t>
  </si>
  <si>
    <t>20450_令和4年度</t>
  </si>
  <si>
    <t>20450_令和6年度</t>
  </si>
  <si>
    <t>20363</t>
  </si>
  <si>
    <t>原村</t>
  </si>
  <si>
    <t>20363_令和4年度</t>
  </si>
  <si>
    <t>20363_令和6年度</t>
  </si>
  <si>
    <t>20212</t>
  </si>
  <si>
    <t>大町市</t>
  </si>
  <si>
    <t>20212_令和4年度</t>
  </si>
  <si>
    <t>20212_令和6年度</t>
  </si>
  <si>
    <t>20583</t>
  </si>
  <si>
    <t>信濃町</t>
  </si>
  <si>
    <t>20583_令和4年度</t>
  </si>
  <si>
    <t>20583_令和6年度</t>
  </si>
  <si>
    <t>20383</t>
  </si>
  <si>
    <t>箕輪町</t>
  </si>
  <si>
    <t>20383_令和4年度</t>
  </si>
  <si>
    <t>20383_令和6年度</t>
  </si>
  <si>
    <t>20425</t>
  </si>
  <si>
    <t>木祖村</t>
  </si>
  <si>
    <t>20425_令和4年度</t>
  </si>
  <si>
    <t>20425_令和6年度</t>
  </si>
  <si>
    <t>20446</t>
  </si>
  <si>
    <t>麻績村</t>
  </si>
  <si>
    <t>20446_令和4年度</t>
  </si>
  <si>
    <t>20446_令和6年度</t>
  </si>
  <si>
    <t>20204</t>
  </si>
  <si>
    <t>岡谷市</t>
  </si>
  <si>
    <t>20204_令和4年度</t>
  </si>
  <si>
    <t>20204_令和6年度</t>
  </si>
  <si>
    <t>20214</t>
  </si>
  <si>
    <t>茅野市</t>
  </si>
  <si>
    <t>20214_令和4年度</t>
  </si>
  <si>
    <t>20214_令和6年度</t>
  </si>
  <si>
    <t>41208_平成2年度</t>
  </si>
  <si>
    <t>41208</t>
  </si>
  <si>
    <t>小城市</t>
  </si>
  <si>
    <t>41208_平成17年度</t>
  </si>
  <si>
    <t>41208_平成18年度</t>
  </si>
  <si>
    <t>41208_平成19年度</t>
  </si>
  <si>
    <t>41208_平成20年度</t>
  </si>
  <si>
    <t>41208_平成21年度</t>
  </si>
  <si>
    <t>41208_平成22年度</t>
  </si>
  <si>
    <t>41208_平成23年度</t>
  </si>
  <si>
    <t>41208_平成24年度</t>
  </si>
  <si>
    <t>41208_平成25年度</t>
  </si>
  <si>
    <t>41208_平成26年度</t>
  </si>
  <si>
    <t>41208_平成27年度</t>
  </si>
  <si>
    <t>41208_平成28年度</t>
  </si>
  <si>
    <t>41208_平成29年度</t>
  </si>
  <si>
    <t>41208_平成30年度</t>
  </si>
  <si>
    <t>41208_令和元年度</t>
  </si>
  <si>
    <t>41208_令和2年度</t>
  </si>
  <si>
    <t>41208_令和3年度</t>
  </si>
  <si>
    <t>41208_令和4年度</t>
  </si>
  <si>
    <t>41208_令和5年度</t>
  </si>
  <si>
    <t>41208_令和6年度</t>
  </si>
  <si>
    <t>31203_平成2年度</t>
  </si>
  <si>
    <t>31203</t>
  </si>
  <si>
    <t>倉吉市</t>
  </si>
  <si>
    <t>31203_平成17年度</t>
  </si>
  <si>
    <t>31203_平成18年度</t>
  </si>
  <si>
    <t>31203_平成19年度</t>
  </si>
  <si>
    <t>31203_平成20年度</t>
  </si>
  <si>
    <t>31203_平成21年度</t>
  </si>
  <si>
    <t>31203_平成22年度</t>
  </si>
  <si>
    <t>31203_平成23年度</t>
  </si>
  <si>
    <t>31203_平成24年度</t>
  </si>
  <si>
    <t>31203_平成25年度</t>
  </si>
  <si>
    <t>31203_平成26年度</t>
  </si>
  <si>
    <t>31203_平成27年度</t>
  </si>
  <si>
    <t>31203_平成28年度</t>
  </si>
  <si>
    <t>31203_平成29年度</t>
  </si>
  <si>
    <t>31203_平成30年度</t>
  </si>
  <si>
    <t>31203_令和元年度</t>
  </si>
  <si>
    <t>31203_令和2年度</t>
  </si>
  <si>
    <t>31203_令和3年度</t>
  </si>
  <si>
    <t>31203_令和4年度</t>
  </si>
  <si>
    <t>31203_令和5年度</t>
  </si>
  <si>
    <t>31203_令和6年度</t>
  </si>
  <si>
    <t>12205_平成2年度</t>
  </si>
  <si>
    <t>12205</t>
  </si>
  <si>
    <t>館山市</t>
  </si>
  <si>
    <t>12205_平成17年度</t>
  </si>
  <si>
    <t>12205_平成18年度</t>
  </si>
  <si>
    <t>12205_平成19年度</t>
  </si>
  <si>
    <t>12205_平成20年度</t>
  </si>
  <si>
    <t>12205_平成21年度</t>
  </si>
  <si>
    <t>12205_平成22年度</t>
  </si>
  <si>
    <t>12205_平成23年度</t>
  </si>
  <si>
    <t>12205_平成24年度</t>
  </si>
  <si>
    <t>12205_平成25年度</t>
  </si>
  <si>
    <t>12205_平成26年度</t>
  </si>
  <si>
    <t>12205_平成27年度</t>
  </si>
  <si>
    <t>12205_平成28年度</t>
  </si>
  <si>
    <t>12205_平成29年度</t>
  </si>
  <si>
    <t>12205_平成30年度</t>
  </si>
  <si>
    <t>12205_令和元年度</t>
  </si>
  <si>
    <t>12205_令和2年度</t>
  </si>
  <si>
    <t>12205_令和3年度</t>
  </si>
  <si>
    <t>12205_令和4年度</t>
  </si>
  <si>
    <t>12205_令和5年度</t>
  </si>
  <si>
    <t>12205_令和6年度</t>
  </si>
  <si>
    <t>11464_平成2年度</t>
  </si>
  <si>
    <t>11464</t>
  </si>
  <si>
    <t>杉戸町</t>
  </si>
  <si>
    <t>11464_平成17年度</t>
  </si>
  <si>
    <t>11464_平成18年度</t>
  </si>
  <si>
    <t>11464_平成19年度</t>
  </si>
  <si>
    <t>11464_平成20年度</t>
  </si>
  <si>
    <t>11464_平成21年度</t>
  </si>
  <si>
    <t>11464_平成22年度</t>
  </si>
  <si>
    <t>11464_平成23年度</t>
  </si>
  <si>
    <t>11464_平成24年度</t>
  </si>
  <si>
    <t>11464_平成25年度</t>
  </si>
  <si>
    <t>11464_平成26年度</t>
  </si>
  <si>
    <t>11464_平成27年度</t>
  </si>
  <si>
    <t>11464_平成28年度</t>
  </si>
  <si>
    <t>11464_平成29年度</t>
  </si>
  <si>
    <t>11464_平成30年度</t>
  </si>
  <si>
    <t>11464_令和元年度</t>
  </si>
  <si>
    <t>11464_令和2年度</t>
  </si>
  <si>
    <t>11464_令和3年度</t>
  </si>
  <si>
    <t>11464_令和4年度</t>
  </si>
  <si>
    <t>11464_令和5年度</t>
  </si>
  <si>
    <t>11464_令和6年度</t>
  </si>
  <si>
    <t>23302_平成2年度</t>
  </si>
  <si>
    <t>23302</t>
  </si>
  <si>
    <t>東郷町</t>
  </si>
  <si>
    <t>23302_平成17年度</t>
  </si>
  <si>
    <t>23302_平成18年度</t>
  </si>
  <si>
    <t>23302_平成19年度</t>
  </si>
  <si>
    <t>23302_平成20年度</t>
  </si>
  <si>
    <t>23302_平成21年度</t>
  </si>
  <si>
    <t>23302_平成22年度</t>
  </si>
  <si>
    <t>23302_平成23年度</t>
  </si>
  <si>
    <t>23302_平成24年度</t>
  </si>
  <si>
    <t>23302_平成25年度</t>
  </si>
  <si>
    <t>23302_平成26年度</t>
  </si>
  <si>
    <t>23302_平成27年度</t>
  </si>
  <si>
    <t>23302_平成28年度</t>
  </si>
  <si>
    <t>23302_平成29年度</t>
  </si>
  <si>
    <t>23302_平成30年度</t>
  </si>
  <si>
    <t>23302_令和元年度</t>
  </si>
  <si>
    <t>23302_令和2年度</t>
  </si>
  <si>
    <t>23302_令和3年度</t>
  </si>
  <si>
    <t>23302_令和4年度</t>
  </si>
  <si>
    <t>23302_令和5年度</t>
  </si>
  <si>
    <t>23302_令和6年度</t>
  </si>
  <si>
    <t>43404_平成2年度</t>
  </si>
  <si>
    <t>43404</t>
  </si>
  <si>
    <t>菊陽町</t>
  </si>
  <si>
    <t>43404_平成17年度</t>
  </si>
  <si>
    <t>43404_平成18年度</t>
  </si>
  <si>
    <t>43404_平成19年度</t>
  </si>
  <si>
    <t>43404_平成20年度</t>
  </si>
  <si>
    <t>43404_平成21年度</t>
  </si>
  <si>
    <t>43404_平成22年度</t>
  </si>
  <si>
    <t>43404_平成23年度</t>
  </si>
  <si>
    <t>43404_平成24年度</t>
  </si>
  <si>
    <t>43404_平成25年度</t>
  </si>
  <si>
    <t>43404_平成26年度</t>
  </si>
  <si>
    <t>43404_平成27年度</t>
  </si>
  <si>
    <t>43404_平成28年度</t>
  </si>
  <si>
    <t>43404_平成29年度</t>
  </si>
  <si>
    <t>43404_平成30年度</t>
  </si>
  <si>
    <t>43404_令和元年度</t>
  </si>
  <si>
    <t>43404_令和2年度</t>
  </si>
  <si>
    <t>43404_令和3年度</t>
  </si>
  <si>
    <t>43404_令和4年度</t>
  </si>
  <si>
    <t>43404_令和5年度</t>
  </si>
  <si>
    <t>43404_令和6年度</t>
  </si>
  <si>
    <t>09214_平成2年度</t>
  </si>
  <si>
    <t>09214</t>
  </si>
  <si>
    <t>さくら市</t>
  </si>
  <si>
    <t>09214_平成17年度</t>
  </si>
  <si>
    <t>09214_平成18年度</t>
  </si>
  <si>
    <t>09214_平成19年度</t>
  </si>
  <si>
    <t>09214_平成20年度</t>
  </si>
  <si>
    <t>09214_平成21年度</t>
  </si>
  <si>
    <t>09214_平成22年度</t>
  </si>
  <si>
    <t>09214_平成23年度</t>
  </si>
  <si>
    <t>09214_平成24年度</t>
  </si>
  <si>
    <t>09214_平成25年度</t>
  </si>
  <si>
    <t>09214_平成26年度</t>
  </si>
  <si>
    <t>09214_平成27年度</t>
  </si>
  <si>
    <t>09214_平成28年度</t>
  </si>
  <si>
    <t>09214_平成29年度</t>
  </si>
  <si>
    <t>09214_平成30年度</t>
  </si>
  <si>
    <t>09214_令和元年度</t>
  </si>
  <si>
    <t>09214_令和2年度</t>
  </si>
  <si>
    <t>09214_令和3年度</t>
  </si>
  <si>
    <t>09214_令和4年度</t>
  </si>
  <si>
    <t>09214_令和5年度</t>
  </si>
  <si>
    <t>09214_令和6年度</t>
  </si>
  <si>
    <t>23235_平成2年度</t>
  </si>
  <si>
    <t>23235</t>
  </si>
  <si>
    <t>弥富市</t>
  </si>
  <si>
    <t>23235_平成17年度</t>
  </si>
  <si>
    <t>23235_平成18年度</t>
  </si>
  <si>
    <t>23235_平成19年度</t>
  </si>
  <si>
    <t>23235_平成20年度</t>
  </si>
  <si>
    <t>23235_平成21年度</t>
  </si>
  <si>
    <t>23235_平成22年度</t>
  </si>
  <si>
    <t>23235_平成23年度</t>
  </si>
  <si>
    <t>23235_平成24年度</t>
  </si>
  <si>
    <t>23235_平成25年度</t>
  </si>
  <si>
    <t>23235_平成26年度</t>
  </si>
  <si>
    <t>23235_平成27年度</t>
  </si>
  <si>
    <t>23235_平成28年度</t>
  </si>
  <si>
    <t>23235_平成29年度</t>
  </si>
  <si>
    <t>23235_平成30年度</t>
  </si>
  <si>
    <t>23235_令和元年度</t>
  </si>
  <si>
    <t>23235_令和2年度</t>
  </si>
  <si>
    <t>23235_令和3年度</t>
  </si>
  <si>
    <t>23235_令和4年度</t>
  </si>
  <si>
    <t>23235_令和5年度</t>
  </si>
  <si>
    <t>23235_令和6年度</t>
  </si>
  <si>
    <t>32204_平成2年度</t>
  </si>
  <si>
    <t>32204</t>
  </si>
  <si>
    <t>益田市</t>
  </si>
  <si>
    <t>32204_平成17年度</t>
  </si>
  <si>
    <t>32204_平成18年度</t>
  </si>
  <si>
    <t>32204_平成19年度</t>
  </si>
  <si>
    <t>32204_平成20年度</t>
  </si>
  <si>
    <t>32204_平成21年度</t>
  </si>
  <si>
    <t>32204_平成22年度</t>
  </si>
  <si>
    <t>32204_平成23年度</t>
  </si>
  <si>
    <t>32204_平成24年度</t>
  </si>
  <si>
    <t>32204_平成25年度</t>
  </si>
  <si>
    <t>32204_平成26年度</t>
  </si>
  <si>
    <t>32204_平成27年度</t>
  </si>
  <si>
    <t>32204_平成28年度</t>
  </si>
  <si>
    <t>32204_平成29年度</t>
  </si>
  <si>
    <t>32204_平成30年度</t>
  </si>
  <si>
    <t>32204_令和元年度</t>
  </si>
  <si>
    <t>32204_令和2年度</t>
  </si>
  <si>
    <t>32204_令和3年度</t>
  </si>
  <si>
    <t>32204_令和4年度</t>
  </si>
  <si>
    <t>32204_令和5年度</t>
  </si>
  <si>
    <t>32204_令和6年度</t>
  </si>
  <si>
    <t>01236_平成2年度</t>
  </si>
  <si>
    <t>01236_平成17年度</t>
  </si>
  <si>
    <t>01236_平成18年度</t>
  </si>
  <si>
    <t>01236_平成19年度</t>
  </si>
  <si>
    <t>01236_平成20年度</t>
  </si>
  <si>
    <t>01236_平成21年度</t>
  </si>
  <si>
    <t>01236_平成22年度</t>
  </si>
  <si>
    <t>01236_平成23年度</t>
  </si>
  <si>
    <t>01236_平成24年度</t>
  </si>
  <si>
    <t>01236_平成25年度</t>
  </si>
  <si>
    <t>01236_平成26年度</t>
  </si>
  <si>
    <t>01236_平成27年度</t>
  </si>
  <si>
    <t>01236_平成28年度</t>
  </si>
  <si>
    <t>01236_平成29年度</t>
  </si>
  <si>
    <t>01236_平成30年度</t>
  </si>
  <si>
    <t>01236_令和元年度</t>
  </si>
  <si>
    <t>01236_令和2年度</t>
  </si>
  <si>
    <t>01236_令和3年度</t>
  </si>
  <si>
    <t>01236_令和5年度</t>
  </si>
  <si>
    <t>22342_平成2年度</t>
  </si>
  <si>
    <t>22342</t>
  </si>
  <si>
    <t>長泉町</t>
  </si>
  <si>
    <t>22342_平成17年度</t>
  </si>
  <si>
    <t>22342_平成18年度</t>
  </si>
  <si>
    <t>22342_平成19年度</t>
  </si>
  <si>
    <t>22342_平成20年度</t>
  </si>
  <si>
    <t>22342_平成21年度</t>
  </si>
  <si>
    <t>22342_平成22年度</t>
  </si>
  <si>
    <t>22342_平成23年度</t>
  </si>
  <si>
    <t>22342_平成24年度</t>
  </si>
  <si>
    <t>22342_平成25年度</t>
  </si>
  <si>
    <t>22342_平成26年度</t>
  </si>
  <si>
    <t>22342_平成27年度</t>
  </si>
  <si>
    <t>22342_平成28年度</t>
  </si>
  <si>
    <t>22342_平成29年度</t>
  </si>
  <si>
    <t>22342_平成30年度</t>
  </si>
  <si>
    <t>22342_令和元年度</t>
  </si>
  <si>
    <t>22342_令和2年度</t>
  </si>
  <si>
    <t>22342_令和3年度</t>
  </si>
  <si>
    <t>22342_令和4年度</t>
  </si>
  <si>
    <t>22342_令和5年度</t>
  </si>
  <si>
    <t>22342_令和6年度</t>
  </si>
  <si>
    <t>04211_平成2年度</t>
  </si>
  <si>
    <t>04211</t>
  </si>
  <si>
    <t>岩沼市</t>
  </si>
  <si>
    <t>04211_平成17年度</t>
  </si>
  <si>
    <t>04211_平成18年度</t>
  </si>
  <si>
    <t>04211_平成19年度</t>
  </si>
  <si>
    <t>04211_平成20年度</t>
  </si>
  <si>
    <t>04211_平成21年度</t>
  </si>
  <si>
    <t>04211_平成22年度</t>
  </si>
  <si>
    <t>04211_平成23年度</t>
  </si>
  <si>
    <t>04211_平成24年度</t>
  </si>
  <si>
    <t>04211_平成25年度</t>
  </si>
  <si>
    <t>04211_平成26年度</t>
  </si>
  <si>
    <t>04211_平成27年度</t>
  </si>
  <si>
    <t>04211_平成28年度</t>
  </si>
  <si>
    <t>04211_平成29年度</t>
  </si>
  <si>
    <t>04211_平成30年度</t>
  </si>
  <si>
    <t>04211_令和元年度</t>
  </si>
  <si>
    <t>04211_令和2年度</t>
  </si>
  <si>
    <t>04211_令和3年度</t>
  </si>
  <si>
    <t>04211_令和4年度</t>
  </si>
  <si>
    <t>04211_令和5年度</t>
  </si>
  <si>
    <t>04211_令和6年度</t>
  </si>
  <si>
    <t>23447_平成2年度</t>
  </si>
  <si>
    <t>23447</t>
  </si>
  <si>
    <t>武豊町</t>
  </si>
  <si>
    <t>23447_平成17年度</t>
  </si>
  <si>
    <t>23447_平成18年度</t>
  </si>
  <si>
    <t>23447_平成19年度</t>
  </si>
  <si>
    <t>23447_平成20年度</t>
  </si>
  <si>
    <t>23447_平成21年度</t>
  </si>
  <si>
    <t>23447_平成22年度</t>
  </si>
  <si>
    <t>23447_平成23年度</t>
  </si>
  <si>
    <t>23447_平成24年度</t>
  </si>
  <si>
    <t>23447_平成25年度</t>
  </si>
  <si>
    <t>23447_平成26年度</t>
  </si>
  <si>
    <t>23447_平成27年度</t>
  </si>
  <si>
    <t>23447_平成28年度</t>
  </si>
  <si>
    <t>23447_平成29年度</t>
  </si>
  <si>
    <t>23447_平成30年度</t>
  </si>
  <si>
    <t>23447_令和元年度</t>
  </si>
  <si>
    <t>23447_令和2年度</t>
  </si>
  <si>
    <t>23447_令和3年度</t>
  </si>
  <si>
    <t>23447_令和4年度</t>
  </si>
  <si>
    <t>23447_令和5年度</t>
  </si>
  <si>
    <t>23447_令和6年度</t>
  </si>
  <si>
    <t>16205_平成2年度</t>
  </si>
  <si>
    <t>16205</t>
  </si>
  <si>
    <t>氷見市</t>
  </si>
  <si>
    <t>16205_平成17年度</t>
  </si>
  <si>
    <t>16205_平成18年度</t>
  </si>
  <si>
    <t>16205_平成19年度</t>
  </si>
  <si>
    <t>16205_平成20年度</t>
  </si>
  <si>
    <t>16205_平成21年度</t>
  </si>
  <si>
    <t>16205_平成22年度</t>
  </si>
  <si>
    <t>16205_平成23年度</t>
  </si>
  <si>
    <t>16205_平成24年度</t>
  </si>
  <si>
    <t>16205_平成25年度</t>
  </si>
  <si>
    <t>16205_平成26年度</t>
  </si>
  <si>
    <t>16205_平成27年度</t>
  </si>
  <si>
    <t>16205_平成28年度</t>
  </si>
  <si>
    <t>16205_平成29年度</t>
  </si>
  <si>
    <t>16205_平成30年度</t>
  </si>
  <si>
    <t>16205_令和元年度</t>
  </si>
  <si>
    <t>16205_令和2年度</t>
  </si>
  <si>
    <t>16205_令和3年度</t>
  </si>
  <si>
    <t>16205_令和4年度</t>
  </si>
  <si>
    <t>16205_令和5年度</t>
  </si>
  <si>
    <t>16205_令和6年度</t>
  </si>
  <si>
    <t>23221_平成2年度</t>
  </si>
  <si>
    <t>23221</t>
  </si>
  <si>
    <t>新城市</t>
  </si>
  <si>
    <t>23221_平成17年度</t>
  </si>
  <si>
    <t>23221_平成18年度</t>
  </si>
  <si>
    <t>23221_平成19年度</t>
  </si>
  <si>
    <t>23221_平成20年度</t>
  </si>
  <si>
    <t>23221_平成21年度</t>
  </si>
  <si>
    <t>23221_平成22年度</t>
  </si>
  <si>
    <t>23221_平成23年度</t>
  </si>
  <si>
    <t>23221_平成24年度</t>
  </si>
  <si>
    <t>23221_平成25年度</t>
  </si>
  <si>
    <t>23221_平成26年度</t>
  </si>
  <si>
    <t>23221_平成27年度</t>
  </si>
  <si>
    <t>23221_平成28年度</t>
  </si>
  <si>
    <t>23221_平成29年度</t>
  </si>
  <si>
    <t>23221_平成30年度</t>
  </si>
  <si>
    <t>23221_令和元年度</t>
  </si>
  <si>
    <t>23221_令和2年度</t>
  </si>
  <si>
    <t>23221_令和3年度</t>
  </si>
  <si>
    <t>23221_令和4年度</t>
  </si>
  <si>
    <t>23221_令和5年度</t>
  </si>
  <si>
    <t>23221_令和6年度</t>
  </si>
  <si>
    <t>22226_平成2年度</t>
  </si>
  <si>
    <t>22226</t>
  </si>
  <si>
    <t>牧之原市</t>
  </si>
  <si>
    <t>22226_平成17年度</t>
  </si>
  <si>
    <t>22226_平成18年度</t>
  </si>
  <si>
    <t>22226_平成19年度</t>
  </si>
  <si>
    <t>22226_平成20年度</t>
  </si>
  <si>
    <t>22226_平成21年度</t>
  </si>
  <si>
    <t>22226_平成22年度</t>
  </si>
  <si>
    <t>22226_平成23年度</t>
  </si>
  <si>
    <t>22226_平成24年度</t>
  </si>
  <si>
    <t>22226_平成25年度</t>
  </si>
  <si>
    <t>22226_平成26年度</t>
  </si>
  <si>
    <t>22226_平成27年度</t>
  </si>
  <si>
    <t>22226_平成28年度</t>
  </si>
  <si>
    <t>22226_平成29年度</t>
  </si>
  <si>
    <t>22226_平成30年度</t>
  </si>
  <si>
    <t>22226_令和元年度</t>
  </si>
  <si>
    <t>22226_令和2年度</t>
  </si>
  <si>
    <t>22226_令和3年度</t>
  </si>
  <si>
    <t>22226_令和4年度</t>
  </si>
  <si>
    <t>22226_令和5年度</t>
  </si>
  <si>
    <t>22226_令和6年度</t>
  </si>
  <si>
    <t>33213_平成2年度</t>
  </si>
  <si>
    <t>33213</t>
  </si>
  <si>
    <t>赤磐市</t>
  </si>
  <si>
    <t>33213_平成17年度</t>
  </si>
  <si>
    <t>33213_平成18年度</t>
  </si>
  <si>
    <t>33213_平成19年度</t>
  </si>
  <si>
    <t>33213_平成20年度</t>
  </si>
  <si>
    <t>33213_平成21年度</t>
  </si>
  <si>
    <t>33213_平成22年度</t>
  </si>
  <si>
    <t>33213_平成23年度</t>
  </si>
  <si>
    <t>33213_平成24年度</t>
  </si>
  <si>
    <t>33213_平成25年度</t>
  </si>
  <si>
    <t>33213_平成26年度</t>
  </si>
  <si>
    <t>33213_平成27年度</t>
  </si>
  <si>
    <t>33213_平成28年度</t>
  </si>
  <si>
    <t>33213_平成29年度</t>
  </si>
  <si>
    <t>33213_平成30年度</t>
  </si>
  <si>
    <t>33213_令和元年度</t>
  </si>
  <si>
    <t>33213_令和2年度</t>
  </si>
  <si>
    <t>33213_令和3年度</t>
  </si>
  <si>
    <t>33213_令和4年度</t>
  </si>
  <si>
    <t>33213_令和5年度</t>
  </si>
  <si>
    <t>33213_令和6年度</t>
  </si>
  <si>
    <t>01631_平成2年度</t>
  </si>
  <si>
    <t>01631_平成17年度</t>
  </si>
  <si>
    <t>01631_平成18年度</t>
  </si>
  <si>
    <t>01631_平成19年度</t>
  </si>
  <si>
    <t>01631_平成20年度</t>
  </si>
  <si>
    <t>01631_平成21年度</t>
  </si>
  <si>
    <t>01631_平成22年度</t>
  </si>
  <si>
    <t>01631_平成23年度</t>
  </si>
  <si>
    <t>01631_平成24年度</t>
  </si>
  <si>
    <t>01631_平成25年度</t>
  </si>
  <si>
    <t>01631_平成26年度</t>
  </si>
  <si>
    <t>01631_平成27年度</t>
  </si>
  <si>
    <t>01631_平成28年度</t>
  </si>
  <si>
    <t>01631_平成29年度</t>
  </si>
  <si>
    <t>01631_平成30年度</t>
  </si>
  <si>
    <t>01631_令和元年度</t>
  </si>
  <si>
    <t>01631_令和2年度</t>
  </si>
  <si>
    <t>01631_令和3年度</t>
  </si>
  <si>
    <t>01631_令和5年度</t>
  </si>
  <si>
    <t>45205_平成2年度</t>
  </si>
  <si>
    <t>45205</t>
  </si>
  <si>
    <t>小林市</t>
  </si>
  <si>
    <t>45205_平成17年度</t>
  </si>
  <si>
    <t>45205_平成18年度</t>
  </si>
  <si>
    <t>45205_平成19年度</t>
  </si>
  <si>
    <t>45205_平成20年度</t>
  </si>
  <si>
    <t>45205_平成21年度</t>
  </si>
  <si>
    <t>45205_平成22年度</t>
  </si>
  <si>
    <t>45205_平成23年度</t>
  </si>
  <si>
    <t>45205_平成24年度</t>
  </si>
  <si>
    <t>45205_平成25年度</t>
  </si>
  <si>
    <t>45205_平成26年度</t>
  </si>
  <si>
    <t>45205_平成27年度</t>
  </si>
  <si>
    <t>45205_平成28年度</t>
  </si>
  <si>
    <t>45205_平成29年度</t>
  </si>
  <si>
    <t>45205_平成30年度</t>
  </si>
  <si>
    <t>45205_令和元年度</t>
  </si>
  <si>
    <t>45205_令和2年度</t>
  </si>
  <si>
    <t>45205_令和3年度</t>
  </si>
  <si>
    <t>45205_令和4年度</t>
  </si>
  <si>
    <t>45205_令和5年度</t>
  </si>
  <si>
    <t>45205_令和6年度</t>
  </si>
  <si>
    <t>27361_平成2年度</t>
  </si>
  <si>
    <t>27361</t>
  </si>
  <si>
    <t>熊取町</t>
  </si>
  <si>
    <t>27361_平成17年度</t>
  </si>
  <si>
    <t>27361_平成18年度</t>
  </si>
  <si>
    <t>27361_平成19年度</t>
  </si>
  <si>
    <t>27361_平成20年度</t>
  </si>
  <si>
    <t>27361_平成21年度</t>
  </si>
  <si>
    <t>27361_平成22年度</t>
  </si>
  <si>
    <t>27361_平成23年度</t>
  </si>
  <si>
    <t>27361_平成24年度</t>
  </si>
  <si>
    <t>27361_平成25年度</t>
  </si>
  <si>
    <t>27361_平成26年度</t>
  </si>
  <si>
    <t>27361_平成27年度</t>
  </si>
  <si>
    <t>27361_平成28年度</t>
  </si>
  <si>
    <t>27361_平成29年度</t>
  </si>
  <si>
    <t>27361_平成30年度</t>
  </si>
  <si>
    <t>27361_令和元年度</t>
  </si>
  <si>
    <t>27361_令和2年度</t>
  </si>
  <si>
    <t>27361_令和3年度</t>
  </si>
  <si>
    <t>27361_令和4年度</t>
  </si>
  <si>
    <t>27361_令和5年度</t>
  </si>
  <si>
    <t>27361_令和6年度</t>
  </si>
  <si>
    <t>35204_平成2年度</t>
  </si>
  <si>
    <t>35204</t>
  </si>
  <si>
    <t>萩市</t>
  </si>
  <si>
    <t>35204_平成17年度</t>
  </si>
  <si>
    <t>35204_平成18年度</t>
  </si>
  <si>
    <t>35204_平成19年度</t>
  </si>
  <si>
    <t>35204_平成20年度</t>
  </si>
  <si>
    <t>35204_平成21年度</t>
  </si>
  <si>
    <t>35204_平成22年度</t>
  </si>
  <si>
    <t>35204_平成23年度</t>
  </si>
  <si>
    <t>35204_平成24年度</t>
  </si>
  <si>
    <t>35204_平成25年度</t>
  </si>
  <si>
    <t>35204_平成26年度</t>
  </si>
  <si>
    <t>35204_平成27年度</t>
  </si>
  <si>
    <t>35204_平成28年度</t>
  </si>
  <si>
    <t>35204_平成29年度</t>
  </si>
  <si>
    <t>35204_平成30年度</t>
  </si>
  <si>
    <t>35204_令和元年度</t>
  </si>
  <si>
    <t>35204_令和2年度</t>
  </si>
  <si>
    <t>35204_令和3年度</t>
  </si>
  <si>
    <t>35204_令和4年度</t>
  </si>
  <si>
    <t>35204_令和5年度</t>
  </si>
  <si>
    <t>35204_令和6年度</t>
  </si>
  <si>
    <t>42203_平成2年度</t>
  </si>
  <si>
    <t>42203</t>
  </si>
  <si>
    <t>島原市</t>
  </si>
  <si>
    <t>42203_平成17年度</t>
  </si>
  <si>
    <t>42203_平成18年度</t>
  </si>
  <si>
    <t>42203_平成19年度</t>
  </si>
  <si>
    <t>42203_平成20年度</t>
  </si>
  <si>
    <t>42203_平成21年度</t>
  </si>
  <si>
    <t>42203_平成22年度</t>
  </si>
  <si>
    <t>42203_平成23年度</t>
  </si>
  <si>
    <t>42203_平成24年度</t>
  </si>
  <si>
    <t>42203_平成25年度</t>
  </si>
  <si>
    <t>42203_平成26年度</t>
  </si>
  <si>
    <t>42203_平成27年度</t>
  </si>
  <si>
    <t>42203_平成28年度</t>
  </si>
  <si>
    <t>42203_平成29年度</t>
  </si>
  <si>
    <t>42203_平成30年度</t>
  </si>
  <si>
    <t>42203_令和元年度</t>
  </si>
  <si>
    <t>42203_令和2年度</t>
  </si>
  <si>
    <t>42203_令和3年度</t>
  </si>
  <si>
    <t>42203_令和4年度</t>
  </si>
  <si>
    <t>42203_令和5年度</t>
  </si>
  <si>
    <t>42203_令和6年度</t>
  </si>
  <si>
    <t>20211_平成2年度</t>
  </si>
  <si>
    <t>20211</t>
  </si>
  <si>
    <t>中野市</t>
  </si>
  <si>
    <t>20211_平成17年度</t>
  </si>
  <si>
    <t>20211_平成18年度</t>
  </si>
  <si>
    <t>20211_平成19年度</t>
  </si>
  <si>
    <t>20211_平成20年度</t>
  </si>
  <si>
    <t>20211_平成21年度</t>
  </si>
  <si>
    <t>20211_平成22年度</t>
  </si>
  <si>
    <t>20211_平成23年度</t>
  </si>
  <si>
    <t>20211_平成24年度</t>
  </si>
  <si>
    <t>20211_平成25年度</t>
  </si>
  <si>
    <t>20211_平成26年度</t>
  </si>
  <si>
    <t>20211_平成27年度</t>
  </si>
  <si>
    <t>20211_平成28年度</t>
  </si>
  <si>
    <t>20211_平成29年度</t>
  </si>
  <si>
    <t>20211_平成30年度</t>
  </si>
  <si>
    <t>20211_令和元年度</t>
  </si>
  <si>
    <t>20211_令和2年度</t>
  </si>
  <si>
    <t>20211_令和3年度</t>
  </si>
  <si>
    <t>20211_令和4年度</t>
  </si>
  <si>
    <t>20211_令和5年度</t>
  </si>
  <si>
    <t>20211_令和6年度</t>
  </si>
  <si>
    <t>23501_平成2年度</t>
  </si>
  <si>
    <t>23501</t>
  </si>
  <si>
    <t>幸田町</t>
  </si>
  <si>
    <t>23501_平成17年度</t>
  </si>
  <si>
    <t>23501_平成18年度</t>
  </si>
  <si>
    <t>23501_平成19年度</t>
  </si>
  <si>
    <t>23501_平成20年度</t>
  </si>
  <si>
    <t>23501_平成21年度</t>
  </si>
  <si>
    <t>23501_平成22年度</t>
  </si>
  <si>
    <t>23501_平成23年度</t>
  </si>
  <si>
    <t>23501_平成24年度</t>
  </si>
  <si>
    <t>23501_平成25年度</t>
  </si>
  <si>
    <t>23501_平成26年度</t>
  </si>
  <si>
    <t>23501_平成27年度</t>
  </si>
  <si>
    <t>23501_平成28年度</t>
  </si>
  <si>
    <t>23501_平成29年度</t>
  </si>
  <si>
    <t>23501_平成30年度</t>
  </si>
  <si>
    <t>23501_令和元年度</t>
  </si>
  <si>
    <t>23501_令和2年度</t>
  </si>
  <si>
    <t>23501_令和3年度</t>
  </si>
  <si>
    <t>23501_令和4年度</t>
  </si>
  <si>
    <t>23501_令和5年度</t>
  </si>
  <si>
    <t>23501_令和6年度</t>
  </si>
  <si>
    <t>08210_平成2年度</t>
  </si>
  <si>
    <t>08210</t>
  </si>
  <si>
    <t>下妻市</t>
  </si>
  <si>
    <t>08210_平成17年度</t>
  </si>
  <si>
    <t>08210_平成18年度</t>
  </si>
  <si>
    <t>08210_平成19年度</t>
  </si>
  <si>
    <t>08210_平成20年度</t>
  </si>
  <si>
    <t>08210_平成21年度</t>
  </si>
  <si>
    <t>08210_平成22年度</t>
  </si>
  <si>
    <t>08210_平成23年度</t>
  </si>
  <si>
    <t>08210_平成24年度</t>
  </si>
  <si>
    <t>08210_平成25年度</t>
  </si>
  <si>
    <t>08210_平成26年度</t>
  </si>
  <si>
    <t>08210_平成27年度</t>
  </si>
  <si>
    <t>08210_平成28年度</t>
  </si>
  <si>
    <t>08210_平成29年度</t>
  </si>
  <si>
    <t>08210_平成30年度</t>
  </si>
  <si>
    <t>08210_令和元年度</t>
  </si>
  <si>
    <t>08210_令和2年度</t>
  </si>
  <si>
    <t>08210_令和3年度</t>
  </si>
  <si>
    <t>08210_令和4年度</t>
  </si>
  <si>
    <t>08210_令和5年度</t>
  </si>
  <si>
    <t>08210_令和6年度</t>
  </si>
  <si>
    <t>47324_平成2年度</t>
  </si>
  <si>
    <t>47324</t>
  </si>
  <si>
    <t>読谷村</t>
  </si>
  <si>
    <t>47324_平成17年度</t>
  </si>
  <si>
    <t>47324_平成18年度</t>
  </si>
  <si>
    <t>47324_平成19年度</t>
  </si>
  <si>
    <t>47324_平成20年度</t>
  </si>
  <si>
    <t>47324_平成21年度</t>
  </si>
  <si>
    <t>47324_平成22年度</t>
  </si>
  <si>
    <t>47324_平成23年度</t>
  </si>
  <si>
    <t>47324_平成24年度</t>
  </si>
  <si>
    <t>47324_平成25年度</t>
  </si>
  <si>
    <t>47324_平成26年度</t>
  </si>
  <si>
    <t>47324_平成27年度</t>
  </si>
  <si>
    <t>47324_平成28年度</t>
  </si>
  <si>
    <t>47324_平成29年度</t>
  </si>
  <si>
    <t>47324_平成30年度</t>
  </si>
  <si>
    <t>47324_令和元年度</t>
  </si>
  <si>
    <t>47324_令和2年度</t>
  </si>
  <si>
    <t>47324_令和3年度</t>
  </si>
  <si>
    <t>47324_令和4年度</t>
  </si>
  <si>
    <t>47324_令和5年度</t>
  </si>
  <si>
    <t>47324_令和6年度</t>
  </si>
  <si>
    <t>28226_平成2年度</t>
  </si>
  <si>
    <t>28226</t>
  </si>
  <si>
    <t>淡路市</t>
  </si>
  <si>
    <t>28226_平成17年度</t>
  </si>
  <si>
    <t>28226_平成18年度</t>
  </si>
  <si>
    <t>28226_平成19年度</t>
  </si>
  <si>
    <t>28226_平成20年度</t>
  </si>
  <si>
    <t>28226_平成21年度</t>
  </si>
  <si>
    <t>28226_平成22年度</t>
  </si>
  <si>
    <t>28226_平成23年度</t>
  </si>
  <si>
    <t>28226_平成24年度</t>
  </si>
  <si>
    <t>28226_平成25年度</t>
  </si>
  <si>
    <t>28226_平成26年度</t>
  </si>
  <si>
    <t>28226_平成27年度</t>
  </si>
  <si>
    <t>28226_平成28年度</t>
  </si>
  <si>
    <t>28226_平成29年度</t>
  </si>
  <si>
    <t>28226_平成30年度</t>
  </si>
  <si>
    <t>28226_令和元年度</t>
  </si>
  <si>
    <t>28226_令和2年度</t>
  </si>
  <si>
    <t>28226_令和3年度</t>
  </si>
  <si>
    <t>28226_令和4年度</t>
  </si>
  <si>
    <t>28226_令和5年度</t>
  </si>
  <si>
    <t>28226_令和6年度</t>
  </si>
  <si>
    <t>28220_平成2年度</t>
  </si>
  <si>
    <t>28220</t>
  </si>
  <si>
    <t>加西市</t>
  </si>
  <si>
    <t>28220_平成17年度</t>
  </si>
  <si>
    <t>28220_平成18年度</t>
  </si>
  <si>
    <t>28220_平成19年度</t>
  </si>
  <si>
    <t>28220_平成20年度</t>
  </si>
  <si>
    <t>28220_平成21年度</t>
  </si>
  <si>
    <t>28220_平成22年度</t>
  </si>
  <si>
    <t>28220_平成23年度</t>
  </si>
  <si>
    <t>28220_平成24年度</t>
  </si>
  <si>
    <t>28220_平成25年度</t>
  </si>
  <si>
    <t>28220_平成26年度</t>
  </si>
  <si>
    <t>28220_平成27年度</t>
  </si>
  <si>
    <t>28220_平成28年度</t>
  </si>
  <si>
    <t>28220_平成29年度</t>
  </si>
  <si>
    <t>28220_平成30年度</t>
  </si>
  <si>
    <t>28220_令和元年度</t>
  </si>
  <si>
    <t>28220_令和2年度</t>
  </si>
  <si>
    <t>28220_令和3年度</t>
  </si>
  <si>
    <t>28220_令和4年度</t>
  </si>
  <si>
    <t>28220_令和5年度</t>
  </si>
  <si>
    <t>28220_令和6年度</t>
  </si>
  <si>
    <t>33214_平成2年度</t>
  </si>
  <si>
    <t>33214</t>
  </si>
  <si>
    <t>真庭市</t>
  </si>
  <si>
    <t>33214_平成17年度</t>
  </si>
  <si>
    <t>33214_平成18年度</t>
  </si>
  <si>
    <t>33214_平成19年度</t>
  </si>
  <si>
    <t>33214_平成20年度</t>
  </si>
  <si>
    <t>33214_平成21年度</t>
  </si>
  <si>
    <t>33214_平成22年度</t>
  </si>
  <si>
    <t>33214_平成23年度</t>
  </si>
  <si>
    <t>33214_平成24年度</t>
  </si>
  <si>
    <t>33214_平成25年度</t>
  </si>
  <si>
    <t>33214_平成26年度</t>
  </si>
  <si>
    <t>33214_平成27年度</t>
  </si>
  <si>
    <t>33214_平成28年度</t>
  </si>
  <si>
    <t>33214_平成29年度</t>
  </si>
  <si>
    <t>33214_平成30年度</t>
  </si>
  <si>
    <t>33214_令和元年度</t>
  </si>
  <si>
    <t>33214_令和2年度</t>
  </si>
  <si>
    <t>33214_令和3年度</t>
  </si>
  <si>
    <t>33214_令和4年度</t>
  </si>
  <si>
    <t>33214_令和5年度</t>
  </si>
  <si>
    <t>33214_令和6年度</t>
  </si>
  <si>
    <t>20486</t>
  </si>
  <si>
    <t>小谷村</t>
  </si>
  <si>
    <t>20486_令和4年度</t>
  </si>
  <si>
    <t>20486_令和6年度</t>
  </si>
  <si>
    <t>20411</t>
  </si>
  <si>
    <t>下條村</t>
  </si>
  <si>
    <t>20411_令和4年度</t>
  </si>
  <si>
    <t>20411_令和6年度</t>
  </si>
  <si>
    <t>20430</t>
  </si>
  <si>
    <t>大桑村</t>
  </si>
  <si>
    <t>20430_令和4年度</t>
  </si>
  <si>
    <t>20430_令和6年度</t>
  </si>
  <si>
    <t>20305</t>
  </si>
  <si>
    <t>南牧村</t>
  </si>
  <si>
    <t>20305_令和4年度</t>
  </si>
  <si>
    <t>20305_令和6年度</t>
  </si>
  <si>
    <t>20423</t>
  </si>
  <si>
    <t>南木曽町</t>
  </si>
  <si>
    <t>20423_令和4年度</t>
  </si>
  <si>
    <t>20423_令和6年度</t>
  </si>
  <si>
    <t>20304</t>
  </si>
  <si>
    <t>川上村</t>
  </si>
  <si>
    <t>20304_令和4年度</t>
  </si>
  <si>
    <t>20304_令和6年度</t>
  </si>
  <si>
    <t>20563</t>
  </si>
  <si>
    <t>野沢温泉村</t>
  </si>
  <si>
    <t>20563_令和4年度</t>
  </si>
  <si>
    <t>20563_令和6年度</t>
  </si>
  <si>
    <t>20362</t>
  </si>
  <si>
    <t>富士見町</t>
  </si>
  <si>
    <t>20362_令和4年度</t>
  </si>
  <si>
    <t>20362_令和6年度</t>
  </si>
  <si>
    <t>20521</t>
  </si>
  <si>
    <t>坂城町</t>
  </si>
  <si>
    <t>20521_令和4年度</t>
  </si>
  <si>
    <t>20521_令和6年度</t>
  </si>
  <si>
    <t>20386</t>
  </si>
  <si>
    <t>中川村</t>
  </si>
  <si>
    <t>20386_令和4年度</t>
  </si>
  <si>
    <t>20386_令和6年度</t>
  </si>
  <si>
    <t>20562</t>
  </si>
  <si>
    <t>木島平村</t>
  </si>
  <si>
    <t>20562_令和4年度</t>
  </si>
  <si>
    <t>20562_令和6年度</t>
  </si>
  <si>
    <t>20451</t>
  </si>
  <si>
    <t>朝日村</t>
  </si>
  <si>
    <t>20451_令和4年度</t>
  </si>
  <si>
    <t>20451_令和6年度</t>
  </si>
  <si>
    <t>20303</t>
  </si>
  <si>
    <t>小海町</t>
  </si>
  <si>
    <t>20303_令和4年度</t>
  </si>
  <si>
    <t>20303_令和6年度</t>
  </si>
  <si>
    <t>20349</t>
  </si>
  <si>
    <t>青木村</t>
  </si>
  <si>
    <t>20349_令和4年度</t>
  </si>
  <si>
    <t>20349_令和6年度</t>
  </si>
  <si>
    <t>20404</t>
  </si>
  <si>
    <t>阿南町</t>
  </si>
  <si>
    <t>20404_令和4年度</t>
  </si>
  <si>
    <t>20404_令和6年度</t>
  </si>
  <si>
    <t>20452</t>
  </si>
  <si>
    <t>筑北村</t>
  </si>
  <si>
    <t>20452_令和4年度</t>
  </si>
  <si>
    <t>20452_令和6年度</t>
  </si>
  <si>
    <t>20422</t>
  </si>
  <si>
    <t>上松町</t>
  </si>
  <si>
    <t>20422_令和4年度</t>
  </si>
  <si>
    <t>20422_令和6年度</t>
  </si>
  <si>
    <t>20588</t>
  </si>
  <si>
    <t>小川村</t>
  </si>
  <si>
    <t>20588_令和4年度</t>
  </si>
  <si>
    <t>20588_令和6年度</t>
  </si>
  <si>
    <t>20413</t>
  </si>
  <si>
    <t>天龍村</t>
  </si>
  <si>
    <t>20413_令和4年度</t>
  </si>
  <si>
    <t>20413_令和6年度</t>
  </si>
  <si>
    <t>20306</t>
  </si>
  <si>
    <t>南相木村</t>
  </si>
  <si>
    <t>20306_令和4年度</t>
  </si>
  <si>
    <t>20306_令和6年度</t>
  </si>
  <si>
    <t>20417</t>
  </si>
  <si>
    <t>大鹿村</t>
  </si>
  <si>
    <t>20417_令和4年度</t>
  </si>
  <si>
    <t>20417_令和6年度</t>
  </si>
  <si>
    <t>20407</t>
  </si>
  <si>
    <t>阿智村</t>
  </si>
  <si>
    <t>20407_令和4年度</t>
  </si>
  <si>
    <t>20407_令和6年度</t>
  </si>
  <si>
    <t>20415</t>
  </si>
  <si>
    <t>喬木村</t>
  </si>
  <si>
    <t>20415_令和4年度</t>
  </si>
  <si>
    <t>20415_令和6年度</t>
  </si>
  <si>
    <t>高森町</t>
  </si>
  <si>
    <t>20350</t>
  </si>
  <si>
    <t>長和町</t>
  </si>
  <si>
    <t>20350_令和4年度</t>
  </si>
  <si>
    <t>20350_令和6年度</t>
  </si>
  <si>
    <t>20323</t>
  </si>
  <si>
    <t>御代田町</t>
  </si>
  <si>
    <t>20323_令和4年度</t>
  </si>
  <si>
    <t>20323_令和6年度</t>
  </si>
  <si>
    <t>20385</t>
  </si>
  <si>
    <t>南箕輪村</t>
  </si>
  <si>
    <t>20385_令和4年度</t>
  </si>
  <si>
    <t>20385_令和6年度</t>
  </si>
  <si>
    <t>20448</t>
  </si>
  <si>
    <t>生坂村</t>
  </si>
  <si>
    <t>20448_令和4年度</t>
  </si>
  <si>
    <t>20448_令和6年度</t>
  </si>
  <si>
    <t>20602</t>
  </si>
  <si>
    <t>栄村</t>
  </si>
  <si>
    <t>20602_令和4年度</t>
  </si>
  <si>
    <t>20602_令和6年度</t>
  </si>
  <si>
    <t>20414</t>
  </si>
  <si>
    <t>泰阜村</t>
  </si>
  <si>
    <t>20414_令和4年度</t>
  </si>
  <si>
    <t>20414_令和6年度</t>
  </si>
  <si>
    <t>20410</t>
  </si>
  <si>
    <t>根羽村</t>
  </si>
  <si>
    <t>20410_令和4年度</t>
  </si>
  <si>
    <t>20410_令和6年度</t>
  </si>
  <si>
    <t>20307</t>
  </si>
  <si>
    <t>北相木村</t>
  </si>
  <si>
    <t>20307_令和4年度</t>
  </si>
  <si>
    <t>20307_令和6年度</t>
  </si>
  <si>
    <t>20429</t>
  </si>
  <si>
    <t>王滝村</t>
  </si>
  <si>
    <t>20429_令和4年度</t>
  </si>
  <si>
    <t>20429_令和6年度</t>
  </si>
  <si>
    <t>20412</t>
  </si>
  <si>
    <t>売木村</t>
  </si>
  <si>
    <t>20412_令和4年度</t>
  </si>
  <si>
    <t>20412_令和6年度</t>
  </si>
  <si>
    <t>20409</t>
  </si>
  <si>
    <t>平谷村</t>
  </si>
  <si>
    <t>20409_令和4年度</t>
  </si>
  <si>
    <t>20409_令和6年度</t>
  </si>
  <si>
    <t>20309</t>
  </si>
  <si>
    <t>佐久穂町</t>
  </si>
  <si>
    <t>20309_令和4年度</t>
  </si>
  <si>
    <t>20309_令和6年度</t>
  </si>
  <si>
    <t>20432</t>
  </si>
  <si>
    <t>木曽町</t>
  </si>
  <si>
    <t>20432_令和4年度</t>
  </si>
  <si>
    <t>20432_令和6年度</t>
  </si>
  <si>
    <t>20541</t>
  </si>
  <si>
    <t>小布施町</t>
  </si>
  <si>
    <t>20541_令和4年度</t>
  </si>
  <si>
    <t>20541_令和6年度</t>
  </si>
  <si>
    <t>20590</t>
  </si>
  <si>
    <t>飯綱町</t>
  </si>
  <si>
    <t>20590_令和4年度</t>
  </si>
  <si>
    <t>20590_令和6年度</t>
  </si>
  <si>
    <t>20482</t>
  </si>
  <si>
    <t>松川村</t>
  </si>
  <si>
    <t>20482_令和4年度</t>
  </si>
  <si>
    <t>20482_令和6年度</t>
  </si>
  <si>
    <t>20481</t>
  </si>
  <si>
    <t>20481_令和4年度</t>
  </si>
  <si>
    <t>20481_令和6年度</t>
  </si>
  <si>
    <t>20485</t>
  </si>
  <si>
    <t>白馬村</t>
  </si>
  <si>
    <t>20485_令和4年度</t>
  </si>
  <si>
    <t>20485_令和6年度</t>
  </si>
  <si>
    <t>20384</t>
  </si>
  <si>
    <t>飯島町</t>
  </si>
  <si>
    <t>20384_令和4年度</t>
  </si>
  <si>
    <t>20384_令和6年度</t>
  </si>
  <si>
    <t>20388</t>
  </si>
  <si>
    <t>宮田村</t>
  </si>
  <si>
    <t>20388_令和4年度</t>
  </si>
  <si>
    <t>20388_令和6年度</t>
  </si>
  <si>
    <t>20321</t>
  </si>
  <si>
    <t>軽井沢町</t>
  </si>
  <si>
    <t>20321_令和4年度</t>
  </si>
  <si>
    <t>20321_令和6年度</t>
  </si>
  <si>
    <t>20218</t>
  </si>
  <si>
    <t>千曲市</t>
  </si>
  <si>
    <t>20218_令和4年度</t>
  </si>
  <si>
    <t>20218_令和6年度</t>
  </si>
  <si>
    <t>20219</t>
  </si>
  <si>
    <t>東御市</t>
  </si>
  <si>
    <t>20219_令和4年度</t>
  </si>
  <si>
    <t>20219_令和6年度</t>
  </si>
  <si>
    <t>20403</t>
  </si>
  <si>
    <t>20403_令和4年度</t>
  </si>
  <si>
    <t>20403_令和6年度</t>
  </si>
  <si>
    <t>20402</t>
  </si>
  <si>
    <t>松川町</t>
  </si>
  <si>
    <t>20402_令和4年度</t>
  </si>
  <si>
    <t>20402_令和6年度</t>
  </si>
  <si>
    <t>20220</t>
  </si>
  <si>
    <t>安曇野市</t>
  </si>
  <si>
    <t>20220_令和4年度</t>
  </si>
  <si>
    <t>20220_令和6年度</t>
  </si>
  <si>
    <t>20205</t>
  </si>
  <si>
    <t>飯田市</t>
  </si>
  <si>
    <t>20205_令和4年度</t>
  </si>
  <si>
    <t>20205_令和6年度</t>
  </si>
  <si>
    <t>20215</t>
  </si>
  <si>
    <t>塩尻市</t>
  </si>
  <si>
    <t>20215_令和4年度</t>
  </si>
  <si>
    <t>20215_令和6年度</t>
  </si>
  <si>
    <t>20209</t>
  </si>
  <si>
    <t>伊那市</t>
  </si>
  <si>
    <t>20209_令和4年度</t>
  </si>
  <si>
    <t>20209_令和6年度</t>
  </si>
  <si>
    <t>20207</t>
  </si>
  <si>
    <t>須坂市</t>
  </si>
  <si>
    <t>20207_令和4年度</t>
  </si>
  <si>
    <t>20207_令和6年度</t>
  </si>
  <si>
    <t>20206</t>
  </si>
  <si>
    <t>諏訪市</t>
  </si>
  <si>
    <t>20206_令和4年度</t>
  </si>
  <si>
    <t>20206_令和6年度</t>
  </si>
  <si>
    <t>20208</t>
  </si>
  <si>
    <t>小諸市</t>
  </si>
  <si>
    <t>20208_令和4年度</t>
  </si>
  <si>
    <t>20208_令和6年度</t>
  </si>
  <si>
    <t>20203</t>
  </si>
  <si>
    <t>上田市</t>
  </si>
  <si>
    <t>20203_令和4年度</t>
  </si>
  <si>
    <t>20203_令和6年度</t>
  </si>
  <si>
    <t>20_平成2年度</t>
  </si>
  <si>
    <t>20</t>
  </si>
  <si>
    <t>長野県</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</si>
  <si>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</si>
  <si>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</si>
  <si>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</si>
  <si>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</si>
  <si>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</si>
  <si>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</si>
  <si>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</si>
  <si>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</si>
  <si>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</si>
  <si>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</si>
  <si>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</si>
  <si>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</si>
  <si>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</si>
  <si>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</si>
  <si>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</si>
  <si>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</si>
  <si>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</si>
  <si>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</si>
  <si>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20_令和5年度</t>
  </si>
  <si>
    <t>20_令和6年度</t>
  </si>
  <si>
    <t>20211_令和7年度</t>
  </si>
  <si>
    <t>20211_令和8年度</t>
  </si>
  <si>
    <t>20211_令和9年度</t>
  </si>
  <si>
    <t>20211_令和10年度</t>
  </si>
  <si>
    <t>20211_令和11年度</t>
  </si>
  <si>
    <t>20211_令和12年度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</si>
</sst>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2.6793746005164421</c:v>
                </c:pt>
                <c:pt idx="1">
                  <c:v>3.8769215986413328</c:v>
                </c:pt>
                <c:pt idx="2">
                  <c:v>3.4337361001075148</c:v>
                </c:pt>
                <c:pt idx="3">
                  <c:v>3.4633560400443009</c:v>
                </c:pt>
                <c:pt idx="4">
                  <c:v>2.7919375127458301</c:v>
                </c:pt>
                <c:pt idx="5">
                  <c:v>3.0037413863730849</c:v>
                </c:pt>
                <c:pt idx="6">
                  <c:v>2.4553058512067589</c:v>
                </c:pt>
                <c:pt idx="7">
                  <c:v>2.4759772239605238</c:v>
                </c:pt>
                <c:pt idx="8">
                  <c:v>3.2435524693313504</c:v>
                </c:pt>
                <c:pt idx="9">
                  <c:v>3.1724472460119011</c:v>
                </c:pt>
                <c:pt idx="10">
                  <c:v>6.1896898671434863</c:v>
                </c:pt>
                <c:pt idx="11">
                  <c:v>4.604061813964603</c:v>
                </c:pt>
                <c:pt idx="12">
                  <c:v>4.2304810774168917</c:v>
                </c:pt>
                <c:pt idx="13">
                  <c:v>5.6605793060578264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116.58880616153046</c:v>
                </c:pt>
                <c:pt idx="1">
                  <c:v>117.45489463179021</c:v>
                </c:pt>
                <c:pt idx="2">
                  <c:v>115.06676949748956</c:v>
                </c:pt>
                <c:pt idx="3">
                  <c:v>115.51279055094763</c:v>
                </c:pt>
                <c:pt idx="4">
                  <c:v>113.54361872040612</c:v>
                </c:pt>
                <c:pt idx="5">
                  <c:v>111.17783215365351</c:v>
                </c:pt>
                <c:pt idx="6">
                  <c:v>109.90426844560415</c:v>
                </c:pt>
                <c:pt idx="7">
                  <c:v>108.58158121905791</c:v>
                </c:pt>
                <c:pt idx="8">
                  <c:v>107.47263652247429</c:v>
                </c:pt>
                <c:pt idx="9">
                  <c:v>105.90109500957166</c:v>
                </c:pt>
                <c:pt idx="10">
                  <c:v>102.67400292085675</c:v>
                </c:pt>
                <c:pt idx="11">
                  <c:v>94.235536826327902</c:v>
                </c:pt>
                <c:pt idx="12">
                  <c:v>94.243590667161769</c:v>
                </c:pt>
                <c:pt idx="13">
                  <c:v>95.752493661833043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67.682352786990748</c:v>
                </c:pt>
                <c:pt idx="1">
                  <c:v>72.691406541806757</c:v>
                </c:pt>
                <c:pt idx="2">
                  <c:v>68.846788308276373</c:v>
                </c:pt>
                <c:pt idx="3">
                  <c:v>68.73004375019606</c:v>
                </c:pt>
                <c:pt idx="4">
                  <c:v>73.782140184167233</c:v>
                </c:pt>
                <c:pt idx="5">
                  <c:v>73.699132323474501</c:v>
                </c:pt>
                <c:pt idx="6">
                  <c:v>63.632803380074073</c:v>
                </c:pt>
                <c:pt idx="7">
                  <c:v>68.189933256435054</c:v>
                </c:pt>
                <c:pt idx="8">
                  <c:v>70.565740499002629</c:v>
                </c:pt>
                <c:pt idx="9">
                  <c:v>68.997532429544279</c:v>
                </c:pt>
                <c:pt idx="10">
                  <c:v>61.834222945331604</c:v>
                </c:pt>
                <c:pt idx="11">
                  <c:v>61.155477574782275</c:v>
                </c:pt>
                <c:pt idx="12">
                  <c:v>66.887436095401583</c:v>
                </c:pt>
                <c:pt idx="13">
                  <c:v>65.899344818533237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64.236707646969904</c:v>
                </c:pt>
                <c:pt idx="1">
                  <c:v>66.369193501413434</c:v>
                </c:pt>
                <c:pt idx="2">
                  <c:v>73.040096711393133</c:v>
                </c:pt>
                <c:pt idx="3">
                  <c:v>65.75864590724845</c:v>
                </c:pt>
                <c:pt idx="4">
                  <c:v>63.392562852627591</c:v>
                </c:pt>
                <c:pt idx="5">
                  <c:v>62.062501618528117</c:v>
                </c:pt>
                <c:pt idx="6">
                  <c:v>66.161670178025304</c:v>
                </c:pt>
                <c:pt idx="7">
                  <c:v>53.484191803167455</c:v>
                </c:pt>
                <c:pt idx="8">
                  <c:v>50.809857786512183</c:v>
                </c:pt>
                <c:pt idx="9">
                  <c:v>49.449049227481083</c:v>
                </c:pt>
                <c:pt idx="10">
                  <c:v>47.352721795904174</c:v>
                </c:pt>
                <c:pt idx="11">
                  <c:v>43.159198004159123</c:v>
                </c:pt>
                <c:pt idx="12">
                  <c:v>48.819541444238254</c:v>
                </c:pt>
                <c:pt idx="13">
                  <c:v>48.21200244388676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93.913048545000137</c:v>
                </c:pt>
                <c:pt idx="1">
                  <c:v>96.233968020847328</c:v>
                </c:pt>
                <c:pt idx="2">
                  <c:v>94.863212391572603</c:v>
                </c:pt>
                <c:pt idx="3">
                  <c:v>95.930334603628154</c:v>
                </c:pt>
                <c:pt idx="4">
                  <c:v>94.952746301773303</c:v>
                </c:pt>
                <c:pt idx="5">
                  <c:v>87.552501342927656</c:v>
                </c:pt>
                <c:pt idx="6">
                  <c:v>90.806303049145612</c:v>
                </c:pt>
                <c:pt idx="7">
                  <c:v>93.121328776292486</c:v>
                </c:pt>
                <c:pt idx="8">
                  <c:v>92.340463312008694</c:v>
                </c:pt>
                <c:pt idx="9">
                  <c:v>85.610234520877384</c:v>
                </c:pt>
                <c:pt idx="10">
                  <c:v>82.997052382489443</c:v>
                </c:pt>
                <c:pt idx="11">
                  <c:v>80.308012724734937</c:v>
                </c:pt>
                <c:pt idx="12">
                  <c:v>99.593385088243224</c:v>
                </c:pt>
                <c:pt idx="13">
                  <c:v>81.398740005839855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27354</c:v>
                </c:pt>
                <c:pt idx="1">
                  <c:v>27426</c:v>
                </c:pt>
                <c:pt idx="2">
                  <c:v>27728</c:v>
                </c:pt>
                <c:pt idx="3">
                  <c:v>28187</c:v>
                </c:pt>
                <c:pt idx="4">
                  <c:v>28631</c:v>
                </c:pt>
                <c:pt idx="5">
                  <c:v>28953</c:v>
                </c:pt>
                <c:pt idx="6">
                  <c:v>28850</c:v>
                </c:pt>
                <c:pt idx="7">
                  <c:v>28934</c:v>
                </c:pt>
                <c:pt idx="8">
                  <c:v>29126</c:v>
                </c:pt>
                <c:pt idx="9">
                  <c:v>29190</c:v>
                </c:pt>
                <c:pt idx="10">
                  <c:v>29097</c:v>
                </c:pt>
                <c:pt idx="11">
                  <c:v>29204</c:v>
                </c:pt>
                <c:pt idx="12">
                  <c:v>29080</c:v>
                </c:pt>
                <c:pt idx="13">
                  <c:v>29197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12024</c:v>
                </c:pt>
                <c:pt idx="1">
                  <c:v>11895</c:v>
                </c:pt>
                <c:pt idx="2">
                  <c:v>11796</c:v>
                </c:pt>
                <c:pt idx="3">
                  <c:v>11667</c:v>
                </c:pt>
                <c:pt idx="4">
                  <c:v>11521</c:v>
                </c:pt>
                <c:pt idx="5">
                  <c:v>11440</c:v>
                </c:pt>
                <c:pt idx="6">
                  <c:v>11327</c:v>
                </c:pt>
                <c:pt idx="7">
                  <c:v>11563</c:v>
                </c:pt>
                <c:pt idx="8">
                  <c:v>11534</c:v>
                </c:pt>
                <c:pt idx="9">
                  <c:v>11541</c:v>
                </c:pt>
                <c:pt idx="10">
                  <c:v>11101</c:v>
                </c:pt>
                <c:pt idx="11">
                  <c:v>11206</c:v>
                </c:pt>
                <c:pt idx="12">
                  <c:v>11230</c:v>
                </c:pt>
                <c:pt idx="13">
                  <c:v>11242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15730</c:v>
                </c:pt>
                <c:pt idx="1">
                  <c:v>15874</c:v>
                </c:pt>
                <c:pt idx="2">
                  <c:v>16010</c:v>
                </c:pt>
                <c:pt idx="3">
                  <c:v>16501</c:v>
                </c:pt>
                <c:pt idx="4">
                  <c:v>16551</c:v>
                </c:pt>
                <c:pt idx="5">
                  <c:v>16676</c:v>
                </c:pt>
                <c:pt idx="6">
                  <c:v>16799</c:v>
                </c:pt>
                <c:pt idx="7">
                  <c:v>16909</c:v>
                </c:pt>
                <c:pt idx="8">
                  <c:v>16984</c:v>
                </c:pt>
                <c:pt idx="9">
                  <c:v>17134</c:v>
                </c:pt>
                <c:pt idx="10">
                  <c:v>17300</c:v>
                </c:pt>
                <c:pt idx="11">
                  <c:v>17453</c:v>
                </c:pt>
                <c:pt idx="12">
                  <c:v>17485</c:v>
                </c:pt>
                <c:pt idx="13">
                  <c:v>17616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1155</c:v>
                </c:pt>
                <c:pt idx="1">
                  <c:v>1155</c:v>
                </c:pt>
                <c:pt idx="2">
                  <c:v>1155</c:v>
                </c:pt>
                <c:pt idx="3">
                  <c:v>1155</c:v>
                </c:pt>
                <c:pt idx="4">
                  <c:v>1155</c:v>
                </c:pt>
                <c:pt idx="5">
                  <c:v>1404</c:v>
                </c:pt>
                <c:pt idx="6">
                  <c:v>1404</c:v>
                </c:pt>
                <c:pt idx="7">
                  <c:v>1404</c:v>
                </c:pt>
                <c:pt idx="8">
                  <c:v>1404</c:v>
                </c:pt>
                <c:pt idx="9">
                  <c:v>1404</c:v>
                </c:pt>
                <c:pt idx="10">
                  <c:v>1404</c:v>
                </c:pt>
                <c:pt idx="11">
                  <c:v>1530</c:v>
                </c:pt>
                <c:pt idx="12">
                  <c:v>1530</c:v>
                </c:pt>
                <c:pt idx="13">
                  <c:v>1530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1599</c:v>
                </c:pt>
                <c:pt idx="1">
                  <c:v>1599</c:v>
                </c:pt>
                <c:pt idx="2">
                  <c:v>1599</c:v>
                </c:pt>
                <c:pt idx="3">
                  <c:v>1599</c:v>
                </c:pt>
                <c:pt idx="4">
                  <c:v>1599</c:v>
                </c:pt>
                <c:pt idx="5">
                  <c:v>1196</c:v>
                </c:pt>
                <c:pt idx="6">
                  <c:v>1196</c:v>
                </c:pt>
                <c:pt idx="7">
                  <c:v>1196</c:v>
                </c:pt>
                <c:pt idx="8">
                  <c:v>1196</c:v>
                </c:pt>
                <c:pt idx="9">
                  <c:v>1196</c:v>
                </c:pt>
                <c:pt idx="10">
                  <c:v>1196</c:v>
                </c:pt>
                <c:pt idx="11">
                  <c:v>1117</c:v>
                </c:pt>
                <c:pt idx="12">
                  <c:v>1117</c:v>
                </c:pt>
                <c:pt idx="13">
                  <c:v>1117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704.68100000000004</c:v>
                </c:pt>
                <c:pt idx="1">
                  <c:v>845.83330000000001</c:v>
                </c:pt>
                <c:pt idx="2">
                  <c:v>851.32190000000003</c:v>
                </c:pt>
                <c:pt idx="3">
                  <c:v>887.89729999999997</c:v>
                </c:pt>
                <c:pt idx="4">
                  <c:v>864.29949999999997</c:v>
                </c:pt>
                <c:pt idx="5">
                  <c:v>914.98710000000005</c:v>
                </c:pt>
                <c:pt idx="6">
                  <c:v>997.35090000000002</c:v>
                </c:pt>
                <c:pt idx="7">
                  <c:v>1071.7085</c:v>
                </c:pt>
                <c:pt idx="8">
                  <c:v>1135.7835</c:v>
                </c:pt>
                <c:pt idx="9">
                  <c:v>1159.8307</c:v>
                </c:pt>
                <c:pt idx="10">
                  <c:v>1113.1592000000001</c:v>
                </c:pt>
                <c:pt idx="11">
                  <c:v>1084.9917</c:v>
                </c:pt>
                <c:pt idx="12">
                  <c:v>1369.9594999999999</c:v>
                </c:pt>
                <c:pt idx="13">
                  <c:v>1465.0489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22.091999999999999</c:v>
                </c:pt>
                <c:pt idx="1">
                  <c:v>22.585999999999999</c:v>
                </c:pt>
                <c:pt idx="2">
                  <c:v>24.481000000000002</c:v>
                </c:pt>
                <c:pt idx="3">
                  <c:v>26.779</c:v>
                </c:pt>
                <c:pt idx="4">
                  <c:v>9.69</c:v>
                </c:pt>
                <c:pt idx="5">
                  <c:v>27.062000000000001</c:v>
                </c:pt>
                <c:pt idx="6">
                  <c:v>28.383000000000003</c:v>
                </c:pt>
                <c:pt idx="7">
                  <c:v>28.722999999999999</c:v>
                </c:pt>
                <c:pt idx="8">
                  <c:v>29.178000000000001</c:v>
                </c:pt>
                <c:pt idx="9">
                  <c:v>28.463000000000001</c:v>
                </c:pt>
                <c:pt idx="10">
                  <c:v>27.234999999999999</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47.24</c:v>
                </c:pt>
                <c:pt idx="1">
                  <c:v>53.183</c:v>
                </c:pt>
                <c:pt idx="2">
                  <c:v>56.454000000000001</c:v>
                </c:pt>
                <c:pt idx="3">
                  <c:v>60.91</c:v>
                </c:pt>
                <c:pt idx="4">
                  <c:v>61.344000000000001</c:v>
                </c:pt>
                <c:pt idx="5">
                  <c:v>62.406999999999996</c:v>
                </c:pt>
                <c:pt idx="6">
                  <c:v>65.876999999999995</c:v>
                </c:pt>
                <c:pt idx="7">
                  <c:v>8.8780000000000001</c:v>
                </c:pt>
                <c:pt idx="8">
                  <c:v>65.963999999999999</c:v>
                </c:pt>
                <c:pt idx="9">
                  <c:v>70.567999999999998</c:v>
                </c:pt>
                <c:pt idx="10">
                  <c:v>75.930000000000007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31.062999999999999</c:v>
                </c:pt>
                <c:pt idx="1">
                  <c:v>32.74</c:v>
                </c:pt>
                <c:pt idx="2">
                  <c:v>34.369</c:v>
                </c:pt>
                <c:pt idx="3">
                  <c:v>37.131</c:v>
                </c:pt>
                <c:pt idx="4">
                  <c:v>18.901</c:v>
                </c:pt>
                <c:pt idx="5">
                  <c:v>36.836999999999996</c:v>
                </c:pt>
                <c:pt idx="6">
                  <c:v>37.622999999999998</c:v>
                </c:pt>
                <c:pt idx="7">
                  <c:v>37.600999999999999</c:v>
                </c:pt>
                <c:pt idx="8">
                  <c:v>38.152000000000001</c:v>
                </c:pt>
                <c:pt idx="9">
                  <c:v>36.849000000000004</c:v>
                </c:pt>
                <c:pt idx="10">
                  <c:v>35.49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38.268999999999998</c:v>
                </c:pt>
                <c:pt idx="1">
                  <c:v>43.029000000000003</c:v>
                </c:pt>
                <c:pt idx="2">
                  <c:v>46.566000000000003</c:v>
                </c:pt>
                <c:pt idx="3">
                  <c:v>50.558</c:v>
                </c:pt>
                <c:pt idx="4">
                  <c:v>52.133000000000003</c:v>
                </c:pt>
                <c:pt idx="5">
                  <c:v>52.631999999999998</c:v>
                </c:pt>
                <c:pt idx="6">
                  <c:v>56.637</c:v>
                </c:pt>
                <c:pt idx="7">
                  <c:v>0</c:v>
                </c:pt>
                <c:pt idx="8">
                  <c:v>56.99</c:v>
                </c:pt>
                <c:pt idx="9">
                  <c:v>62.182000000000002</c:v>
                </c:pt>
                <c:pt idx="10">
                  <c:v>67.674999999999997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73.040096711393133</c:v>
                </c:pt>
                <c:pt idx="1">
                  <c:v>65.75864590724845</c:v>
                </c:pt>
                <c:pt idx="2">
                  <c:v>63.392562852627591</c:v>
                </c:pt>
                <c:pt idx="3">
                  <c:v>62.062501618528117</c:v>
                </c:pt>
                <c:pt idx="4">
                  <c:v>66.161670178025304</c:v>
                </c:pt>
                <c:pt idx="5">
                  <c:v>53.484191803167455</c:v>
                </c:pt>
                <c:pt idx="6">
                  <c:v>50.809857786512183</c:v>
                </c:pt>
                <c:pt idx="7">
                  <c:v>49.449049227481083</c:v>
                </c:pt>
                <c:pt idx="8">
                  <c:v>47.352721795904174</c:v>
                </c:pt>
                <c:pt idx="9">
                  <c:v>43.159198004159123</c:v>
                </c:pt>
                <c:pt idx="10">
                  <c:v>48.819541444238254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94.863212391572603</c:v>
                </c:pt>
                <c:pt idx="1">
                  <c:v>95.930334603628154</c:v>
                </c:pt>
                <c:pt idx="2">
                  <c:v>94.952746301773303</c:v>
                </c:pt>
                <c:pt idx="3">
                  <c:v>87.552501342927656</c:v>
                </c:pt>
                <c:pt idx="4">
                  <c:v>90.806303049145612</c:v>
                </c:pt>
                <c:pt idx="5">
                  <c:v>93.121328776292486</c:v>
                </c:pt>
                <c:pt idx="6">
                  <c:v>92.340463312008694</c:v>
                </c:pt>
                <c:pt idx="7">
                  <c:v>85.610234520877384</c:v>
                </c:pt>
                <c:pt idx="8">
                  <c:v>82.997052382489443</c:v>
                </c:pt>
                <c:pt idx="9">
                  <c:v>80.308012724734937</c:v>
                </c:pt>
                <c:pt idx="10">
                  <c:v>99.593385088243224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0.40341244024116263</c:v>
                </c:pt>
                <c:pt idx="1">
                  <c:v>0.44854425013516647</c:v>
                </c:pt>
                <c:pt idx="2">
                  <c:v>0.49041235576279857</c:v>
                </c:pt>
                <c:pt idx="3">
                  <c:v>0.57745922988508647</c:v>
                </c:pt>
                <c:pt idx="4">
                  <c:v>0.57411212932856559</c:v>
                </c:pt>
                <c:pt idx="5">
                  <c:v>0.56519812046968387</c:v>
                </c:pt>
                <c:pt idx="6">
                  <c:v>0.61334974905453465</c:v>
                </c:pt>
                <c:pt idx="7">
                  <c:v>0</c:v>
                </c:pt>
                <c:pt idx="8">
                  <c:v>0.68665089137579594</c:v>
                </c:pt>
                <c:pt idx="9">
                  <c:v>0.77429384553613656</c:v>
                </c:pt>
                <c:pt idx="10">
                  <c:v>0.67951300119016522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0.42528695057374766</c:v>
                </c:pt>
                <c:pt idx="1">
                  <c:v>0.49788129831899619</c:v>
                </c:pt>
                <c:pt idx="2">
                  <c:v>0.54216139012867537</c:v>
                </c:pt>
                <c:pt idx="3">
                  <c:v>0.59828397231275843</c:v>
                </c:pt>
                <c:pt idx="4">
                  <c:v>0.28567900340396346</c:v>
                </c:pt>
                <c:pt idx="5">
                  <c:v>0.68874556683155164</c:v>
                </c:pt>
                <c:pt idx="6">
                  <c:v>0.74046654800886447</c:v>
                </c:pt>
                <c:pt idx="7">
                  <c:v>0.76039884663957125</c:v>
                </c:pt>
                <c:pt idx="8">
                  <c:v>0.8056981426419294</c:v>
                </c:pt>
                <c:pt idx="9">
                  <c:v>0.85379251014926127</c:v>
                </c:pt>
                <c:pt idx="10">
                  <c:v>0.72696299371301398</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67.674999999999997</c:v>
                </c:pt>
                <c:pt idx="2">
                  <c:v>0</c:v>
                </c:pt>
                <c:pt idx="3">
                  <c:v>0</c:v>
                </c:pt>
                <c:pt idx="4">
                  <c:v>35.49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67.674999999999997</c:v>
                </c:pt>
                <c:pt idx="4" formatCode="#,##0">
                  <c:v>35.49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R：ｻｰﾋﾞｽ業(他に分類されない)(N=2)</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67.674999999999997</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4.6470000000000002</c:v>
                </c:pt>
                <c:pt idx="35">
                  <c:v>0</c:v>
                </c:pt>
                <c:pt idx="36">
                  <c:v>30.843</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47.90433188058757</c:v>
                </c:pt>
                <c:pt idx="2">
                  <c:v>4.6206998726478874</c:v>
                </c:pt>
                <c:pt idx="3">
                  <c:v>39.934614328220412</c:v>
                </c:pt>
                <c:pt idx="4">
                  <c:v>56.378925937767661</c:v>
                </c:pt>
                <c:pt idx="5">
                  <c:v>81.719051388728531</c:v>
                </c:pt>
                <c:pt idx="7">
                  <c:v>120.38541251648471</c:v>
                </c:pt>
                <c:pt idx="8">
                  <c:v>2.82105315237779</c:v>
                </c:pt>
                <c:pt idx="9">
                  <c:v>0</c:v>
                </c:pt>
                <c:pt idx="10">
                  <c:v>5.034845043148227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92.459646081455872</c:v>
                </c:pt>
                <c:pt idx="4" formatCode="#,##0">
                  <c:v>56.378925937767661</c:v>
                </c:pt>
                <c:pt idx="5" formatCode="#,##0">
                  <c:v>81.719051388728531</c:v>
                </c:pt>
                <c:pt idx="6" formatCode="#,##0">
                  <c:v>123.20646566886249</c:v>
                </c:pt>
                <c:pt idx="10" formatCode="#,##0">
                  <c:v>5.034845043148227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75.930000000000007</c:v>
                </c:pt>
                <c:pt idx="2" formatCode="#,##0_);[Red]\(#,##0\)">
                  <c:v>9.6679999999999993</c:v>
                </c:pt>
                <c:pt idx="3" formatCode="#,##0_);[Red]\(#,##0\)">
                  <c:v>17.567</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75.930000000000007</c:v>
                </c:pt>
                <c:pt idx="1">
                  <c:v>27.234999999999999</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中野市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67.674999999999997</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中野市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R：ｻｰﾋﾞｽ業(他に分類されない)(N=2)</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4.6470000000000002</c:v>
                </c:pt>
                <c:pt idx="11">
                  <c:v>0</c:v>
                </c:pt>
                <c:pt idx="12">
                  <c:v>15.4215</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R：ｻｰﾋﾞｽ業(他に分類されない)(N=2)</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中野市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中野市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17,125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6670.7999999999947</c:v>
                </c:pt>
                <c:pt idx="1">
                  <c:v>10083.9</c:v>
                </c:pt>
                <c:pt idx="2">
                  <c:v>0</c:v>
                </c:pt>
                <c:pt idx="3">
                  <c:v>0</c:v>
                </c:pt>
                <c:pt idx="4">
                  <c:v>0</c:v>
                </c:pt>
                <c:pt idx="5">
                  <c:v>370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23,937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8005.7604959999926</c:v>
                </c:pt>
                <c:pt idx="1">
                  <c:v>13338.579564</c:v>
                </c:pt>
                <c:pt idx="2">
                  <c:v>0</c:v>
                </c:pt>
                <c:pt idx="3">
                  <c:v>0</c:v>
                </c:pt>
                <c:pt idx="4">
                  <c:v>0</c:v>
                </c:pt>
                <c:pt idx="5">
                  <c:v>2592.96</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93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中野市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47.291190983999996</c:v>
                </c:pt>
                <c:pt idx="1">
                  <c:v>2.7673219800000002</c:v>
                </c:pt>
                <c:pt idx="2">
                  <c:v>1.5065808120000002</c:v>
                </c:pt>
                <c:pt idx="3">
                  <c:v>2.3443848E-2</c:v>
                </c:pt>
                <c:pt idx="4">
                  <c:v>7.2408284800000002</c:v>
                </c:pt>
                <c:pt idx="5">
                  <c:v>34.505036179999998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974,974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中野市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933206</c:v>
                </c:pt>
                <c:pt idx="1">
                  <c:v>34800</c:v>
                </c:pt>
                <c:pt idx="2">
                  <c:v>6862</c:v>
                </c:pt>
                <c:pt idx="3">
                  <c:v>106</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370</c:v>
                </c:pt>
                <c:pt idx="5">
                  <c:v>370</c:v>
                </c:pt>
                <c:pt idx="6">
                  <c:v>370</c:v>
                </c:pt>
                <c:pt idx="7">
                  <c:v>370</c:v>
                </c:pt>
                <c:pt idx="8">
                  <c:v>370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5517.7</c:v>
                </c:pt>
                <c:pt idx="1">
                  <c:v>6635</c:v>
                </c:pt>
                <c:pt idx="2">
                  <c:v>7193.3999999999978</c:v>
                </c:pt>
                <c:pt idx="3">
                  <c:v>7949</c:v>
                </c:pt>
                <c:pt idx="4">
                  <c:v>8786.6999999999971</c:v>
                </c:pt>
                <c:pt idx="5">
                  <c:v>9342.4</c:v>
                </c:pt>
                <c:pt idx="6">
                  <c:v>9841.9</c:v>
                </c:pt>
                <c:pt idx="7">
                  <c:v>9913.4</c:v>
                </c:pt>
                <c:pt idx="8">
                  <c:v>10083.9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3570.8</c:v>
                </c:pt>
                <c:pt idx="1">
                  <c:v>3963.9</c:v>
                </c:pt>
                <c:pt idx="2">
                  <c:v>4334.8</c:v>
                </c:pt>
                <c:pt idx="3">
                  <c:v>4823.8999999999996</c:v>
                </c:pt>
                <c:pt idx="4">
                  <c:v>5214.2000000000025</c:v>
                </c:pt>
                <c:pt idx="5">
                  <c:v>5461.7000000000025</c:v>
                </c:pt>
                <c:pt idx="6">
                  <c:v>5874.7000000000025</c:v>
                </c:pt>
                <c:pt idx="7">
                  <c:v>6268.5000000000018</c:v>
                </c:pt>
                <c:pt idx="8">
                  <c:v>6670.7999999999947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4.6317392076412736E-2</c:v>
                </c:pt>
                <c:pt idx="1">
                  <c:v>5.3467963196285898E-2</c:v>
                </c:pt>
                <c:pt idx="2">
                  <c:v>5.7673135714363319E-2</c:v>
                </c:pt>
                <c:pt idx="3">
                  <c:v>6.6149699520701488E-2</c:v>
                </c:pt>
                <c:pt idx="4">
                  <c:v>8.2736846646079845E-2</c:v>
                </c:pt>
                <c:pt idx="5">
                  <c:v>8.8235602738980762E-2</c:v>
                </c:pt>
                <c:pt idx="6">
                  <c:v>8.5442156117378806E-2</c:v>
                </c:pt>
                <c:pt idx="7">
                  <c:v>9.0056124694390755E-2</c:v>
                </c:pt>
                <c:pt idx="8">
                  <c:v>9.2802276439257966E-2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48.20723888076374</c:v>
                </c:pt>
                <c:pt idx="2">
                  <c:v>3.304756906247174</c:v>
                </c:pt>
                <c:pt idx="3">
                  <c:v>43.440750514762392</c:v>
                </c:pt>
                <c:pt idx="4">
                  <c:v>63.392562852627591</c:v>
                </c:pt>
                <c:pt idx="5">
                  <c:v>73.782140184167233</c:v>
                </c:pt>
                <c:pt idx="7">
                  <c:v>109.95334603455947</c:v>
                </c:pt>
                <c:pt idx="8">
                  <c:v>3.5902726858466401</c:v>
                </c:pt>
                <c:pt idx="9">
                  <c:v>0</c:v>
                </c:pt>
                <c:pt idx="10">
                  <c:v>2.7919375127458301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94.952746301773303</c:v>
                </c:pt>
                <c:pt idx="4" formatCode="#,##0">
                  <c:v>63.392562852627591</c:v>
                </c:pt>
                <c:pt idx="5" formatCode="#,##0">
                  <c:v>73.782140184167233</c:v>
                </c:pt>
                <c:pt idx="6" formatCode="#,##0">
                  <c:v>113.54361872040612</c:v>
                </c:pt>
                <c:pt idx="10" formatCode="#,##0">
                  <c:v>2.7919375127458301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815</c:v>
                </c:pt>
                <c:pt idx="1">
                  <c:v>889</c:v>
                </c:pt>
                <c:pt idx="2">
                  <c:v>958</c:v>
                </c:pt>
                <c:pt idx="3">
                  <c:v>1048</c:v>
                </c:pt>
                <c:pt idx="4">
                  <c:v>1123</c:v>
                </c:pt>
                <c:pt idx="5">
                  <c:v>1166</c:v>
                </c:pt>
                <c:pt idx="6">
                  <c:v>1236</c:v>
                </c:pt>
                <c:pt idx="7">
                  <c:v>1307</c:v>
                </c:pt>
                <c:pt idx="8">
                  <c:v>1376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257938.71635969743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23937.30005999999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1433014.9339999999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1313644.1939999999</c:v>
                </c:pt>
                <c:pt idx="1">
                  <c:v>76870.054999999993</c:v>
                </c:pt>
                <c:pt idx="2">
                  <c:v>41849.467000000004</c:v>
                </c:pt>
                <c:pt idx="3">
                  <c:v>651.21799999999996</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21344.340059999991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排出量比較シート!$DN$21:$DN$50</c:f>
              <c:numCache>
                <c:formatCode>0.0%;;</c:formatCode>
                <c:ptCount val="30"/>
                <c:pt idx="0">
                  <c:v>0.76</c:v>
                </c:pt>
                <c:pt idx="1">
                  <c:v>0.68</c:v>
                </c:pt>
                <c:pt idx="2">
                  <c:v>0</c:v>
                </c:pt>
                <c:pt idx="3">
                  <c:v>0.81</c:v>
                </c:pt>
                <c:pt idx="4">
                  <c:v>0.42</c:v>
                </c:pt>
                <c:pt idx="5">
                  <c:v>0.97</c:v>
                </c:pt>
                <c:pt idx="6">
                  <c:v>1</c:v>
                </c:pt>
                <c:pt idx="7">
                  <c:v>0.31</c:v>
                </c:pt>
                <c:pt idx="8">
                  <c:v>1</c:v>
                </c:pt>
                <c:pt idx="9">
                  <c:v>1</c:v>
                </c:pt>
                <c:pt idx="10">
                  <c:v>0.93</c:v>
                </c:pt>
                <c:pt idx="11">
                  <c:v>0.96</c:v>
                </c:pt>
                <c:pt idx="12">
                  <c:v>0.61</c:v>
                </c:pt>
                <c:pt idx="13">
                  <c:v>1</c:v>
                </c:pt>
                <c:pt idx="14">
                  <c:v>0.96</c:v>
                </c:pt>
                <c:pt idx="15">
                  <c:v>0.94</c:v>
                </c:pt>
                <c:pt idx="16">
                  <c:v>1</c:v>
                </c:pt>
                <c:pt idx="17">
                  <c:v>1</c:v>
                </c:pt>
                <c:pt idx="18">
                  <c:v>1</c:v>
                </c:pt>
                <c:pt idx="19">
                  <c:v>0.79</c:v>
                </c:pt>
                <c:pt idx="20">
                  <c:v>0.92</c:v>
                </c:pt>
                <c:pt idx="21">
                  <c:v>0.87</c:v>
                </c:pt>
                <c:pt idx="22">
                  <c:v>0.66</c:v>
                </c:pt>
                <c:pt idx="23">
                  <c:v>0.98</c:v>
                </c:pt>
                <c:pt idx="24">
                  <c:v>0.94</c:v>
                </c:pt>
                <c:pt idx="25">
                  <c:v>0.35</c:v>
                </c:pt>
                <c:pt idx="26">
                  <c:v>0</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排出量比較シート!$DQ$21:$DQ$50</c:f>
              <c:numCache>
                <c:formatCode>0.0%;;</c:formatCode>
                <c:ptCount val="30"/>
                <c:pt idx="0">
                  <c:v>0.24</c:v>
                </c:pt>
                <c:pt idx="1">
                  <c:v>0.32</c:v>
                </c:pt>
                <c:pt idx="2">
                  <c:v>1</c:v>
                </c:pt>
                <c:pt idx="3">
                  <c:v>0.19</c:v>
                </c:pt>
                <c:pt idx="4">
                  <c:v>0.57999999999999996</c:v>
                </c:pt>
                <c:pt idx="5">
                  <c:v>0.02</c:v>
                </c:pt>
                <c:pt idx="6">
                  <c:v>0</c:v>
                </c:pt>
                <c:pt idx="7">
                  <c:v>0.69</c:v>
                </c:pt>
                <c:pt idx="8">
                  <c:v>0</c:v>
                </c:pt>
                <c:pt idx="9">
                  <c:v>0</c:v>
                </c:pt>
                <c:pt idx="10">
                  <c:v>7.0000000000000007E-2</c:v>
                </c:pt>
                <c:pt idx="11">
                  <c:v>0.04</c:v>
                </c:pt>
                <c:pt idx="12">
                  <c:v>0.02</c:v>
                </c:pt>
                <c:pt idx="13">
                  <c:v>0</c:v>
                </c:pt>
                <c:pt idx="14">
                  <c:v>0.04</c:v>
                </c:pt>
                <c:pt idx="15">
                  <c:v>0.06</c:v>
                </c:pt>
                <c:pt idx="16">
                  <c:v>0</c:v>
                </c:pt>
                <c:pt idx="17">
                  <c:v>0</c:v>
                </c:pt>
                <c:pt idx="18">
                  <c:v>0</c:v>
                </c:pt>
                <c:pt idx="19">
                  <c:v>0.21</c:v>
                </c:pt>
                <c:pt idx="20">
                  <c:v>0</c:v>
                </c:pt>
                <c:pt idx="21">
                  <c:v>0.13</c:v>
                </c:pt>
                <c:pt idx="22">
                  <c:v>0.34</c:v>
                </c:pt>
                <c:pt idx="23">
                  <c:v>0.02</c:v>
                </c:pt>
                <c:pt idx="24">
                  <c:v>0.06</c:v>
                </c:pt>
                <c:pt idx="25">
                  <c:v>0.65</c:v>
                </c:pt>
                <c:pt idx="26">
                  <c:v>1</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排出量比較シート!$DR$21:$DR$50</c:f>
              <c:numCache>
                <c:formatCode>0.0%;;</c:formatCode>
                <c:ptCount val="30"/>
                <c:pt idx="0">
                  <c:v>0</c:v>
                </c:pt>
                <c:pt idx="1">
                  <c:v>0</c:v>
                </c:pt>
                <c:pt idx="2">
                  <c:v>0</c:v>
                </c:pt>
                <c:pt idx="3">
                  <c:v>0</c:v>
                </c:pt>
                <c:pt idx="4">
                  <c:v>0</c:v>
                </c:pt>
                <c:pt idx="5">
                  <c:v>0.01</c:v>
                </c:pt>
                <c:pt idx="6">
                  <c:v>0</c:v>
                </c:pt>
                <c:pt idx="7">
                  <c:v>0</c:v>
                </c:pt>
                <c:pt idx="8">
                  <c:v>0</c:v>
                </c:pt>
                <c:pt idx="9">
                  <c:v>0</c:v>
                </c:pt>
                <c:pt idx="10">
                  <c:v>0</c:v>
                </c:pt>
                <c:pt idx="11">
                  <c:v>0</c:v>
                </c:pt>
                <c:pt idx="12">
                  <c:v>0.37</c:v>
                </c:pt>
                <c:pt idx="13">
                  <c:v>0</c:v>
                </c:pt>
                <c:pt idx="14">
                  <c:v>0</c:v>
                </c:pt>
                <c:pt idx="15">
                  <c:v>0</c:v>
                </c:pt>
                <c:pt idx="16">
                  <c:v>0</c:v>
                </c:pt>
                <c:pt idx="17">
                  <c:v>0</c:v>
                </c:pt>
                <c:pt idx="18">
                  <c:v>0</c:v>
                </c:pt>
                <c:pt idx="19">
                  <c:v>0</c:v>
                </c:pt>
                <c:pt idx="20">
                  <c:v>0.08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排出量比較シート!$DF$21:$DF$50</c:f>
              <c:numCache>
                <c:formatCode>#,##0;;</c:formatCode>
                <c:ptCount val="30"/>
                <c:pt idx="0">
                  <c:v>1</c:v>
                </c:pt>
                <c:pt idx="1">
                  <c:v>7</c:v>
                </c:pt>
                <c:pt idx="2">
                  <c:v>0</c:v>
                </c:pt>
                <c:pt idx="3">
                  <c:v>2</c:v>
                </c:pt>
                <c:pt idx="4">
                  <c:v>3</c:v>
                </c:pt>
                <c:pt idx="5">
                  <c:v>3</c:v>
                </c:pt>
                <c:pt idx="6">
                  <c:v>16</c:v>
                </c:pt>
                <c:pt idx="7">
                  <c:v>4</c:v>
                </c:pt>
                <c:pt idx="8">
                  <c:v>4</c:v>
                </c:pt>
                <c:pt idx="9">
                  <c:v>3</c:v>
                </c:pt>
                <c:pt idx="10">
                  <c:v>9</c:v>
                </c:pt>
                <c:pt idx="11">
                  <c:v>4</c:v>
                </c:pt>
                <c:pt idx="12">
                  <c:v>6</c:v>
                </c:pt>
                <c:pt idx="13">
                  <c:v>5</c:v>
                </c:pt>
                <c:pt idx="14">
                  <c:v>11</c:v>
                </c:pt>
                <c:pt idx="15">
                  <c:v>12</c:v>
                </c:pt>
                <c:pt idx="16">
                  <c:v>5</c:v>
                </c:pt>
                <c:pt idx="17">
                  <c:v>1</c:v>
                </c:pt>
                <c:pt idx="18">
                  <c:v>1</c:v>
                </c:pt>
                <c:pt idx="19">
                  <c:v>2</c:v>
                </c:pt>
                <c:pt idx="20">
                  <c:v>1</c:v>
                </c:pt>
                <c:pt idx="21">
                  <c:v>1</c:v>
                </c:pt>
                <c:pt idx="22">
                  <c:v>1</c:v>
                </c:pt>
                <c:pt idx="23">
                  <c:v>8</c:v>
                </c:pt>
                <c:pt idx="24">
                  <c:v>6</c:v>
                </c:pt>
                <c:pt idx="25">
                  <c:v>1</c:v>
                </c:pt>
                <c:pt idx="26">
                  <c:v>0</c:v>
                </c:pt>
                <c:pt idx="27">
                  <c:v>12</c:v>
                </c:pt>
                <c:pt idx="28">
                  <c:v>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排出量比較シート!$DI$21:$DI$50</c:f>
              <c:numCache>
                <c:formatCode>#,##0;;</c:formatCode>
                <c:ptCount val="30"/>
                <c:pt idx="0">
                  <c:v>1</c:v>
                </c:pt>
                <c:pt idx="1">
                  <c:v>2</c:v>
                </c:pt>
                <c:pt idx="2">
                  <c:v>1</c:v>
                </c:pt>
                <c:pt idx="3">
                  <c:v>1</c:v>
                </c:pt>
                <c:pt idx="4">
                  <c:v>2</c:v>
                </c:pt>
                <c:pt idx="5">
                  <c:v>1</c:v>
                </c:pt>
                <c:pt idx="6">
                  <c:v>0</c:v>
                </c:pt>
                <c:pt idx="7">
                  <c:v>4</c:v>
                </c:pt>
                <c:pt idx="8">
                  <c:v>0</c:v>
                </c:pt>
                <c:pt idx="9">
                  <c:v>0</c:v>
                </c:pt>
                <c:pt idx="10">
                  <c:v>1</c:v>
                </c:pt>
                <c:pt idx="11">
                  <c:v>2</c:v>
                </c:pt>
                <c:pt idx="12">
                  <c:v>1</c:v>
                </c:pt>
                <c:pt idx="13">
                  <c:v>0</c:v>
                </c:pt>
                <c:pt idx="14">
                  <c:v>1</c:v>
                </c:pt>
                <c:pt idx="15">
                  <c:v>3</c:v>
                </c:pt>
                <c:pt idx="16">
                  <c:v>0</c:v>
                </c:pt>
                <c:pt idx="17">
                  <c:v>0</c:v>
                </c:pt>
                <c:pt idx="18">
                  <c:v>0</c:v>
                </c:pt>
                <c:pt idx="19">
                  <c:v>1</c:v>
                </c:pt>
                <c:pt idx="20">
                  <c:v>0</c:v>
                </c:pt>
                <c:pt idx="21">
                  <c:v>1</c:v>
                </c:pt>
                <c:pt idx="22">
                  <c:v>3</c:v>
                </c:pt>
                <c:pt idx="23">
                  <c:v>1</c:v>
                </c:pt>
                <c:pt idx="24">
                  <c:v>1</c:v>
                </c:pt>
                <c:pt idx="25">
                  <c:v>2</c:v>
                </c:pt>
                <c:pt idx="26">
                  <c:v>1</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排出量比較シート!$DJ$21:$DJ$50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2</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排出量比較シート!$DL$21:$DL$50</c:f>
              <c:numCache>
                <c:formatCode>#,##0;;</c:formatCode>
                <c:ptCount val="30"/>
                <c:pt idx="0">
                  <c:v>2</c:v>
                </c:pt>
                <c:pt idx="1">
                  <c:v>9</c:v>
                </c:pt>
                <c:pt idx="2">
                  <c:v>1</c:v>
                </c:pt>
                <c:pt idx="3">
                  <c:v>3</c:v>
                </c:pt>
                <c:pt idx="4">
                  <c:v>5</c:v>
                </c:pt>
                <c:pt idx="5">
                  <c:v>5</c:v>
                </c:pt>
                <c:pt idx="6">
                  <c:v>16</c:v>
                </c:pt>
                <c:pt idx="7">
                  <c:v>8</c:v>
                </c:pt>
                <c:pt idx="8">
                  <c:v>4</c:v>
                </c:pt>
                <c:pt idx="9">
                  <c:v>3</c:v>
                </c:pt>
                <c:pt idx="10">
                  <c:v>10</c:v>
                </c:pt>
                <c:pt idx="11">
                  <c:v>6</c:v>
                </c:pt>
                <c:pt idx="12">
                  <c:v>9</c:v>
                </c:pt>
                <c:pt idx="13">
                  <c:v>5</c:v>
                </c:pt>
                <c:pt idx="14">
                  <c:v>12</c:v>
                </c:pt>
                <c:pt idx="15">
                  <c:v>15</c:v>
                </c:pt>
                <c:pt idx="16">
                  <c:v>5</c:v>
                </c:pt>
                <c:pt idx="17">
                  <c:v>1</c:v>
                </c:pt>
                <c:pt idx="18">
                  <c:v>1</c:v>
                </c:pt>
                <c:pt idx="19">
                  <c:v>3</c:v>
                </c:pt>
                <c:pt idx="20">
                  <c:v>2</c:v>
                </c:pt>
                <c:pt idx="21">
                  <c:v>2</c:v>
                </c:pt>
                <c:pt idx="22">
                  <c:v>4</c:v>
                </c:pt>
                <c:pt idx="23">
                  <c:v>9</c:v>
                </c:pt>
                <c:pt idx="24">
                  <c:v>7</c:v>
                </c:pt>
                <c:pt idx="25">
                  <c:v>3</c:v>
                </c:pt>
                <c:pt idx="26">
                  <c:v>1</c:v>
                </c:pt>
                <c:pt idx="27">
                  <c:v>12</c:v>
                </c:pt>
                <c:pt idx="28">
                  <c:v>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排出量比較シート!$CX$21:$CX$50</c:f>
              <c:numCache>
                <c:formatCode>[=0]#;[&lt;1]0.00;#,##0</c:formatCode>
                <c:ptCount val="30"/>
                <c:pt idx="0">
                  <c:v>27.940999999999999</c:v>
                </c:pt>
                <c:pt idx="1">
                  <c:v>47.110999999999997</c:v>
                </c:pt>
                <c:pt idx="2">
                  <c:v>0</c:v>
                </c:pt>
                <c:pt idx="3">
                  <c:v>15.393000000000001</c:v>
                </c:pt>
                <c:pt idx="4">
                  <c:v>22.422000000000001</c:v>
                </c:pt>
                <c:pt idx="5">
                  <c:v>245.03399999999999</c:v>
                </c:pt>
                <c:pt idx="6">
                  <c:v>126.762</c:v>
                </c:pt>
                <c:pt idx="7">
                  <c:v>23.099</c:v>
                </c:pt>
                <c:pt idx="8">
                  <c:v>86.691000000000003</c:v>
                </c:pt>
                <c:pt idx="9">
                  <c:v>2991.2930000000001</c:v>
                </c:pt>
                <c:pt idx="10">
                  <c:v>233.3</c:v>
                </c:pt>
                <c:pt idx="11">
                  <c:v>836.58199999999999</c:v>
                </c:pt>
                <c:pt idx="12">
                  <c:v>326.517</c:v>
                </c:pt>
                <c:pt idx="13">
                  <c:v>98.35</c:v>
                </c:pt>
                <c:pt idx="14">
                  <c:v>146.42699999999999</c:v>
                </c:pt>
                <c:pt idx="15">
                  <c:v>186.88499999999999</c:v>
                </c:pt>
                <c:pt idx="16">
                  <c:v>22.353000000000002</c:v>
                </c:pt>
                <c:pt idx="17">
                  <c:v>45.220999999999997</c:v>
                </c:pt>
                <c:pt idx="18">
                  <c:v>3.8639999999999999</c:v>
                </c:pt>
                <c:pt idx="19">
                  <c:v>11.039</c:v>
                </c:pt>
                <c:pt idx="20">
                  <c:v>6.68</c:v>
                </c:pt>
                <c:pt idx="21">
                  <c:v>20.771000000000001</c:v>
                </c:pt>
                <c:pt idx="22">
                  <c:v>67.674999999999997</c:v>
                </c:pt>
                <c:pt idx="23">
                  <c:v>162.18299999999999</c:v>
                </c:pt>
                <c:pt idx="24">
                  <c:v>68.289000000000001</c:v>
                </c:pt>
                <c:pt idx="25">
                  <c:v>4.0599999999999996</c:v>
                </c:pt>
                <c:pt idx="26">
                  <c:v>0</c:v>
                </c:pt>
                <c:pt idx="27">
                  <c:v>91.457999999999998</c:v>
                </c:pt>
                <c:pt idx="28">
                  <c:v>170.74199999999999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排出量比較シート!$DA$21:$DA$50</c:f>
              <c:numCache>
                <c:formatCode>[=0]#;[&lt;1]0.00;#,##0</c:formatCode>
                <c:ptCount val="30"/>
                <c:pt idx="0">
                  <c:v>8.7460000000000004</c:v>
                </c:pt>
                <c:pt idx="1">
                  <c:v>22.100999999999999</c:v>
                </c:pt>
                <c:pt idx="2">
                  <c:v>1.137</c:v>
                </c:pt>
                <c:pt idx="3">
                  <c:v>3.536</c:v>
                </c:pt>
                <c:pt idx="4">
                  <c:v>30.664999999999999</c:v>
                </c:pt>
                <c:pt idx="5">
                  <c:v>4.774</c:v>
                </c:pt>
                <c:pt idx="6">
                  <c:v>0</c:v>
                </c:pt>
                <c:pt idx="7">
                  <c:v>50.606999999999999</c:v>
                </c:pt>
                <c:pt idx="8">
                  <c:v>0</c:v>
                </c:pt>
                <c:pt idx="9">
                  <c:v>0</c:v>
                </c:pt>
                <c:pt idx="10">
                  <c:v>17.170999999999999</c:v>
                </c:pt>
                <c:pt idx="11">
                  <c:v>38.207999999999998</c:v>
                </c:pt>
                <c:pt idx="12">
                  <c:v>10.304</c:v>
                </c:pt>
                <c:pt idx="13">
                  <c:v>0</c:v>
                </c:pt>
                <c:pt idx="14">
                  <c:v>5.8959999999999999</c:v>
                </c:pt>
                <c:pt idx="15">
                  <c:v>12.398</c:v>
                </c:pt>
                <c:pt idx="16">
                  <c:v>0</c:v>
                </c:pt>
                <c:pt idx="17">
                  <c:v>0</c:v>
                </c:pt>
                <c:pt idx="18">
                  <c:v>0</c:v>
                </c:pt>
                <c:pt idx="19">
                  <c:v>2.855</c:v>
                </c:pt>
                <c:pt idx="20">
                  <c:v>0</c:v>
                </c:pt>
                <c:pt idx="21">
                  <c:v>2.9830000000000001</c:v>
                </c:pt>
                <c:pt idx="22">
                  <c:v>35.49</c:v>
                </c:pt>
                <c:pt idx="23">
                  <c:v>2.5419999999999998</c:v>
                </c:pt>
                <c:pt idx="24">
                  <c:v>4.0910000000000002</c:v>
                </c:pt>
                <c:pt idx="25">
                  <c:v>7.4109999999999996</c:v>
                </c:pt>
                <c:pt idx="26">
                  <c:v>4.0999999999999996</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排出量比較シート!$DB$21:$DB$50</c:f>
              <c:numCache>
                <c:formatCode>[=0]#;[&lt;1]0.00;#,##0</c:formatCode>
                <c:ptCount val="30"/>
                <c:pt idx="0">
                  <c:v>0</c:v>
                </c:pt>
                <c:pt idx="1">
                  <c:v>0</c:v>
                </c:pt>
                <c:pt idx="2">
                  <c:v>0</c:v>
                </c:pt>
                <c:pt idx="3">
                  <c:v>0</c:v>
                </c:pt>
                <c:pt idx="4">
                  <c:v>0</c:v>
                </c:pt>
                <c:pt idx="5">
                  <c:v>1.9059999999999999</c:v>
                </c:pt>
                <c:pt idx="6">
                  <c:v>0</c:v>
                </c:pt>
                <c:pt idx="7">
                  <c:v>0</c:v>
                </c:pt>
                <c:pt idx="8">
                  <c:v>0</c:v>
                </c:pt>
                <c:pt idx="9">
                  <c:v>0</c:v>
                </c:pt>
                <c:pt idx="10">
                  <c:v>0</c:v>
                </c:pt>
                <c:pt idx="11">
                  <c:v>0</c:v>
                </c:pt>
                <c:pt idx="12">
                  <c:v>197.03200000000001</c:v>
                </c:pt>
                <c:pt idx="13">
                  <c:v>0</c:v>
                </c:pt>
                <c:pt idx="14">
                  <c:v>0</c:v>
                </c:pt>
                <c:pt idx="15">
                  <c:v>0</c:v>
                </c:pt>
                <c:pt idx="16">
                  <c:v>0</c:v>
                </c:pt>
                <c:pt idx="17">
                  <c:v>0</c:v>
                </c:pt>
                <c:pt idx="18">
                  <c:v>0</c:v>
                </c:pt>
                <c:pt idx="19">
                  <c:v>0</c:v>
                </c:pt>
                <c:pt idx="20">
                  <c:v>0.59699999999999998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排出量比較シート!$DD$21:$DD$50</c:f>
              <c:numCache>
                <c:formatCode>[=0]#;[&lt;1]0.00;#,##0</c:formatCode>
                <c:ptCount val="30"/>
                <c:pt idx="0">
                  <c:v>36.686999999999998</c:v>
                </c:pt>
                <c:pt idx="1">
                  <c:v>69.211999999999989</c:v>
                </c:pt>
                <c:pt idx="2">
                  <c:v>1.137</c:v>
                </c:pt>
                <c:pt idx="3">
                  <c:v>18.929000000000002</c:v>
                </c:pt>
                <c:pt idx="4">
                  <c:v>53.087000000000003</c:v>
                </c:pt>
                <c:pt idx="5">
                  <c:v>251.714</c:v>
                </c:pt>
                <c:pt idx="6">
                  <c:v>126.762</c:v>
                </c:pt>
                <c:pt idx="7">
                  <c:v>73.706000000000003</c:v>
                </c:pt>
                <c:pt idx="8">
                  <c:v>86.691000000000003</c:v>
                </c:pt>
                <c:pt idx="9">
                  <c:v>2991.2930000000001</c:v>
                </c:pt>
                <c:pt idx="10">
                  <c:v>250.471</c:v>
                </c:pt>
                <c:pt idx="11">
                  <c:v>874.79</c:v>
                </c:pt>
                <c:pt idx="12">
                  <c:v>533.85299999999995</c:v>
                </c:pt>
                <c:pt idx="13">
                  <c:v>98.35</c:v>
                </c:pt>
                <c:pt idx="14">
                  <c:v>152.32299999999998</c:v>
                </c:pt>
                <c:pt idx="15">
                  <c:v>199.28299999999999</c:v>
                </c:pt>
                <c:pt idx="16">
                  <c:v>22.353000000000002</c:v>
                </c:pt>
                <c:pt idx="17">
                  <c:v>45.220999999999997</c:v>
                </c:pt>
                <c:pt idx="18">
                  <c:v>3.8639999999999999</c:v>
                </c:pt>
                <c:pt idx="19">
                  <c:v>13.894</c:v>
                </c:pt>
                <c:pt idx="20">
                  <c:v>7.2769999999999992</c:v>
                </c:pt>
                <c:pt idx="21">
                  <c:v>23.754000000000001</c:v>
                </c:pt>
                <c:pt idx="22">
                  <c:v>103.16499999999999</c:v>
                </c:pt>
                <c:pt idx="23">
                  <c:v>164.72499999999999</c:v>
                </c:pt>
                <c:pt idx="24">
                  <c:v>72.38</c:v>
                </c:pt>
                <c:pt idx="25">
                  <c:v>11.471</c:v>
                </c:pt>
                <c:pt idx="26">
                  <c:v>4.0999999999999996</c:v>
                </c:pt>
                <c:pt idx="27">
                  <c:v>91.457999999999998</c:v>
                </c:pt>
                <c:pt idx="28">
                  <c:v>170.74199999999999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排出量比較シート!$CU$21:$CU$50</c:f>
              <c:numCache>
                <c:formatCode>\(0%\);;</c:formatCode>
                <c:ptCount val="30"/>
                <c:pt idx="0">
                  <c:v>0.26126006715386946</c:v>
                </c:pt>
                <c:pt idx="1">
                  <c:v>0.2417831528471262</c:v>
                </c:pt>
                <c:pt idx="2">
                  <c:v>1.3471942600397828E-2</c:v>
                </c:pt>
                <c:pt idx="3">
                  <c:v>7.1217064097260169E-2</c:v>
                </c:pt>
                <c:pt idx="4">
                  <c:v>0.72130020740748979</c:v>
                </c:pt>
                <c:pt idx="5">
                  <c:v>8.861369096390953E-2</c:v>
                </c:pt>
                <c:pt idx="6">
                  <c:v>0</c:v>
                </c:pt>
                <c:pt idx="7">
                  <c:v>0.81863213275738245</c:v>
                </c:pt>
                <c:pt idx="8">
                  <c:v>0</c:v>
                </c:pt>
                <c:pt idx="9">
                  <c:v>0</c:v>
                </c:pt>
                <c:pt idx="10">
                  <c:v>0.29479826342893689</c:v>
                </c:pt>
                <c:pt idx="11">
                  <c:v>0.62659663059449244</c:v>
                </c:pt>
                <c:pt idx="12">
                  <c:v>0.33846908561703304</c:v>
                </c:pt>
                <c:pt idx="13">
                  <c:v>0</c:v>
                </c:pt>
                <c:pt idx="14">
                  <c:v>0.13370151979469283</c:v>
                </c:pt>
                <c:pt idx="15">
                  <c:v>0.21951551048101789</c:v>
                </c:pt>
                <c:pt idx="16">
                  <c:v>0</c:v>
                </c:pt>
                <c:pt idx="17">
                  <c:v>0</c:v>
                </c:pt>
                <c:pt idx="18">
                  <c:v>0</c:v>
                </c:pt>
                <c:pt idx="19">
                  <c:v>0.11382081292759573</c:v>
                </c:pt>
                <c:pt idx="20">
                  <c:v>0</c:v>
                </c:pt>
                <c:pt idx="21">
                  <c:v>6.067538341351468E-2</c:v>
                </c:pt>
                <c:pt idx="22">
                  <c:v>0.72696299371301398</c:v>
                </c:pt>
                <c:pt idx="23">
                  <c:v>7.6657048171709222E-2</c:v>
                </c:pt>
                <c:pt idx="24">
                  <c:v>7.4514161170466206E-2</c:v>
                </c:pt>
                <c:pt idx="25">
                  <c:v>0.17467479656899892</c:v>
                </c:pt>
                <c:pt idx="26">
                  <c:v>0.10179934374449796</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排出量比較シート!$CM$21:$CM$50</c:f>
              <c:numCache>
                <c:formatCode>\(0%\);;</c:formatCode>
                <c:ptCount val="30"/>
                <c:pt idx="0">
                  <c:v>0.9302400770906134</c:v>
                </c:pt>
                <c:pt idx="1">
                  <c:v>0.45675781891582701</c:v>
                </c:pt>
                <c:pt idx="2">
                  <c:v>0</c:v>
                </c:pt>
                <c:pt idx="3">
                  <c:v>0.53061952079285801</c:v>
                </c:pt>
                <c:pt idx="4">
                  <c:v>0.21216675599460788</c:v>
                </c:pt>
                <c:pt idx="5">
                  <c:v>1</c:v>
                </c:pt>
                <c:pt idx="6">
                  <c:v>0.74893943320176437</c:v>
                </c:pt>
                <c:pt idx="7">
                  <c:v>0.19917159633297127</c:v>
                </c:pt>
                <c:pt idx="8">
                  <c:v>1</c:v>
                </c:pt>
                <c:pt idx="9">
                  <c:v>1</c:v>
                </c:pt>
                <c:pt idx="10">
                  <c:v>0.99645726376561028</c:v>
                </c:pt>
                <c:pt idx="11">
                  <c:v>1</c:v>
                </c:pt>
                <c:pt idx="12">
                  <c:v>1</c:v>
                </c:pt>
                <c:pt idx="13">
                  <c:v>0.86456485973641806</c:v>
                </c:pt>
                <c:pt idx="14">
                  <c:v>0.65497091258967444</c:v>
                </c:pt>
                <c:pt idx="15">
                  <c:v>0.4268926234126259</c:v>
                </c:pt>
                <c:pt idx="16">
                  <c:v>5.759493417848615E-2</c:v>
                </c:pt>
                <c:pt idx="17">
                  <c:v>0.21879577916023862</c:v>
                </c:pt>
                <c:pt idx="18">
                  <c:v>3.7111801687464543E-2</c:v>
                </c:pt>
                <c:pt idx="19">
                  <c:v>0.54817684972367187</c:v>
                </c:pt>
                <c:pt idx="20">
                  <c:v>7.1328984240723453E-2</c:v>
                </c:pt>
                <c:pt idx="21">
                  <c:v>0.50348068239908572</c:v>
                </c:pt>
                <c:pt idx="22">
                  <c:v>0.67951300119016522</c:v>
                </c:pt>
                <c:pt idx="23">
                  <c:v>0.28765900856850718</c:v>
                </c:pt>
                <c:pt idx="24">
                  <c:v>0.20679535451934042</c:v>
                </c:pt>
                <c:pt idx="25">
                  <c:v>0.1798207340233825</c:v>
                </c:pt>
                <c:pt idx="26">
                  <c:v>0</c:v>
                </c:pt>
                <c:pt idx="27">
                  <c:v>0.17351204507303516</c:v>
                </c:pt>
                <c:pt idx="28">
                  <c:v>0.35484011405330801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排出量比較シート!$BV$21:$BV$50</c:f>
              <c:numCache>
                <c:formatCode>0%</c:formatCode>
                <c:ptCount val="30"/>
                <c:pt idx="0">
                  <c:v>0.16016605525210653</c:v>
                </c:pt>
                <c:pt idx="1">
                  <c:v>0.2814323262223925</c:v>
                </c:pt>
                <c:pt idx="2">
                  <c:v>0.14016564266482609</c:v>
                </c:pt>
                <c:pt idx="3">
                  <c:v>0.14655249391352604</c:v>
                </c:pt>
                <c:pt idx="4">
                  <c:v>0.40757092829799563</c:v>
                </c:pt>
                <c:pt idx="5">
                  <c:v>0.4763656587609853</c:v>
                </c:pt>
                <c:pt idx="6">
                  <c:v>0.47710137580094114</c:v>
                </c:pt>
                <c:pt idx="7">
                  <c:v>0.31537139046952056</c:v>
                </c:pt>
                <c:pt idx="8">
                  <c:v>0.25292391885007409</c:v>
                </c:pt>
                <c:pt idx="9">
                  <c:v>0.41787505101802014</c:v>
                </c:pt>
                <c:pt idx="10">
                  <c:v>0.58475185407872188</c:v>
                </c:pt>
                <c:pt idx="11">
                  <c:v>0.4710588881268285</c:v>
                </c:pt>
                <c:pt idx="12">
                  <c:v>0.50729282734618508</c:v>
                </c:pt>
                <c:pt idx="13">
                  <c:v>0.34909996439718766</c:v>
                </c:pt>
                <c:pt idx="14">
                  <c:v>0.54398144569682039</c:v>
                </c:pt>
                <c:pt idx="15">
                  <c:v>0.6720618768705211</c:v>
                </c:pt>
                <c:pt idx="16">
                  <c:v>0.67945879998531622</c:v>
                </c:pt>
                <c:pt idx="17">
                  <c:v>0.47727207346778394</c:v>
                </c:pt>
                <c:pt idx="18">
                  <c:v>0.34856768390156861</c:v>
                </c:pt>
                <c:pt idx="19">
                  <c:v>0.15099229398343467</c:v>
                </c:pt>
                <c:pt idx="20">
                  <c:v>0.28132676815113894</c:v>
                </c:pt>
                <c:pt idx="21">
                  <c:v>0.16401670987870726</c:v>
                </c:pt>
                <c:pt idx="22">
                  <c:v>0.31740439684777583</c:v>
                </c:pt>
                <c:pt idx="23">
                  <c:v>0.8061677482391495</c:v>
                </c:pt>
                <c:pt idx="24">
                  <c:v>0.59526603823535917</c:v>
                </c:pt>
                <c:pt idx="25">
                  <c:v>0.11005536349948085</c:v>
                </c:pt>
                <c:pt idx="26">
                  <c:v>0.36470296167966187</c:v>
                </c:pt>
                <c:pt idx="27">
                  <c:v>0.75266165651135952</c:v>
                </c:pt>
                <c:pt idx="28">
                  <c:v>0.69048093167578783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排出量比較シート!$BZ$21:$BZ$50</c:f>
              <c:numCache>
                <c:formatCode>0%</c:formatCode>
                <c:ptCount val="30"/>
                <c:pt idx="0">
                  <c:v>0.17850895969638383</c:v>
                </c:pt>
                <c:pt idx="1">
                  <c:v>0.24941555558279802</c:v>
                </c:pt>
                <c:pt idx="2">
                  <c:v>0.31170850234268521</c:v>
                </c:pt>
                <c:pt idx="3">
                  <c:v>0.25083108531717979</c:v>
                </c:pt>
                <c:pt idx="4">
                  <c:v>0.16395818361498501</c:v>
                </c:pt>
                <c:pt idx="5">
                  <c:v>0.17824642455159831</c:v>
                </c:pt>
                <c:pt idx="6">
                  <c:v>0.14061712922642181</c:v>
                </c:pt>
                <c:pt idx="7">
                  <c:v>0.16810410691420496</c:v>
                </c:pt>
                <c:pt idx="8">
                  <c:v>0.23525275964270739</c:v>
                </c:pt>
                <c:pt idx="9">
                  <c:v>0.14724816541298288</c:v>
                </c:pt>
                <c:pt idx="10">
                  <c:v>0.14547427898625656</c:v>
                </c:pt>
                <c:pt idx="11">
                  <c:v>0.16783592045394322</c:v>
                </c:pt>
                <c:pt idx="12">
                  <c:v>9.8354052535719827E-2</c:v>
                </c:pt>
                <c:pt idx="13">
                  <c:v>0.13819424096967034</c:v>
                </c:pt>
                <c:pt idx="14">
                  <c:v>0.1073015675295584</c:v>
                </c:pt>
                <c:pt idx="15">
                  <c:v>8.6704150204649819E-2</c:v>
                </c:pt>
                <c:pt idx="16">
                  <c:v>6.9643877972977775E-2</c:v>
                </c:pt>
                <c:pt idx="17">
                  <c:v>0.12069749861193757</c:v>
                </c:pt>
                <c:pt idx="18">
                  <c:v>0.1677623554109004</c:v>
                </c:pt>
                <c:pt idx="19">
                  <c:v>0.18807461010303372</c:v>
                </c:pt>
                <c:pt idx="20">
                  <c:v>0.20074216994443797</c:v>
                </c:pt>
                <c:pt idx="21">
                  <c:v>0.19545834909818183</c:v>
                </c:pt>
                <c:pt idx="22">
                  <c:v>0.15558801513538123</c:v>
                </c:pt>
                <c:pt idx="23">
                  <c:v>4.7415629827815976E-2</c:v>
                </c:pt>
                <c:pt idx="24">
                  <c:v>9.8967316257112123E-2</c:v>
                </c:pt>
                <c:pt idx="25">
                  <c:v>0.20680998933579467</c:v>
                </c:pt>
                <c:pt idx="26">
                  <c:v>0.14819529438257992</c:v>
                </c:pt>
                <c:pt idx="27">
                  <c:v>5.3939478551148459E-2</c:v>
                </c:pt>
                <c:pt idx="28">
                  <c:v>7.771636367788877E-2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排出量比較シート!$CA$21:$CA$50</c:f>
              <c:numCache>
                <c:formatCode>0%</c:formatCode>
                <c:ptCount val="30"/>
                <c:pt idx="0">
                  <c:v>0.20790310655183572</c:v>
                </c:pt>
                <c:pt idx="1">
                  <c:v>0.2030218034509027</c:v>
                </c:pt>
                <c:pt idx="2">
                  <c:v>0.20661074227517609</c:v>
                </c:pt>
                <c:pt idx="3">
                  <c:v>0.24666278423186752</c:v>
                </c:pt>
                <c:pt idx="4">
                  <c:v>0.17616739095880124</c:v>
                </c:pt>
                <c:pt idx="5">
                  <c:v>0.11194418478446992</c:v>
                </c:pt>
                <c:pt idx="6">
                  <c:v>0.14382872615923489</c:v>
                </c:pt>
                <c:pt idx="7">
                  <c:v>0.12770059178572737</c:v>
                </c:pt>
                <c:pt idx="8">
                  <c:v>0.24051340431627161</c:v>
                </c:pt>
                <c:pt idx="9">
                  <c:v>0.23867000536124042</c:v>
                </c:pt>
                <c:pt idx="10">
                  <c:v>0.12536072209995949</c:v>
                </c:pt>
                <c:pt idx="11">
                  <c:v>0.14674370909744303</c:v>
                </c:pt>
                <c:pt idx="12">
                  <c:v>0.15255105001669322</c:v>
                </c:pt>
                <c:pt idx="13">
                  <c:v>0.25278101610633119</c:v>
                </c:pt>
                <c:pt idx="14">
                  <c:v>0.10915855858942954</c:v>
                </c:pt>
                <c:pt idx="15">
                  <c:v>7.0691436734505342E-2</c:v>
                </c:pt>
                <c:pt idx="16">
                  <c:v>0.1035208319116168</c:v>
                </c:pt>
                <c:pt idx="17">
                  <c:v>0.20829313307395644</c:v>
                </c:pt>
                <c:pt idx="18">
                  <c:v>0.13249563159344532</c:v>
                </c:pt>
                <c:pt idx="19">
                  <c:v>0.26868759852851382</c:v>
                </c:pt>
                <c:pt idx="20">
                  <c:v>0.24645722097902106</c:v>
                </c:pt>
                <c:pt idx="21">
                  <c:v>0.1505472459809982</c:v>
                </c:pt>
                <c:pt idx="22">
                  <c:v>0.21317044592614501</c:v>
                </c:pt>
                <c:pt idx="23">
                  <c:v>6.0247951958991124E-2</c:v>
                </c:pt>
                <c:pt idx="24">
                  <c:v>0.10112209845771589</c:v>
                </c:pt>
                <c:pt idx="25">
                  <c:v>0.27764774051282753</c:v>
                </c:pt>
                <c:pt idx="26">
                  <c:v>0.13349608463701138</c:v>
                </c:pt>
                <c:pt idx="27">
                  <c:v>4.6706862331354661E-2</c:v>
                </c:pt>
                <c:pt idx="28">
                  <c:v>8.0256448530547975E-2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排出量比較シート!$CB$21:$CB$50</c:f>
              <c:numCache>
                <c:formatCode>0%</c:formatCode>
                <c:ptCount val="30"/>
                <c:pt idx="0">
                  <c:v>0.4342600268570197</c:v>
                </c:pt>
                <c:pt idx="1">
                  <c:v>0.2447946636646213</c:v>
                </c:pt>
                <c:pt idx="2">
                  <c:v>0.3184976112004636</c:v>
                </c:pt>
                <c:pt idx="3">
                  <c:v>0.32494829613213283</c:v>
                </c:pt>
                <c:pt idx="4">
                  <c:v>0.23575093179676493</c:v>
                </c:pt>
                <c:pt idx="5">
                  <c:v>0.21854874001499783</c:v>
                </c:pt>
                <c:pt idx="6">
                  <c:v>0.22254945824357425</c:v>
                </c:pt>
                <c:pt idx="7">
                  <c:v>0.37499195140764863</c:v>
                </c:pt>
                <c:pt idx="8">
                  <c:v>0.25881922287877673</c:v>
                </c:pt>
                <c:pt idx="9">
                  <c:v>0.19028076578372319</c:v>
                </c:pt>
                <c:pt idx="10">
                  <c:v>0.14120268288222643</c:v>
                </c:pt>
                <c:pt idx="11">
                  <c:v>0.19801913247519801</c:v>
                </c:pt>
                <c:pt idx="12">
                  <c:v>0.22463290747359319</c:v>
                </c:pt>
                <c:pt idx="13">
                  <c:v>0.2467284105837565</c:v>
                </c:pt>
                <c:pt idx="14">
                  <c:v>0.22852275086642021</c:v>
                </c:pt>
                <c:pt idx="15">
                  <c:v>0.16226343009136673</c:v>
                </c:pt>
                <c:pt idx="16">
                  <c:v>0.13529237593634888</c:v>
                </c:pt>
                <c:pt idx="17">
                  <c:v>0.18687937530249038</c:v>
                </c:pt>
                <c:pt idx="18">
                  <c:v>0.35117432909408569</c:v>
                </c:pt>
                <c:pt idx="19">
                  <c:v>0.3597449213159099</c:v>
                </c:pt>
                <c:pt idx="20">
                  <c:v>0.25949358095798092</c:v>
                </c:pt>
                <c:pt idx="21">
                  <c:v>0.46608445568885698</c:v>
                </c:pt>
                <c:pt idx="22">
                  <c:v>0.30035458706393903</c:v>
                </c:pt>
                <c:pt idx="23">
                  <c:v>8.6168669974043335E-2</c:v>
                </c:pt>
                <c:pt idx="24">
                  <c:v>0.19242434912503828</c:v>
                </c:pt>
                <c:pt idx="25">
                  <c:v>0.37844694041772753</c:v>
                </c:pt>
                <c:pt idx="26">
                  <c:v>0.33213919600282915</c:v>
                </c:pt>
                <c:pt idx="27">
                  <c:v>0.13988046251310102</c:v>
                </c:pt>
                <c:pt idx="28">
                  <c:v>0.14457995064891069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排出量比較シート!$CH$21:$CH$50</c:f>
              <c:numCache>
                <c:formatCode>0%</c:formatCode>
                <c:ptCount val="30"/>
                <c:pt idx="0">
                  <c:v>1.9161851642654219E-2</c:v>
                </c:pt>
                <c:pt idx="1">
                  <c:v>2.13356510792856E-2</c:v>
                </c:pt>
                <c:pt idx="2">
                  <c:v>2.301750151684899E-2</c:v>
                </c:pt>
                <c:pt idx="3">
                  <c:v>3.1005340405293777E-2</c:v>
                </c:pt>
                <c:pt idx="4">
                  <c:v>1.6552565331453207E-2</c:v>
                </c:pt>
                <c:pt idx="5">
                  <c:v>1.4894991887948562E-2</c:v>
                </c:pt>
                <c:pt idx="6">
                  <c:v>1.590331056982789E-2</c:v>
                </c:pt>
                <c:pt idx="7">
                  <c:v>1.3831959422898504E-2</c:v>
                </c:pt>
                <c:pt idx="8">
                  <c:v>1.249069431217017E-2</c:v>
                </c:pt>
                <c:pt idx="9">
                  <c:v>5.9260124240334416E-3</c:v>
                </c:pt>
                <c:pt idx="10">
                  <c:v>3.2104619528356237E-3</c:v>
                </c:pt>
                <c:pt idx="11">
                  <c:v>1.6342349846587167E-2</c:v>
                </c:pt>
                <c:pt idx="12">
                  <c:v>1.7169162627808633E-2</c:v>
                </c:pt>
                <c:pt idx="13">
                  <c:v>1.3196367943054477E-2</c:v>
                </c:pt>
                <c:pt idx="14">
                  <c:v>1.1035677317771463E-2</c:v>
                </c:pt>
                <c:pt idx="15">
                  <c:v>8.2791060989569707E-3</c:v>
                </c:pt>
                <c:pt idx="16">
                  <c:v>1.2084114193740432E-2</c:v>
                </c:pt>
                <c:pt idx="17">
                  <c:v>6.8579195438317484E-3</c:v>
                </c:pt>
                <c:pt idx="18">
                  <c:v>0</c:v>
                </c:pt>
                <c:pt idx="19">
                  <c:v>3.2500576069107792E-2</c:v>
                </c:pt>
                <c:pt idx="20">
                  <c:v>1.1980259967421107E-2</c:v>
                </c:pt>
                <c:pt idx="21">
                  <c:v>2.3893239353255838E-2</c:v>
                </c:pt>
                <c:pt idx="22">
                  <c:v>1.3482555026758988E-2</c:v>
                </c:pt>
                <c:pt idx="23">
                  <c:v>0</c:v>
                </c:pt>
                <c:pt idx="24">
                  <c:v>1.2220197924774585E-2</c:v>
                </c:pt>
                <c:pt idx="25">
                  <c:v>2.7039966234169502E-2</c:v>
                </c:pt>
                <c:pt idx="26">
                  <c:v>2.1466463297917609E-2</c:v>
                </c:pt>
                <c:pt idx="27">
                  <c:v>6.8115400930362441E-3</c:v>
                </c:pt>
                <c:pt idx="28">
                  <c:v>6.9663054668646909E-3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c:ext uri="{02D57815-91ED-43cb-92C2-25804820EDAC}">
                        <c15:formulaRef>
                          <c15:sqref>排出量比較シート!$BW$21:$BW$50</c15:sqref>
                        </c15:formulaRef>
                      </c:ext>
                    </c:extLst>
                    <c:numCache>
                      <c:formatCode>0%</c:formatCode>
                      <c:ptCount val="30"/>
                      <c:pt idx="0">
                        <c:v>0.10290844365418932</c:v>
                      </c:pt>
                      <c:pt idx="1">
                        <c:v>0.21702251408790299</c:v>
                      </c:pt>
                      <c:pt idx="2">
                        <c:v>9.1621717171123176E-2</c:v>
                      </c:pt>
                      <c:pt idx="3">
                        <c:v>0.1224123943830428</c:v>
                      </c:pt>
                      <c:pt idx="4">
                        <c:v>0.38891567559676604</c:v>
                      </c:pt>
                      <c:pt idx="5">
                        <c:v>0.45055139723789023</c:v>
                      </c:pt>
                      <c:pt idx="6">
                        <c:v>0.44469548482765819</c:v>
                      </c:pt>
                      <c:pt idx="7">
                        <c:v>0.2895298734638832</c:v>
                      </c:pt>
                      <c:pt idx="8">
                        <c:v>0.15549639505872787</c:v>
                      </c:pt>
                      <c:pt idx="9">
                        <c:v>0.38260869088218868</c:v>
                      </c:pt>
                      <c:pt idx="10">
                        <c:v>0.57165930084881222</c:v>
                      </c:pt>
                      <c:pt idx="11">
                        <c:v>0.41695648300307581</c:v>
                      </c:pt>
                      <c:pt idx="12">
                        <c:v>0.48705514335997874</c:v>
                      </c:pt>
                      <c:pt idx="13">
                        <c:v>0.29392253039989652</c:v>
                      </c:pt>
                      <c:pt idx="14">
                        <c:v>0.50079467771543007</c:v>
                      </c:pt>
                      <c:pt idx="15">
                        <c:v>0.66149257875737122</c:v>
                      </c:pt>
                      <c:pt idx="16">
                        <c:v>0.66526911167983871</c:v>
                      </c:pt>
                      <c:pt idx="17">
                        <c:v>0.40665996544949651</c:v>
                      </c:pt>
                      <c:pt idx="18">
                        <c:v>0.19717149112736027</c:v>
                      </c:pt>
                      <c:pt idx="19">
                        <c:v>0.135321100905161</c:v>
                      </c:pt>
                      <c:pt idx="20">
                        <c:v>0.18535421471647071</c:v>
                      </c:pt>
                      <c:pt idx="21">
                        <c:v>5.4959042031319745E-2</c:v>
                      </c:pt>
                      <c:pt idx="22">
                        <c:v>0.1668050279674281</c:v>
                      </c:pt>
                      <c:pt idx="23">
                        <c:v>0.79918852958759923</c:v>
                      </c:pt>
                      <c:pt idx="24">
                        <c:v>0.57001189270924157</c:v>
                      </c:pt>
                      <c:pt idx="25">
                        <c:v>8.7986030848261343E-2</c:v>
                      </c:pt>
                      <c:pt idx="26">
                        <c:v>0.33348920038871427</c:v>
                      </c:pt>
                      <c:pt idx="27">
                        <c:v>0.72407417782108019</c:v>
                      </c:pt>
                      <c:pt idx="28">
                        <c:v>0.67185075855399068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1.3789743630915235E-2</c:v>
                      </c:pt>
                      <c:pt idx="1">
                        <c:v>1.155739010336709E-2</c:v>
                      </c:pt>
                      <c:pt idx="2">
                        <c:v>8.852334207122314E-3</c:v>
                      </c:pt>
                      <c:pt idx="3">
                        <c:v>1.1905407647673063E-2</c:v>
                      </c:pt>
                      <c:pt idx="4">
                        <c:v>7.1538175423731054E-3</c:v>
                      </c:pt>
                      <c:pt idx="5">
                        <c:v>7.007590167222342E-3</c:v>
                      </c:pt>
                      <c:pt idx="6">
                        <c:v>8.4122293196944344E-3</c:v>
                      </c:pt>
                      <c:pt idx="7">
                        <c:v>4.9016621240000075E-3</c:v>
                      </c:pt>
                      <c:pt idx="8">
                        <c:v>1.5251492014757262E-2</c:v>
                      </c:pt>
                      <c:pt idx="9">
                        <c:v>1.1785856994683807E-2</c:v>
                      </c:pt>
                      <c:pt idx="10">
                        <c:v>5.5392795956622255E-3</c:v>
                      </c:pt>
                      <c:pt idx="11">
                        <c:v>1.0233643919679887E-2</c:v>
                      </c:pt>
                      <c:pt idx="12">
                        <c:v>5.2818786853495335E-3</c:v>
                      </c:pt>
                      <c:pt idx="13">
                        <c:v>7.6105069685417498E-3</c:v>
                      </c:pt>
                      <c:pt idx="14">
                        <c:v>6.5790478944903101E-3</c:v>
                      </c:pt>
                      <c:pt idx="15">
                        <c:v>4.3562371094793186E-3</c:v>
                      </c:pt>
                      <c:pt idx="16">
                        <c:v>3.9086651775659779E-3</c:v>
                      </c:pt>
                      <c:pt idx="17">
                        <c:v>9.5862913416323563E-3</c:v>
                      </c:pt>
                      <c:pt idx="18">
                        <c:v>8.4414389561096523E-3</c:v>
                      </c:pt>
                      <c:pt idx="19">
                        <c:v>7.2447900235675898E-3</c:v>
                      </c:pt>
                      <c:pt idx="20">
                        <c:v>1.4540953515666817E-2</c:v>
                      </c:pt>
                      <c:pt idx="21">
                        <c:v>1.2857283330432012E-2</c:v>
                      </c:pt>
                      <c:pt idx="22">
                        <c:v>8.3272107037251995E-3</c:v>
                      </c:pt>
                      <c:pt idx="23">
                        <c:v>2.2057906215465083E-3</c:v>
                      </c:pt>
                      <c:pt idx="24">
                        <c:v>6.7968308087292461E-3</c:v>
                      </c:pt>
                      <c:pt idx="25">
                        <c:v>8.9301481348799238E-3</c:v>
                      </c:pt>
                      <c:pt idx="26">
                        <c:v>7.5599681198727994E-3</c:v>
                      </c:pt>
                      <c:pt idx="27">
                        <c:v>1.8257268778834115E-3</c:v>
                      </c:pt>
                      <c:pt idx="28">
                        <c:v>5.7251825239840303E-3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4.3467867967001972E-2</c:v>
                      </c:pt>
                      <c:pt idx="1">
                        <c:v>5.2852422031122427E-2</c:v>
                      </c:pt>
                      <c:pt idx="2">
                        <c:v>3.9691591286580584E-2</c:v>
                      </c:pt>
                      <c:pt idx="3">
                        <c:v>1.2234691882810188E-2</c:v>
                      </c:pt>
                      <c:pt idx="4">
                        <c:v>1.1501435158856507E-2</c:v>
                      </c:pt>
                      <c:pt idx="5">
                        <c:v>1.8806671355872741E-2</c:v>
                      </c:pt>
                      <c:pt idx="6">
                        <c:v>2.3993661653588554E-2</c:v>
                      </c:pt>
                      <c:pt idx="7">
                        <c:v>2.0939854881637361E-2</c:v>
                      </c:pt>
                      <c:pt idx="8">
                        <c:v>8.2176031776588998E-2</c:v>
                      </c:pt>
                      <c:pt idx="9">
                        <c:v>2.3480503141147635E-2</c:v>
                      </c:pt>
                      <c:pt idx="10">
                        <c:v>7.5532736342474056E-3</c:v>
                      </c:pt>
                      <c:pt idx="11">
                        <c:v>4.3868761204072779E-2</c:v>
                      </c:pt>
                      <c:pt idx="12">
                        <c:v>1.495580530085683E-2</c:v>
                      </c:pt>
                      <c:pt idx="13">
                        <c:v>4.7566927028749359E-2</c:v>
                      </c:pt>
                      <c:pt idx="14">
                        <c:v>3.660772008689997E-2</c:v>
                      </c:pt>
                      <c:pt idx="15">
                        <c:v>6.2130610036706157E-3</c:v>
                      </c:pt>
                      <c:pt idx="16">
                        <c:v>1.0281023127911638E-2</c:v>
                      </c:pt>
                      <c:pt idx="17">
                        <c:v>6.1025816676655034E-2</c:v>
                      </c:pt>
                      <c:pt idx="18">
                        <c:v>0.14295475381809869</c:v>
                      </c:pt>
                      <c:pt idx="19">
                        <c:v>8.4264030547060928E-3</c:v>
                      </c:pt>
                      <c:pt idx="20">
                        <c:v>8.143159991900141E-2</c:v>
                      </c:pt>
                      <c:pt idx="21">
                        <c:v>9.6200384516955506E-2</c:v>
                      </c:pt>
                      <c:pt idx="22">
                        <c:v>0.14227215817662253</c:v>
                      </c:pt>
                      <c:pt idx="23">
                        <c:v>4.7734280300037327E-3</c:v>
                      </c:pt>
                      <c:pt idx="24">
                        <c:v>1.8457314717388349E-2</c:v>
                      </c:pt>
                      <c:pt idx="25">
                        <c:v>1.3139184516339584E-2</c:v>
                      </c:pt>
                      <c:pt idx="26">
                        <c:v>2.3653793171074838E-2</c:v>
                      </c:pt>
                      <c:pt idx="27">
                        <c:v>2.6761751812395925E-2</c:v>
                      </c:pt>
                      <c:pt idx="28">
                        <c:v>1.2904990597813051E-2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0.42036194077677441</c:v>
                      </c:pt>
                      <c:pt idx="1">
                        <c:v>0.23753407629101864</c:v>
                      </c:pt>
                      <c:pt idx="2">
                        <c:v>0.29517693090971658</c:v>
                      </c:pt>
                      <c:pt idx="3">
                        <c:v>0.31190524959099575</c:v>
                      </c:pt>
                      <c:pt idx="4">
                        <c:v>0.22589788182465667</c:v>
                      </c:pt>
                      <c:pt idx="5">
                        <c:v>0.21017739965620116</c:v>
                      </c:pt>
                      <c:pt idx="6">
                        <c:v>0.2153068142489559</c:v>
                      </c:pt>
                      <c:pt idx="7">
                        <c:v>0.24279851490546675</c:v>
                      </c:pt>
                      <c:pt idx="8">
                        <c:v>0.25053449196983013</c:v>
                      </c:pt>
                      <c:pt idx="9">
                        <c:v>0.18386548296351601</c:v>
                      </c:pt>
                      <c:pt idx="10">
                        <c:v>0.1348646833038703</c:v>
                      </c:pt>
                      <c:pt idx="11">
                        <c:v>0.19096761723855188</c:v>
                      </c:pt>
                      <c:pt idx="12">
                        <c:v>0.19604302875099697</c:v>
                      </c:pt>
                      <c:pt idx="13">
                        <c:v>0.23868214520894393</c:v>
                      </c:pt>
                      <c:pt idx="14">
                        <c:v>0.22220050085464865</c:v>
                      </c:pt>
                      <c:pt idx="15">
                        <c:v>0.15039065732293011</c:v>
                      </c:pt>
                      <c:pt idx="16">
                        <c:v>0.13083545462456422</c:v>
                      </c:pt>
                      <c:pt idx="17">
                        <c:v>0.18101662685154121</c:v>
                      </c:pt>
                      <c:pt idx="18">
                        <c:v>0.34256448403237238</c:v>
                      </c:pt>
                      <c:pt idx="19">
                        <c:v>0.34085266809618942</c:v>
                      </c:pt>
                      <c:pt idx="20">
                        <c:v>0.23502951200237263</c:v>
                      </c:pt>
                      <c:pt idx="21">
                        <c:v>0.31303149793044943</c:v>
                      </c:pt>
                      <c:pt idx="22">
                        <c:v>0.29226439235640894</c:v>
                      </c:pt>
                      <c:pt idx="23">
                        <c:v>8.2617832172486236E-2</c:v>
                      </c:pt>
                      <c:pt idx="24">
                        <c:v>0.18792989991209974</c:v>
                      </c:pt>
                      <c:pt idx="25">
                        <c:v>0.36655246064565505</c:v>
                      </c:pt>
                      <c:pt idx="26">
                        <c:v>0.29446700585424551</c:v>
                      </c:pt>
                      <c:pt idx="27">
                        <c:v>0.1363186907177622</c:v>
                      </c:pt>
                      <c:pt idx="28">
                        <c:v>0.14094171502845765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0.22422220801050333</c:v>
                      </c:pt>
                      <c:pt idx="1">
                        <c:v>0.1090230288263556</c:v>
                      </c:pt>
                      <c:pt idx="2">
                        <c:v>0.14432756248745665</c:v>
                      </c:pt>
                      <c:pt idx="3">
                        <c:v>0.17350181889513261</c:v>
                      </c:pt>
                      <c:pt idx="4">
                        <c:v>0.14504202364019134</c:v>
                      </c:pt>
                      <c:pt idx="5">
                        <c:v>0.12488469138090556</c:v>
                      </c:pt>
                      <c:pt idx="6">
                        <c:v>0.12001897146082785</c:v>
                      </c:pt>
                      <c:pt idx="7">
                        <c:v>0.10207685429592209</c:v>
                      </c:pt>
                      <c:pt idx="8">
                        <c:v>0.11508071279132905</c:v>
                      </c:pt>
                      <c:pt idx="9">
                        <c:v>9.4921018581758887E-2</c:v>
                      </c:pt>
                      <c:pt idx="10">
                        <c:v>8.4289322989466467E-2</c:v>
                      </c:pt>
                      <c:pt idx="11">
                        <c:v>0.10378133233417888</c:v>
                      </c:pt>
                      <c:pt idx="12">
                        <c:v>0.11692922858610584</c:v>
                      </c:pt>
                      <c:pt idx="13">
                        <c:v>0.12809846589061513</c:v>
                      </c:pt>
                      <c:pt idx="14">
                        <c:v>0.10222917356930314</c:v>
                      </c:pt>
                      <c:pt idx="15">
                        <c:v>6.5119348103522934E-2</c:v>
                      </c:pt>
                      <c:pt idx="16">
                        <c:v>6.9010842302124079E-2</c:v>
                      </c:pt>
                      <c:pt idx="17">
                        <c:v>9.36634368563974E-2</c:v>
                      </c:pt>
                      <c:pt idx="18">
                        <c:v>0.13587175933767709</c:v>
                      </c:pt>
                      <c:pt idx="19">
                        <c:v>0.22654162582771484</c:v>
                      </c:pt>
                      <c:pt idx="20">
                        <c:v>0.10800771865511066</c:v>
                      </c:pt>
                      <c:pt idx="21">
                        <c:v>0.14606780083302542</c:v>
                      </c:pt>
                      <c:pt idx="22">
                        <c:v>0.12596203155495314</c:v>
                      </c:pt>
                      <c:pt idx="23">
                        <c:v>5.07595103949951E-2</c:v>
                      </c:pt>
                      <c:pt idx="24">
                        <c:v>9.8340064532244489E-2</c:v>
                      </c:pt>
                      <c:pt idx="25">
                        <c:v>0.1927618309379614</c:v>
                      </c:pt>
                      <c:pt idx="26">
                        <c:v>0.12727088578291329</c:v>
                      </c:pt>
                      <c:pt idx="27">
                        <c:v>5.7514250114554161E-2</c:v>
                      </c:pt>
                      <c:pt idx="28">
                        <c:v>5.610108020434075E-2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0.19613973276627111</c:v>
                      </c:pt>
                      <c:pt idx="1">
                        <c:v>0.12851104746466305</c:v>
                      </c:pt>
                      <c:pt idx="2">
                        <c:v>0.15084936842225993</c:v>
                      </c:pt>
                      <c:pt idx="3">
                        <c:v>0.13840343069586311</c:v>
                      </c:pt>
                      <c:pt idx="4">
                        <c:v>8.0855858184465307E-2</c:v>
                      </c:pt>
                      <c:pt idx="5">
                        <c:v>8.5292708275295587E-2</c:v>
                      </c:pt>
                      <c:pt idx="6">
                        <c:v>9.528784278812806E-2</c:v>
                      </c:pt>
                      <c:pt idx="7">
                        <c:v>0.14072166060954466</c:v>
                      </c:pt>
                      <c:pt idx="8">
                        <c:v>0.13545377917850104</c:v>
                      </c:pt>
                      <c:pt idx="9">
                        <c:v>8.8944464381757099E-2</c:v>
                      </c:pt>
                      <c:pt idx="10">
                        <c:v>5.0575360314403836E-2</c:v>
                      </c:pt>
                      <c:pt idx="11">
                        <c:v>8.7186284904372996E-2</c:v>
                      </c:pt>
                      <c:pt idx="12">
                        <c:v>7.9113800164891113E-2</c:v>
                      </c:pt>
                      <c:pt idx="13">
                        <c:v>0.11058367931832881</c:v>
                      </c:pt>
                      <c:pt idx="14">
                        <c:v>0.11997132728534549</c:v>
                      </c:pt>
                      <c:pt idx="15">
                        <c:v>8.5271309219407163E-2</c:v>
                      </c:pt>
                      <c:pt idx="16">
                        <c:v>6.1824612322440138E-2</c:v>
                      </c:pt>
                      <c:pt idx="17">
                        <c:v>8.7353189995143812E-2</c:v>
                      </c:pt>
                      <c:pt idx="18">
                        <c:v>0.2066927246946953</c:v>
                      </c:pt>
                      <c:pt idx="19">
                        <c:v>0.11431104226847458</c:v>
                      </c:pt>
                      <c:pt idx="20">
                        <c:v>0.12702179334726196</c:v>
                      </c:pt>
                      <c:pt idx="21">
                        <c:v>0.16696369709742401</c:v>
                      </c:pt>
                      <c:pt idx="22">
                        <c:v>0.16630236080145577</c:v>
                      </c:pt>
                      <c:pt idx="23">
                        <c:v>3.1858321777491143E-2</c:v>
                      </c:pt>
                      <c:pt idx="24">
                        <c:v>8.9589835379855251E-2</c:v>
                      </c:pt>
                      <c:pt idx="25">
                        <c:v>0.17379062970769366</c:v>
                      </c:pt>
                      <c:pt idx="26">
                        <c:v>0.16719612007133225</c:v>
                      </c:pt>
                      <c:pt idx="27">
                        <c:v>7.8804440603208056E-2</c:v>
                      </c:pt>
                      <c:pt idx="28">
                        <c:v>8.4840634824116898E-2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1.3898086080245252E-2</c:v>
                      </c:pt>
                      <c:pt idx="1">
                        <c:v>7.2605873736026529E-3</c:v>
                      </c:pt>
                      <c:pt idx="2">
                        <c:v>9.7610804532369481E-3</c:v>
                      </c:pt>
                      <c:pt idx="3">
                        <c:v>1.3043046541137075E-2</c:v>
                      </c:pt>
                      <c:pt idx="4">
                        <c:v>9.8530499721082628E-3</c:v>
                      </c:pt>
                      <c:pt idx="5">
                        <c:v>8.3713403587966796E-3</c:v>
                      </c:pt>
                      <c:pt idx="6">
                        <c:v>7.2426439946183417E-3</c:v>
                      </c:pt>
                      <c:pt idx="7">
                        <c:v>6.9954872778480457E-3</c:v>
                      </c:pt>
                      <c:pt idx="8">
                        <c:v>8.1333747415566985E-3</c:v>
                      </c:pt>
                      <c:pt idx="9">
                        <c:v>6.4152828202071847E-3</c:v>
                      </c:pt>
                      <c:pt idx="10">
                        <c:v>6.3379995783561316E-3</c:v>
                      </c:pt>
                      <c:pt idx="11">
                        <c:v>7.0515152366461258E-3</c:v>
                      </c:pt>
                      <c:pt idx="12">
                        <c:v>8.1869495367546345E-3</c:v>
                      </c:pt>
                      <c:pt idx="13">
                        <c:v>8.0462653748125841E-3</c:v>
                      </c:pt>
                      <c:pt idx="14">
                        <c:v>6.3222500117715583E-3</c:v>
                      </c:pt>
                      <c:pt idx="15">
                        <c:v>3.9381380996279273E-3</c:v>
                      </c:pt>
                      <c:pt idx="16">
                        <c:v>4.4569213117846571E-3</c:v>
                      </c:pt>
                      <c:pt idx="17">
                        <c:v>5.8627484509491826E-3</c:v>
                      </c:pt>
                      <c:pt idx="18">
                        <c:v>8.6098450617133511E-3</c:v>
                      </c:pt>
                      <c:pt idx="19">
                        <c:v>1.8892253219720486E-2</c:v>
                      </c:pt>
                      <c:pt idx="20">
                        <c:v>7.8182390639627928E-3</c:v>
                      </c:pt>
                      <c:pt idx="21">
                        <c:v>1.0137098214666025E-2</c:v>
                      </c:pt>
                      <c:pt idx="22">
                        <c:v>8.0901947075300348E-3</c:v>
                      </c:pt>
                      <c:pt idx="23">
                        <c:v>3.5508378015570979E-3</c:v>
                      </c:pt>
                      <c:pt idx="24">
                        <c:v>4.4944492129385264E-3</c:v>
                      </c:pt>
                      <c:pt idx="25">
                        <c:v>1.1894479772072435E-2</c:v>
                      </c:pt>
                      <c:pt idx="26">
                        <c:v>9.178123672745989E-3</c:v>
                      </c:pt>
                      <c:pt idx="27">
                        <c:v>3.5617717953388235E-3</c:v>
                      </c:pt>
                      <c:pt idx="28">
                        <c:v>3.6382356204530245E-3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1.3559599837510062E-2</c:v>
                      </c:pt>
                      <c:pt idx="3">
                        <c:v>0</c:v>
                      </c:pt>
                      <c:pt idx="4">
                        <c:v>0</c:v>
                      </c:pt>
                      <c:pt idx="5">
                        <c:v>0</c:v>
                      </c:pt>
                      <c:pt idx="6">
                        <c:v>0</c:v>
                      </c:pt>
                      <c:pt idx="7">
                        <c:v>0.1251979492243338</c:v>
                      </c:pt>
                      <c:pt idx="8">
                        <c:v>1.5135616738995268E-4</c:v>
                      </c:pt>
                      <c:pt idx="9">
                        <c:v>0</c:v>
                      </c:pt>
                      <c:pt idx="10">
                        <c:v>0</c:v>
                      </c:pt>
                      <c:pt idx="11">
                        <c:v>0</c:v>
                      </c:pt>
                      <c:pt idx="12">
                        <c:v>2.0402929185841592E-2</c:v>
                      </c:pt>
                      <c:pt idx="13">
                        <c:v>0</c:v>
                      </c:pt>
                      <c:pt idx="14">
                        <c:v>0</c:v>
                      </c:pt>
                      <c:pt idx="15">
                        <c:v>7.9346346688087387E-3</c:v>
                      </c:pt>
                      <c:pt idx="16">
                        <c:v>0</c:v>
                      </c:pt>
                      <c:pt idx="17">
                        <c:v>0</c:v>
                      </c:pt>
                      <c:pt idx="18">
                        <c:v>0</c:v>
                      </c:pt>
                      <c:pt idx="19">
                        <c:v>0</c:v>
                      </c:pt>
                      <c:pt idx="20">
                        <c:v>1.6645829891645508E-2</c:v>
                      </c:pt>
                      <c:pt idx="21">
                        <c:v>0.14291585954374147</c:v>
                      </c:pt>
                      <c:pt idx="22">
                        <c:v>0</c:v>
                      </c:pt>
                      <c:pt idx="23">
                        <c:v>0</c:v>
                      </c:pt>
                      <c:pt idx="24">
                        <c:v>0</c:v>
                      </c:pt>
                      <c:pt idx="25">
                        <c:v>0</c:v>
                      </c:pt>
                      <c:pt idx="26">
                        <c:v>2.8494066475837659E-2</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排出量比較シート!$BE$21:$BE$50</c:f>
              <c:numCache>
                <c:formatCode>#,##0_);[Red]\(#,##0\)</c:formatCode>
                <c:ptCount val="30"/>
                <c:pt idx="0">
                  <c:v>30.036332220159018</c:v>
                </c:pt>
                <c:pt idx="1">
                  <c:v>103.14218618484512</c:v>
                </c:pt>
                <c:pt idx="2">
                  <c:v>37.950994852023605</c:v>
                </c:pt>
                <c:pt idx="3">
                  <c:v>29.009486829658279</c:v>
                </c:pt>
                <c:pt idx="4">
                  <c:v>105.68102384791068</c:v>
                </c:pt>
                <c:pt idx="5">
                  <c:v>143.97968096285419</c:v>
                </c:pt>
                <c:pt idx="6">
                  <c:v>169.25534212838051</c:v>
                </c:pt>
                <c:pt idx="7">
                  <c:v>115.97537211773677</c:v>
                </c:pt>
                <c:pt idx="8">
                  <c:v>81.661416299889254</c:v>
                </c:pt>
                <c:pt idx="9">
                  <c:v>171.23846140332759</c:v>
                </c:pt>
                <c:pt idx="10">
                  <c:v>234.12945891764562</c:v>
                </c:pt>
                <c:pt idx="11">
                  <c:v>171.14197435452775</c:v>
                </c:pt>
                <c:pt idx="12">
                  <c:v>157.019396781615</c:v>
                </c:pt>
                <c:pt idx="13">
                  <c:v>113.75664751165597</c:v>
                </c:pt>
                <c:pt idx="14">
                  <c:v>223.56259978179128</c:v>
                </c:pt>
                <c:pt idx="15">
                  <c:v>437.77987660227308</c:v>
                </c:pt>
                <c:pt idx="16">
                  <c:v>388.10705001811908</c:v>
                </c:pt>
                <c:pt idx="17">
                  <c:v>206.68131795578043</c:v>
                </c:pt>
                <c:pt idx="18">
                  <c:v>104.11782301868584</c:v>
                </c:pt>
                <c:pt idx="19">
                  <c:v>20.13766178846225</c:v>
                </c:pt>
                <c:pt idx="20">
                  <c:v>93.650569556074302</c:v>
                </c:pt>
                <c:pt idx="21">
                  <c:v>41.25481021640428</c:v>
                </c:pt>
                <c:pt idx="22">
                  <c:v>99.593385088243224</c:v>
                </c:pt>
                <c:pt idx="23">
                  <c:v>563.80295825630446</c:v>
                </c:pt>
                <c:pt idx="24">
                  <c:v>330.22501960320056</c:v>
                </c:pt>
                <c:pt idx="25">
                  <c:v>22.578041525912514</c:v>
                </c:pt>
                <c:pt idx="26">
                  <c:v>99.115997207577905</c:v>
                </c:pt>
                <c:pt idx="27">
                  <c:v>527.09885334763499</c:v>
                </c:pt>
                <c:pt idx="28">
                  <c:v>481.18009559186771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排出量比較シート!$BI$21:$BI$50</c:f>
              <c:numCache>
                <c:formatCode>#,##0_);[Red]\(#,##0\)</c:formatCode>
                <c:ptCount val="30"/>
                <c:pt idx="0">
                  <c:v>33.476221970229503</c:v>
                </c:pt>
                <c:pt idx="1">
                  <c:v>91.408353889627463</c:v>
                </c:pt>
                <c:pt idx="2">
                  <c:v>84.397627998090215</c:v>
                </c:pt>
                <c:pt idx="3">
                  <c:v>49.651021771564935</c:v>
                </c:pt>
                <c:pt idx="4">
                  <c:v>42.513505035880549</c:v>
                </c:pt>
                <c:pt idx="5">
                  <c:v>53.874293555206371</c:v>
                </c:pt>
                <c:pt idx="6">
                  <c:v>49.884996194726476</c:v>
                </c:pt>
                <c:pt idx="7">
                  <c:v>61.818975795075914</c:v>
                </c:pt>
                <c:pt idx="8">
                  <c:v>75.955938166009034</c:v>
                </c:pt>
                <c:pt idx="9">
                  <c:v>60.339925124399286</c:v>
                </c:pt>
                <c:pt idx="10">
                  <c:v>58.24661176859064</c:v>
                </c:pt>
                <c:pt idx="11">
                  <c:v>60.977027539630427</c:v>
                </c:pt>
                <c:pt idx="12">
                  <c:v>30.442957533967068</c:v>
                </c:pt>
                <c:pt idx="13">
                  <c:v>45.031553026002769</c:v>
                </c:pt>
                <c:pt idx="14">
                  <c:v>44.098227223248337</c:v>
                </c:pt>
                <c:pt idx="15">
                  <c:v>56.478924759497069</c:v>
                </c:pt>
                <c:pt idx="16">
                  <c:v>39.780601903306568</c:v>
                </c:pt>
                <c:pt idx="17">
                  <c:v>52.267709497075984</c:v>
                </c:pt>
                <c:pt idx="18">
                  <c:v>50.11093120956815</c:v>
                </c:pt>
                <c:pt idx="19">
                  <c:v>25.083285969993351</c:v>
                </c:pt>
                <c:pt idx="20">
                  <c:v>66.82484810375044</c:v>
                </c:pt>
                <c:pt idx="21">
                  <c:v>49.163265762496593</c:v>
                </c:pt>
                <c:pt idx="22">
                  <c:v>48.819541444238254</c:v>
                </c:pt>
                <c:pt idx="23">
                  <c:v>33.160682032864152</c:v>
                </c:pt>
                <c:pt idx="24">
                  <c:v>54.902315690584111</c:v>
                </c:pt>
                <c:pt idx="25">
                  <c:v>42.427414518685609</c:v>
                </c:pt>
                <c:pt idx="26">
                  <c:v>40.27530875140436</c:v>
                </c:pt>
                <c:pt idx="27">
                  <c:v>37.774525975272134</c:v>
                </c:pt>
                <c:pt idx="28">
                  <c:v>54.158725589742708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排出量比較シート!$BJ$21:$BJ$50</c:f>
              <c:numCache>
                <c:formatCode>#,##0_);[Red]\(#,##0\)</c:formatCode>
                <c:ptCount val="30"/>
                <c:pt idx="0">
                  <c:v>38.98857824877301</c:v>
                </c:pt>
                <c:pt idx="1">
                  <c:v>74.405498942466224</c:v>
                </c:pt>
                <c:pt idx="2">
                  <c:v>55.941549351064097</c:v>
                </c:pt>
                <c:pt idx="3">
                  <c:v>48.825923049548194</c:v>
                </c:pt>
                <c:pt idx="4">
                  <c:v>45.679289057459584</c:v>
                </c:pt>
                <c:pt idx="5">
                  <c:v>33.834697599395525</c:v>
                </c:pt>
                <c:pt idx="6">
                  <c:v>51.024334635595977</c:v>
                </c:pt>
                <c:pt idx="7">
                  <c:v>46.960897847949447</c:v>
                </c:pt>
                <c:pt idx="8">
                  <c:v>77.654439820763059</c:v>
                </c:pt>
                <c:pt idx="9">
                  <c:v>97.803121774361045</c:v>
                </c:pt>
                <c:pt idx="10">
                  <c:v>50.193321885282202</c:v>
                </c:pt>
                <c:pt idx="11">
                  <c:v>53.313945946140699</c:v>
                </c:pt>
                <c:pt idx="12">
                  <c:v>47.218238778047812</c:v>
                </c:pt>
                <c:pt idx="13">
                  <c:v>82.370449382600398</c:v>
                </c:pt>
                <c:pt idx="14">
                  <c:v>44.861403527146976</c:v>
                </c:pt>
                <c:pt idx="15">
                  <c:v>46.048272511120913</c:v>
                </c:pt>
                <c:pt idx="16">
                  <c:v>59.131127140464478</c:v>
                </c:pt>
                <c:pt idx="17">
                  <c:v>90.200750595079583</c:v>
                </c:pt>
                <c:pt idx="18">
                  <c:v>39.576694450225993</c:v>
                </c:pt>
                <c:pt idx="19">
                  <c:v>35.834543890795842</c:v>
                </c:pt>
                <c:pt idx="20">
                  <c:v>82.042882970498965</c:v>
                </c:pt>
                <c:pt idx="21">
                  <c:v>37.866861651726751</c:v>
                </c:pt>
                <c:pt idx="22">
                  <c:v>66.887436095401583</c:v>
                </c:pt>
                <c:pt idx="23">
                  <c:v>42.135118426104931</c:v>
                </c:pt>
                <c:pt idx="24">
                  <c:v>56.09768540551763</c:v>
                </c:pt>
                <c:pt idx="25">
                  <c:v>56.959897414758643</c:v>
                </c:pt>
                <c:pt idx="26">
                  <c:v>36.280477381279461</c:v>
                </c:pt>
                <c:pt idx="27">
                  <c:v>32.709429748865283</c:v>
                </c:pt>
                <c:pt idx="28">
                  <c:v>55.928851622401787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排出量比較シート!$BK$21:$BK$50</c:f>
              <c:numCache>
                <c:formatCode>#,##0_);[Red]\(#,##0\)</c:formatCode>
                <c:ptCount val="30"/>
                <c:pt idx="0">
                  <c:v>81.437845341708694</c:v>
                </c:pt>
                <c:pt idx="1">
                  <c:v>89.714842341177956</c:v>
                </c:pt>
                <c:pt idx="2">
                  <c:v>86.235834782669329</c:v>
                </c:pt>
                <c:pt idx="3">
                  <c:v>64.322230657686404</c:v>
                </c:pt>
                <c:pt idx="4">
                  <c:v>61.128991582944565</c:v>
                </c:pt>
                <c:pt idx="5">
                  <c:v>66.05551278410141</c:v>
                </c:pt>
                <c:pt idx="6">
                  <c:v>78.951113130341938</c:v>
                </c:pt>
                <c:pt idx="7">
                  <c:v>137.90036896153217</c:v>
                </c:pt>
                <c:pt idx="8">
                  <c:v>83.564830095986864</c:v>
                </c:pt>
                <c:pt idx="9">
                  <c:v>77.973991239899604</c:v>
                </c:pt>
                <c:pt idx="10">
                  <c:v>56.536302553535698</c:v>
                </c:pt>
                <c:pt idx="11">
                  <c:v>71.942990878566647</c:v>
                </c:pt>
                <c:pt idx="12">
                  <c:v>69.529316653897666</c:v>
                </c:pt>
                <c:pt idx="13">
                  <c:v>80.398165844423744</c:v>
                </c:pt>
                <c:pt idx="14">
                  <c:v>93.917064078426733</c:v>
                </c:pt>
                <c:pt idx="15">
                  <c:v>105.69810139096131</c:v>
                </c:pt>
                <c:pt idx="16">
                  <c:v>77.279041666298923</c:v>
                </c:pt>
                <c:pt idx="17">
                  <c:v>80.927583517787369</c:v>
                </c:pt>
                <c:pt idx="18">
                  <c:v>104.89643284214739</c:v>
                </c:pt>
                <c:pt idx="19">
                  <c:v>47.978750202785456</c:v>
                </c:pt>
                <c:pt idx="20">
                  <c:v>86.382543021304059</c:v>
                </c:pt>
                <c:pt idx="21">
                  <c:v>117.23333420405419</c:v>
                </c:pt>
                <c:pt idx="22">
                  <c:v>94.243590667161769</c:v>
                </c:pt>
                <c:pt idx="23">
                  <c:v>60.263079422975068</c:v>
                </c:pt>
                <c:pt idx="24">
                  <c:v>106.74779070265858</c:v>
                </c:pt>
                <c:pt idx="25">
                  <c:v>77.639021528889842</c:v>
                </c:pt>
                <c:pt idx="26">
                  <c:v>90.266082490602997</c:v>
                </c:pt>
                <c:pt idx="27">
                  <c:v>97.960126915645006</c:v>
                </c:pt>
                <c:pt idx="28">
                  <c:v>100.75440360831885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排出量比較シート!$BQ$21:$BQ$50</c:f>
              <c:numCache>
                <c:formatCode>#,##0_);[Red]\(#,##0\)</c:formatCode>
                <c:ptCount val="30"/>
                <c:pt idx="0">
                  <c:v>3.59346892190249</c:v>
                </c:pt>
                <c:pt idx="1">
                  <c:v>7.819306778055096</c:v>
                </c:pt>
                <c:pt idx="2">
                  <c:v>6.2321769084399996</c:v>
                </c:pt>
                <c:pt idx="3">
                  <c:v>6.1373845651999988</c:v>
                </c:pt>
                <c:pt idx="4">
                  <c:v>4.2919941783934359</c:v>
                </c:pt>
                <c:pt idx="5">
                  <c:v>4.5019537838834189</c:v>
                </c:pt>
                <c:pt idx="6">
                  <c:v>5.641820392891014</c:v>
                </c:pt>
                <c:pt idx="7">
                  <c:v>5.0865953274957141</c:v>
                </c:pt>
                <c:pt idx="8">
                  <c:v>4.0328640831530764</c:v>
                </c:pt>
                <c:pt idx="9">
                  <c:v>2.428384387333836</c:v>
                </c:pt>
                <c:pt idx="10">
                  <c:v>1.2854405071999999</c:v>
                </c:pt>
                <c:pt idx="11">
                  <c:v>5.9373935803633771</c:v>
                </c:pt>
                <c:pt idx="12">
                  <c:v>5.3142709964322803</c:v>
                </c:pt>
                <c:pt idx="13">
                  <c:v>4.3001281284125454</c:v>
                </c:pt>
                <c:pt idx="14">
                  <c:v>4.535383938239999</c:v>
                </c:pt>
                <c:pt idx="15">
                  <c:v>5.392994560643392</c:v>
                </c:pt>
                <c:pt idx="16">
                  <c:v>6.9024492903999981</c:v>
                </c:pt>
                <c:pt idx="17">
                  <c:v>2.9698026106057629</c:v>
                </c:pt>
                <c:pt idx="18">
                  <c:v>0</c:v>
                </c:pt>
                <c:pt idx="19">
                  <c:v>4.3345629869143263</c:v>
                </c:pt>
                <c:pt idx="20">
                  <c:v>3.9880960377580079</c:v>
                </c:pt>
                <c:pt idx="21">
                  <c:v>6.0098209243597154</c:v>
                </c:pt>
                <c:pt idx="22">
                  <c:v>4.2304810774168917</c:v>
                </c:pt>
                <c:pt idx="23">
                  <c:v>0</c:v>
                </c:pt>
                <c:pt idx="24">
                  <c:v>6.7791791233823693</c:v>
                </c:pt>
                <c:pt idx="25">
                  <c:v>5.5472942079486307</c:v>
                </c:pt>
                <c:pt idx="26">
                  <c:v>5.8339803617000001</c:v>
                </c:pt>
                <c:pt idx="27">
                  <c:v>4.7702110789227641</c:v>
                </c:pt>
                <c:pt idx="28">
                  <c:v>4.8546561920728628</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排出量比較シート!$BR$21:$BR$50</c:f>
              <c:numCache>
                <c:formatCode>#,##0_);[Red]\(#,##0\)</c:formatCode>
                <c:ptCount val="30"/>
                <c:pt idx="0">
                  <c:v>187.53244670277272</c:v>
                </c:pt>
                <c:pt idx="1">
                  <c:v>366.49018813617181</c:v>
                </c:pt>
                <c:pt idx="2">
                  <c:v>270.75818389228726</c:v>
                </c:pt>
                <c:pt idx="3">
                  <c:v>197.94604687365782</c:v>
                </c:pt>
                <c:pt idx="4">
                  <c:v>259.29480370258881</c:v>
                </c:pt>
                <c:pt idx="5">
                  <c:v>302.24613868544094</c:v>
                </c:pt>
                <c:pt idx="6">
                  <c:v>354.75760648193591</c:v>
                </c:pt>
                <c:pt idx="7">
                  <c:v>367.74221004979</c:v>
                </c:pt>
                <c:pt idx="8">
                  <c:v>322.86948846580128</c:v>
                </c:pt>
                <c:pt idx="9">
                  <c:v>409.78388392932135</c:v>
                </c:pt>
                <c:pt idx="10">
                  <c:v>400.39113563225419</c:v>
                </c:pt>
                <c:pt idx="11">
                  <c:v>363.31333229922893</c:v>
                </c:pt>
                <c:pt idx="12">
                  <c:v>309.52418074395985</c:v>
                </c:pt>
                <c:pt idx="13">
                  <c:v>325.85694389309538</c:v>
                </c:pt>
                <c:pt idx="14">
                  <c:v>410.97467854885332</c:v>
                </c:pt>
                <c:pt idx="15">
                  <c:v>651.39816982449577</c:v>
                </c:pt>
                <c:pt idx="16">
                  <c:v>571.20027001858898</c:v>
                </c:pt>
                <c:pt idx="17">
                  <c:v>433.04716417632909</c:v>
                </c:pt>
                <c:pt idx="18">
                  <c:v>298.70188152062735</c:v>
                </c:pt>
                <c:pt idx="19">
                  <c:v>133.36880483895123</c:v>
                </c:pt>
                <c:pt idx="20">
                  <c:v>332.88893968938578</c:v>
                </c:pt>
                <c:pt idx="21">
                  <c:v>251.5280927590415</c:v>
                </c:pt>
                <c:pt idx="22">
                  <c:v>313.77443437246171</c:v>
                </c:pt>
                <c:pt idx="23">
                  <c:v>699.36183813824869</c:v>
                </c:pt>
                <c:pt idx="24">
                  <c:v>554.75199052534322</c:v>
                </c:pt>
                <c:pt idx="25">
                  <c:v>205.15166919619523</c:v>
                </c:pt>
                <c:pt idx="26">
                  <c:v>271.77184619256474</c:v>
                </c:pt>
                <c:pt idx="27">
                  <c:v>700.31314706634021</c:v>
                </c:pt>
                <c:pt idx="28">
                  <c:v>696.87673260440397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c:ext uri="{02D57815-91ED-43cb-92C2-25804820EDAC}">
                        <c15:formulaRef>
                          <c15:sqref>排出量比較シート!$BF$21:$BF$68</c15:sqref>
                        </c15:formulaRef>
                      </c:ext>
                    </c:extLst>
                    <c:numCache>
                      <c:formatCode>#,##0_);[Red]\(#,##0\)</c:formatCode>
                      <c:ptCount val="48"/>
                      <c:pt idx="0">
                        <c:v>19.298672224844548</c:v>
                      </c:pt>
                      <c:pt idx="1">
                        <c:v>79.536622017860566</c:v>
                      </c:pt>
                      <c:pt idx="2">
                        <c:v>24.807329746346102</c:v>
                      </c:pt>
                      <c:pt idx="3">
                        <c:v>24.231049556462477</c:v>
                      </c:pt>
                      <c:pt idx="4">
                        <c:v>100.84381376072317</c:v>
                      </c:pt>
                      <c:pt idx="5">
                        <c:v>136.17742009448256</c:v>
                      </c:pt>
                      <c:pt idx="6">
                        <c:v>157.75910581078406</c:v>
                      </c:pt>
                      <c:pt idx="7">
                        <c:v>106.47235554304446</c:v>
                      </c:pt>
                      <c:pt idx="8">
                        <c:v>50.205041530887613</c:v>
                      </c:pt>
                      <c:pt idx="9">
                        <c:v>156.78687537481639</c:v>
                      </c:pt>
                      <c:pt idx="10">
                        <c:v>228.88731666159637</c:v>
                      </c:pt>
                      <c:pt idx="11">
                        <c:v>151.48584926361428</c:v>
                      </c:pt>
                      <c:pt idx="12">
                        <c:v>150.75534422562933</c:v>
                      </c:pt>
                      <c:pt idx="13">
                        <c:v>95.776697497435705</c:v>
                      </c:pt>
                      <c:pt idx="14">
                        <c:v>205.81393169307549</c:v>
                      </c:pt>
                      <c:pt idx="15">
                        <c:v>430.89505515503771</c:v>
                      </c:pt>
                      <c:pt idx="16">
                        <c:v>380.00189622655068</c:v>
                      </c:pt>
                      <c:pt idx="17">
                        <c:v>176.10294482194843</c:v>
                      </c:pt>
                      <c:pt idx="18">
                        <c:v>58.895495381970193</c:v>
                      </c:pt>
                      <c:pt idx="19">
                        <c:v>18.047613497212446</c:v>
                      </c:pt>
                      <c:pt idx="20">
                        <c:v>61.702368003924676</c:v>
                      </c:pt>
                      <c:pt idx="21">
                        <c:v>13.823743022001853</c:v>
                      </c:pt>
                      <c:pt idx="22">
                        <c:v>52.339153300962408</c:v>
                      </c:pt>
                      <c:pt idx="23">
                        <c:v>558.9219590713875</c:v>
                      </c:pt>
                      <c:pt idx="24">
                        <c:v>316.21523210357014</c:v>
                      </c:pt>
                      <c:pt idx="25">
                        <c:v>18.05048109446874</c:v>
                      </c:pt>
                      <c:pt idx="26">
                        <c:v>90.63297567492306</c:v>
                      </c:pt>
                      <c:pt idx="27">
                        <c:v>507.07866617935349</c:v>
                      </c:pt>
                      <c:pt idx="28">
                        <c:v>468.19716141889535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2.586024362509511</c:v>
                      </c:pt>
                      <c:pt idx="1">
                        <c:v>4.2356700733461352</c:v>
                      </c:pt>
                      <c:pt idx="2">
                        <c:v>2.3968419331280084</c:v>
                      </c:pt>
                      <c:pt idx="3">
                        <c:v>2.3566283802762964</c:v>
                      </c:pt>
                      <c:pt idx="4">
                        <c:v>1.8549477153737706</c:v>
                      </c:pt>
                      <c:pt idx="5">
                        <c:v>2.1180170695330163</c:v>
                      </c:pt>
                      <c:pt idx="6">
                        <c:v>2.9843023386319616</c:v>
                      </c:pt>
                      <c:pt idx="7">
                        <c:v>1.8025480623971106</c:v>
                      </c:pt>
                      <c:pt idx="8">
                        <c:v>4.9242414251449302</c:v>
                      </c:pt>
                      <c:pt idx="9">
                        <c:v>4.8296542547170889</c:v>
                      </c:pt>
                      <c:pt idx="10">
                        <c:v>2.2178784478917724</c:v>
                      </c:pt>
                      <c:pt idx="11">
                        <c:v>3.7180192740226423</c:v>
                      </c:pt>
                      <c:pt idx="12">
                        <c:v>1.6348691728717979</c:v>
                      </c:pt>
                      <c:pt idx="13">
                        <c:v>2.4799365422461204</c:v>
                      </c:pt>
                      <c:pt idx="14">
                        <c:v>2.7038220935956656</c:v>
                      </c:pt>
                      <c:pt idx="15">
                        <c:v>2.8376448804363799</c:v>
                      </c:pt>
                      <c:pt idx="16">
                        <c:v>2.2326306048379427</c:v>
                      </c:pt>
                      <c:pt idx="17">
                        <c:v>4.1513162804619892</c:v>
                      </c:pt>
                      <c:pt idx="18">
                        <c:v>2.5214736989314734</c:v>
                      </c:pt>
                      <c:pt idx="19">
                        <c:v>0.96622898675236679</c:v>
                      </c:pt>
                      <c:pt idx="20">
                        <c:v>4.8405225979029733</c:v>
                      </c:pt>
                      <c:pt idx="21">
                        <c:v>3.233967954166181</c:v>
                      </c:pt>
                      <c:pt idx="22">
                        <c:v>2.6128658284616835</c:v>
                      </c:pt>
                      <c:pt idx="23">
                        <c:v>1.5426457836328762</c:v>
                      </c:pt>
                      <c:pt idx="24">
                        <c:v>3.7705554204065277</c:v>
                      </c:pt>
                      <c:pt idx="25">
                        <c:v>1.8320347960399059</c:v>
                      </c:pt>
                      <c:pt idx="26">
                        <c:v>2.0545864930947633</c:v>
                      </c:pt>
                      <c:pt idx="27">
                        <c:v>1.2785805355341358</c:v>
                      </c:pt>
                      <c:pt idx="28">
                        <c:v>3.9897464908778257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8.1516356328049593</c:v>
                      </c:pt>
                      <c:pt idx="1">
                        <c:v>19.369894093638411</c:v>
                      </c:pt>
                      <c:pt idx="2">
                        <c:v>10.746823172549492</c:v>
                      </c:pt>
                      <c:pt idx="3">
                        <c:v>2.4218088929195063</c:v>
                      </c:pt>
                      <c:pt idx="4">
                        <c:v>2.9822623718137513</c:v>
                      </c:pt>
                      <c:pt idx="5">
                        <c:v>5.6842437988386223</c:v>
                      </c:pt>
                      <c:pt idx="6">
                        <c:v>8.5119339789644837</c:v>
                      </c:pt>
                      <c:pt idx="7">
                        <c:v>7.700468512295207</c:v>
                      </c:pt>
                      <c:pt idx="8">
                        <c:v>26.532133343856721</c:v>
                      </c:pt>
                      <c:pt idx="9">
                        <c:v>9.6219317737941079</c:v>
                      </c:pt>
                      <c:pt idx="10">
                        <c:v>3.0242638081574826</c:v>
                      </c:pt>
                      <c:pt idx="11">
                        <c:v>15.938105816890817</c:v>
                      </c:pt>
                      <c:pt idx="12">
                        <c:v>4.6291833831138822</c:v>
                      </c:pt>
                      <c:pt idx="13">
                        <c:v>15.500013471974142</c:v>
                      </c:pt>
                      <c:pt idx="14">
                        <c:v>15.044845995120117</c:v>
                      </c:pt>
                      <c:pt idx="15">
                        <c:v>4.0471765667989841</c:v>
                      </c:pt>
                      <c:pt idx="16">
                        <c:v>5.8725231867304863</c:v>
                      </c:pt>
                      <c:pt idx="17">
                        <c:v>26.427056853369994</c:v>
                      </c:pt>
                      <c:pt idx="18">
                        <c:v>42.700853937784167</c:v>
                      </c:pt>
                      <c:pt idx="19">
                        <c:v>1.1238193044974394</c:v>
                      </c:pt>
                      <c:pt idx="20">
                        <c:v>27.107678954246651</c:v>
                      </c:pt>
                      <c:pt idx="21">
                        <c:v>24.197099240236245</c:v>
                      </c:pt>
                      <c:pt idx="22">
                        <c:v>44.641365958819136</c:v>
                      </c:pt>
                      <c:pt idx="23">
                        <c:v>3.3383534012840497</c:v>
                      </c:pt>
                      <c:pt idx="24">
                        <c:v>10.2392320792239</c:v>
                      </c:pt>
                      <c:pt idx="25">
                        <c:v>2.6955256354038686</c:v>
                      </c:pt>
                      <c:pt idx="26">
                        <c:v>6.4284350395600889</c:v>
                      </c:pt>
                      <c:pt idx="27">
                        <c:v>18.741606632747324</c:v>
                      </c:pt>
                      <c:pt idx="28">
                        <c:v>8.9931876820945131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78.831503254594551</c:v>
                      </c:pt>
                      <c:pt idx="1">
                        <c:v>87.053908308647209</c:v>
                      </c:pt>
                      <c:pt idx="2">
                        <c:v>79.921569740014021</c:v>
                      </c:pt>
                      <c:pt idx="3">
                        <c:v>61.740411155679183</c:v>
                      </c:pt>
                      <c:pt idx="4">
                        <c:v>58.574146924554952</c:v>
                      </c:pt>
                      <c:pt idx="5">
                        <c:v>63.525307485033522</c:v>
                      </c:pt>
                      <c:pt idx="6">
                        <c:v>76.381730082210368</c:v>
                      </c:pt>
                      <c:pt idx="7">
                        <c:v>89.287262468143226</c:v>
                      </c:pt>
                      <c:pt idx="8">
                        <c:v>80.889943265338445</c:v>
                      </c:pt>
                      <c:pt idx="9">
                        <c:v>75.345111729330057</c:v>
                      </c:pt>
                      <c:pt idx="10">
                        <c:v>53.998623704720941</c:v>
                      </c:pt>
                      <c:pt idx="11">
                        <c:v>69.381081380181953</c:v>
                      </c:pt>
                      <c:pt idx="12">
                        <c:v>60.6800578647169</c:v>
                      </c:pt>
                      <c:pt idx="13">
                        <c:v>77.77623439963449</c:v>
                      </c:pt>
                      <c:pt idx="14">
                        <c:v>91.318779412133438</c:v>
                      </c:pt>
                      <c:pt idx="15">
                        <c:v>97.964198938859568</c:v>
                      </c:pt>
                      <c:pt idx="16">
                        <c:v>74.733247009555924</c:v>
                      </c:pt>
                      <c:pt idx="17">
                        <c:v>78.388736926824663</c:v>
                      </c:pt>
                      <c:pt idx="18">
                        <c:v>102.32465592261254</c:v>
                      </c:pt>
                      <c:pt idx="19">
                        <c:v>45.459112970156504</c:v>
                      </c:pt>
                      <c:pt idx="20">
                        <c:v>78.238725046183589</c:v>
                      </c:pt>
                      <c:pt idx="21">
                        <c:v>78.736215647951795</c:v>
                      </c:pt>
                      <c:pt idx="22">
                        <c:v>91.705094398843443</c:v>
                      </c:pt>
                      <c:pt idx="23">
                        <c:v>57.779758971147317</c:v>
                      </c:pt>
                      <c:pt idx="24">
                        <c:v>104.25448605546586</c:v>
                      </c:pt>
                      <c:pt idx="25">
                        <c:v>75.198849149428796</c:v>
                      </c:pt>
                      <c:pt idx="26">
                        <c:v>80.027841823805076</c:v>
                      </c:pt>
                      <c:pt idx="27">
                        <c:v>95.465771300519151</c:v>
                      </c:pt>
                      <c:pt idx="28">
                        <c:v>98.219001856692586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50.439969488046948</c:v>
                </c:pt>
                <c:pt idx="2">
                  <c:v>2.3540048981034194</c:v>
                </c:pt>
                <c:pt idx="3">
                  <c:v>28.604765619689484</c:v>
                </c:pt>
                <c:pt idx="4">
                  <c:v>48.21200244388676</c:v>
                </c:pt>
                <c:pt idx="5">
                  <c:v>65.899344818533237</c:v>
                </c:pt>
                <c:pt idx="7">
                  <c:v>93.219324338753211</c:v>
                </c:pt>
                <c:pt idx="8">
                  <c:v>2.5331693230798358</c:v>
                </c:pt>
                <c:pt idx="9">
                  <c:v>0</c:v>
                </c:pt>
                <c:pt idx="10">
                  <c:v>5.6605793060578264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81.398740005839855</c:v>
                </c:pt>
                <c:pt idx="4">
                  <c:v>48.21200244388676</c:v>
                </c:pt>
                <c:pt idx="5">
                  <c:v>65.899344818533237</c:v>
                </c:pt>
                <c:pt idx="6">
                  <c:v>95.752493661833043</c:v>
                </c:pt>
                <c:pt idx="10">
                  <c:v>5.6605793060578264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再エネ比較シート!$BM$72:$BM$161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再エネ比較シート!$BK$72:$BK$161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再エネ比較シート!$BE$72:$BE$161</c:f>
              <c:numCache>
                <c:formatCode>#,##0_);[Red]\(#,##0\)</c:formatCode>
                <c:ptCount val="90"/>
                <c:pt idx="0">
                  <c:v>179753.93100000001</c:v>
                </c:pt>
                <c:pt idx="1">
                  <c:v>93828.650999999983</c:v>
                </c:pt>
                <c:pt idx="2">
                  <c:v>285779.47899999999</c:v>
                </c:pt>
                <c:pt idx="3">
                  <c:v>221365.34399999998</c:v>
                </c:pt>
                <c:pt idx="4">
                  <c:v>3651762.23</c:v>
                </c:pt>
                <c:pt idx="5">
                  <c:v>202355.82100000003</c:v>
                </c:pt>
                <c:pt idx="6">
                  <c:v>637261.73</c:v>
                </c:pt>
                <c:pt idx="7">
                  <c:v>1741172.7540000002</c:v>
                </c:pt>
                <c:pt idx="8">
                  <c:v>740263.848</c:v>
                </c:pt>
                <c:pt idx="9">
                  <c:v>996521.33099999989</c:v>
                </c:pt>
                <c:pt idx="10">
                  <c:v>76807.025999999998</c:v>
                </c:pt>
                <c:pt idx="11">
                  <c:v>411700.98199999996</c:v>
                </c:pt>
                <c:pt idx="12">
                  <c:v>2574109.5260000001</c:v>
                </c:pt>
                <c:pt idx="13">
                  <c:v>3289555.4240000001</c:v>
                </c:pt>
                <c:pt idx="14">
                  <c:v>51276.461000000003</c:v>
                </c:pt>
                <c:pt idx="15">
                  <c:v>19651.030999999995</c:v>
                </c:pt>
                <c:pt idx="16">
                  <c:v>79025.146999999997</c:v>
                </c:pt>
                <c:pt idx="17">
                  <c:v>95139.457999999999</c:v>
                </c:pt>
                <c:pt idx="18">
                  <c:v>1421862.436</c:v>
                </c:pt>
                <c:pt idx="19">
                  <c:v>407039.02700000006</c:v>
                </c:pt>
                <c:pt idx="20">
                  <c:v>111365.88999999998</c:v>
                </c:pt>
                <c:pt idx="21">
                  <c:v>122020.71699999998</c:v>
                </c:pt>
                <c:pt idx="22">
                  <c:v>318790.82</c:v>
                </c:pt>
                <c:pt idx="23">
                  <c:v>154445.28200000004</c:v>
                </c:pt>
                <c:pt idx="24">
                  <c:v>579866.272</c:v>
                </c:pt>
                <c:pt idx="25">
                  <c:v>1133398.4989999998</c:v>
                </c:pt>
                <c:pt idx="26">
                  <c:v>281450.25900000002</c:v>
                </c:pt>
                <c:pt idx="27">
                  <c:v>453207.61099999998</c:v>
                </c:pt>
                <c:pt idx="28">
                  <c:v>106566.53200000004</c:v>
                </c:pt>
                <c:pt idx="29">
                  <c:v>82695.428</c:v>
                </c:pt>
                <c:pt idx="30">
                  <c:v>398140.92800000001</c:v>
                </c:pt>
                <c:pt idx="31">
                  <c:v>934639.64100000006</c:v>
                </c:pt>
                <c:pt idx="32">
                  <c:v>1352141.4309999999</c:v>
                </c:pt>
                <c:pt idx="33">
                  <c:v>185687.61799999999</c:v>
                </c:pt>
                <c:pt idx="34">
                  <c:v>291121.13</c:v>
                </c:pt>
                <c:pt idx="35">
                  <c:v>3699577.0439999998</c:v>
                </c:pt>
                <c:pt idx="36">
                  <c:v>573517.375</c:v>
                </c:pt>
                <c:pt idx="37">
                  <c:v>1916052.773</c:v>
                </c:pt>
                <c:pt idx="38">
                  <c:v>698601.87300000002</c:v>
                </c:pt>
                <c:pt idx="39">
                  <c:v>154689.58300000001</c:v>
                </c:pt>
                <c:pt idx="40">
                  <c:v>141635.51599999997</c:v>
                </c:pt>
                <c:pt idx="41">
                  <c:v>1045207.277</c:v>
                </c:pt>
                <c:pt idx="42">
                  <c:v>576944.326</c:v>
                </c:pt>
                <c:pt idx="43">
                  <c:v>201542.83900000001</c:v>
                </c:pt>
                <c:pt idx="44">
                  <c:v>408831.00699999998</c:v>
                </c:pt>
                <c:pt idx="45">
                  <c:v>330717.60799999995</c:v>
                </c:pt>
                <c:pt idx="46">
                  <c:v>474667.99100000004</c:v>
                </c:pt>
                <c:pt idx="47">
                  <c:v>658991.90899999999</c:v>
                </c:pt>
                <c:pt idx="48">
                  <c:v>247389.05799999999</c:v>
                </c:pt>
                <c:pt idx="49">
                  <c:v>869533.34700000007</c:v>
                </c:pt>
                <c:pt idx="50">
                  <c:v>1814282.5169999998</c:v>
                </c:pt>
                <c:pt idx="51">
                  <c:v>45080.267</c:v>
                </c:pt>
                <c:pt idx="52">
                  <c:v>984480.58199999994</c:v>
                </c:pt>
                <c:pt idx="53">
                  <c:v>247200.76200000005</c:v>
                </c:pt>
                <c:pt idx="54">
                  <c:v>298654.54000000004</c:v>
                </c:pt>
                <c:pt idx="55">
                  <c:v>1313644.1939999999</c:v>
                </c:pt>
                <c:pt idx="56">
                  <c:v>4394724.983</c:v>
                </c:pt>
                <c:pt idx="57">
                  <c:v>392990.69900000002</c:v>
                </c:pt>
                <c:pt idx="58">
                  <c:v>124413.981</c:v>
                </c:pt>
                <c:pt idx="59">
                  <c:v>44387.286999999997</c:v>
                </c:pt>
                <c:pt idx="60">
                  <c:v>95364.312000000005</c:v>
                </c:pt>
                <c:pt idx="61">
                  <c:v>382730.50400000002</c:v>
                </c:pt>
                <c:pt idx="62">
                  <c:v>674954.28299999982</c:v>
                </c:pt>
                <c:pt idx="63">
                  <c:v>17131.398999999998</c:v>
                </c:pt>
                <c:pt idx="64">
                  <c:v>889644.65099999995</c:v>
                </c:pt>
                <c:pt idx="65">
                  <c:v>437749.74400000001</c:v>
                </c:pt>
                <c:pt idx="66">
                  <c:v>561793.03499999992</c:v>
                </c:pt>
                <c:pt idx="67">
                  <c:v>4740867.7369999997</c:v>
                </c:pt>
                <c:pt idx="68">
                  <c:v>111891.037</c:v>
                </c:pt>
                <c:pt idx="69">
                  <c:v>1151863.2590000001</c:v>
                </c:pt>
                <c:pt idx="70">
                  <c:v>530902.16499999992</c:v>
                </c:pt>
                <c:pt idx="71">
                  <c:v>779076.00800000003</c:v>
                </c:pt>
                <c:pt idx="72">
                  <c:v>288133.93699999998</c:v>
                </c:pt>
                <c:pt idx="73">
                  <c:v>482562.11200000008</c:v>
                </c:pt>
                <c:pt idx="74">
                  <c:v>75407.837</c:v>
                </c:pt>
                <c:pt idx="75">
                  <c:v>421162.772</c:v>
                </c:pt>
                <c:pt idx="76">
                  <c:v>457802.337</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再エネ比較シート!$BF$72:$BF$161</c:f>
              <c:numCache>
                <c:formatCode>#,##0_);[Red]\(#,##0\)</c:formatCode>
                <c:ptCount val="90"/>
                <c:pt idx="0">
                  <c:v>69771.171000000002</c:v>
                </c:pt>
                <c:pt idx="1">
                  <c:v>17158.234</c:v>
                </c:pt>
                <c:pt idx="2">
                  <c:v>18984.185000000001</c:v>
                </c:pt>
                <c:pt idx="3">
                  <c:v>140515.41200000001</c:v>
                </c:pt>
                <c:pt idx="4">
                  <c:v>21540.919000000005</c:v>
                </c:pt>
                <c:pt idx="5">
                  <c:v>228981.00599999999</c:v>
                </c:pt>
                <c:pt idx="6">
                  <c:v>23803.088</c:v>
                </c:pt>
                <c:pt idx="7">
                  <c:v>38010.502999999997</c:v>
                </c:pt>
                <c:pt idx="8">
                  <c:v>40959.535000000003</c:v>
                </c:pt>
                <c:pt idx="9">
                  <c:v>543593.09199999995</c:v>
                </c:pt>
                <c:pt idx="10">
                  <c:v>8959.1730000000007</c:v>
                </c:pt>
                <c:pt idx="11">
                  <c:v>887.83500000000004</c:v>
                </c:pt>
                <c:pt idx="12">
                  <c:v>41070.375</c:v>
                </c:pt>
                <c:pt idx="13">
                  <c:v>342959.22100000002</c:v>
                </c:pt>
                <c:pt idx="14">
                  <c:v>288520.28700000001</c:v>
                </c:pt>
                <c:pt idx="15">
                  <c:v>5285.0680000000002</c:v>
                </c:pt>
                <c:pt idx="16">
                  <c:v>33092.442000000003</c:v>
                </c:pt>
                <c:pt idx="17">
                  <c:v>204.946</c:v>
                </c:pt>
                <c:pt idx="18">
                  <c:v>121244.734</c:v>
                </c:pt>
                <c:pt idx="19">
                  <c:v>29061.311000000002</c:v>
                </c:pt>
                <c:pt idx="20">
                  <c:v>15411.501</c:v>
                </c:pt>
                <c:pt idx="21">
                  <c:v>123375.09699999999</c:v>
                </c:pt>
                <c:pt idx="22">
                  <c:v>0</c:v>
                </c:pt>
                <c:pt idx="23">
                  <c:v>22819.098999999995</c:v>
                </c:pt>
                <c:pt idx="24">
                  <c:v>77552.880999999994</c:v>
                </c:pt>
                <c:pt idx="25">
                  <c:v>0</c:v>
                </c:pt>
                <c:pt idx="26">
                  <c:v>586.00599999999997</c:v>
                </c:pt>
                <c:pt idx="27">
                  <c:v>44204.911</c:v>
                </c:pt>
                <c:pt idx="28">
                  <c:v>10878.163</c:v>
                </c:pt>
                <c:pt idx="29">
                  <c:v>0</c:v>
                </c:pt>
                <c:pt idx="30">
                  <c:v>0</c:v>
                </c:pt>
                <c:pt idx="31">
                  <c:v>9390.1399999999976</c:v>
                </c:pt>
                <c:pt idx="32">
                  <c:v>0</c:v>
                </c:pt>
                <c:pt idx="33">
                  <c:v>175751.14600000001</c:v>
                </c:pt>
                <c:pt idx="34">
                  <c:v>43978.587</c:v>
                </c:pt>
                <c:pt idx="35">
                  <c:v>557409.11899999983</c:v>
                </c:pt>
                <c:pt idx="36">
                  <c:v>38606.230000000003</c:v>
                </c:pt>
                <c:pt idx="37">
                  <c:v>69276.498000000007</c:v>
                </c:pt>
                <c:pt idx="38">
                  <c:v>63784.15800000001</c:v>
                </c:pt>
                <c:pt idx="39">
                  <c:v>53187.059000000001</c:v>
                </c:pt>
                <c:pt idx="40">
                  <c:v>0</c:v>
                </c:pt>
                <c:pt idx="41">
                  <c:v>21634.652999999998</c:v>
                </c:pt>
                <c:pt idx="42">
                  <c:v>56370.137999999999</c:v>
                </c:pt>
                <c:pt idx="43">
                  <c:v>0</c:v>
                </c:pt>
                <c:pt idx="44">
                  <c:v>13188.794</c:v>
                </c:pt>
                <c:pt idx="45">
                  <c:v>0</c:v>
                </c:pt>
                <c:pt idx="46">
                  <c:v>44683.936000000002</c:v>
                </c:pt>
                <c:pt idx="47">
                  <c:v>38440.73799999999</c:v>
                </c:pt>
                <c:pt idx="48">
                  <c:v>133024.82999999999</c:v>
                </c:pt>
                <c:pt idx="49">
                  <c:v>152517.80100000004</c:v>
                </c:pt>
                <c:pt idx="50">
                  <c:v>10817.993</c:v>
                </c:pt>
                <c:pt idx="51">
                  <c:v>279968.47399999999</c:v>
                </c:pt>
                <c:pt idx="52">
                  <c:v>0</c:v>
                </c:pt>
                <c:pt idx="53">
                  <c:v>0</c:v>
                </c:pt>
                <c:pt idx="54">
                  <c:v>9953.2129999999997</c:v>
                </c:pt>
                <c:pt idx="55">
                  <c:v>76870.054999999993</c:v>
                </c:pt>
                <c:pt idx="56">
                  <c:v>188102.25899999999</c:v>
                </c:pt>
                <c:pt idx="57">
                  <c:v>237825.43700000001</c:v>
                </c:pt>
                <c:pt idx="58">
                  <c:v>53728.029000000002</c:v>
                </c:pt>
                <c:pt idx="59">
                  <c:v>301162.86200000002</c:v>
                </c:pt>
                <c:pt idx="60">
                  <c:v>3544.6669999999999</c:v>
                </c:pt>
                <c:pt idx="61">
                  <c:v>91049.876000000004</c:v>
                </c:pt>
                <c:pt idx="62">
                  <c:v>0</c:v>
                </c:pt>
                <c:pt idx="63">
                  <c:v>156842.81200000001</c:v>
                </c:pt>
                <c:pt idx="64">
                  <c:v>819.01099999999985</c:v>
                </c:pt>
                <c:pt idx="65">
                  <c:v>8581.2479999999996</c:v>
                </c:pt>
                <c:pt idx="66">
                  <c:v>0</c:v>
                </c:pt>
                <c:pt idx="67">
                  <c:v>27961.835999999996</c:v>
                </c:pt>
                <c:pt idx="68">
                  <c:v>323.59100000000001</c:v>
                </c:pt>
                <c:pt idx="69">
                  <c:v>0</c:v>
                </c:pt>
                <c:pt idx="70">
                  <c:v>330.73700000000002</c:v>
                </c:pt>
                <c:pt idx="71">
                  <c:v>711.85</c:v>
                </c:pt>
                <c:pt idx="72">
                  <c:v>3293.0819999999999</c:v>
                </c:pt>
                <c:pt idx="73">
                  <c:v>54736.241999999998</c:v>
                </c:pt>
                <c:pt idx="74">
                  <c:v>168.94200000000001</c:v>
                </c:pt>
                <c:pt idx="75">
                  <c:v>2272.2860000000005</c:v>
                </c:pt>
                <c:pt idx="76">
                  <c:v>4550.6809999999996</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再エネ比較シート!$BG$72:$BG$161</c:f>
              <c:numCache>
                <c:formatCode>#,##0_);[Red]\(#,##0\)</c:formatCode>
                <c:ptCount val="90"/>
                <c:pt idx="0">
                  <c:v>3974.212</c:v>
                </c:pt>
                <c:pt idx="1">
                  <c:v>91993.834000000003</c:v>
                </c:pt>
                <c:pt idx="2">
                  <c:v>46967.499000000003</c:v>
                </c:pt>
                <c:pt idx="3">
                  <c:v>8547.2630000000026</c:v>
                </c:pt>
                <c:pt idx="4">
                  <c:v>135654.62</c:v>
                </c:pt>
                <c:pt idx="5">
                  <c:v>2119.7350000000001</c:v>
                </c:pt>
                <c:pt idx="6">
                  <c:v>8206.3080000000027</c:v>
                </c:pt>
                <c:pt idx="7">
                  <c:v>43654.911</c:v>
                </c:pt>
                <c:pt idx="8">
                  <c:v>31304.623</c:v>
                </c:pt>
                <c:pt idx="9">
                  <c:v>28739.281999999999</c:v>
                </c:pt>
                <c:pt idx="10">
                  <c:v>144.38399999999996</c:v>
                </c:pt>
                <c:pt idx="11">
                  <c:v>0</c:v>
                </c:pt>
                <c:pt idx="12">
                  <c:v>218613.87899999999</c:v>
                </c:pt>
                <c:pt idx="13">
                  <c:v>153482.701</c:v>
                </c:pt>
                <c:pt idx="14">
                  <c:v>0</c:v>
                </c:pt>
                <c:pt idx="15">
                  <c:v>112730.65799999998</c:v>
                </c:pt>
                <c:pt idx="16">
                  <c:v>120134.93799999998</c:v>
                </c:pt>
                <c:pt idx="17">
                  <c:v>19257.496999999999</c:v>
                </c:pt>
                <c:pt idx="18">
                  <c:v>179466.22099999999</c:v>
                </c:pt>
                <c:pt idx="19">
                  <c:v>2718.5259999999998</c:v>
                </c:pt>
                <c:pt idx="20">
                  <c:v>6752.0780000000004</c:v>
                </c:pt>
                <c:pt idx="21">
                  <c:v>73946.118000000002</c:v>
                </c:pt>
                <c:pt idx="22">
                  <c:v>8842.8410000000003</c:v>
                </c:pt>
                <c:pt idx="23">
                  <c:v>271.15300000000008</c:v>
                </c:pt>
                <c:pt idx="24">
                  <c:v>696.14300000000014</c:v>
                </c:pt>
                <c:pt idx="25">
                  <c:v>70111.298999999999</c:v>
                </c:pt>
                <c:pt idx="26">
                  <c:v>33901.01999999999</c:v>
                </c:pt>
                <c:pt idx="27">
                  <c:v>211461.18700000001</c:v>
                </c:pt>
                <c:pt idx="28">
                  <c:v>42320.857000000004</c:v>
                </c:pt>
                <c:pt idx="29">
                  <c:v>11012.236000000003</c:v>
                </c:pt>
                <c:pt idx="30">
                  <c:v>27956.850999999999</c:v>
                </c:pt>
                <c:pt idx="31">
                  <c:v>87774.231</c:v>
                </c:pt>
                <c:pt idx="32">
                  <c:v>7906.6620000000003</c:v>
                </c:pt>
                <c:pt idx="33">
                  <c:v>165731.98300000001</c:v>
                </c:pt>
                <c:pt idx="34">
                  <c:v>3905.2069999999999</c:v>
                </c:pt>
                <c:pt idx="35">
                  <c:v>26151.634999999998</c:v>
                </c:pt>
                <c:pt idx="36">
                  <c:v>69957.279999999999</c:v>
                </c:pt>
                <c:pt idx="37">
                  <c:v>110659.19899999998</c:v>
                </c:pt>
                <c:pt idx="38">
                  <c:v>40359.383999999998</c:v>
                </c:pt>
                <c:pt idx="39">
                  <c:v>253.376</c:v>
                </c:pt>
                <c:pt idx="40">
                  <c:v>9904.5429999999997</c:v>
                </c:pt>
                <c:pt idx="41">
                  <c:v>79909.327000000005</c:v>
                </c:pt>
                <c:pt idx="42">
                  <c:v>2646.308</c:v>
                </c:pt>
                <c:pt idx="43">
                  <c:v>3370.2469999999998</c:v>
                </c:pt>
                <c:pt idx="44">
                  <c:v>1838.866</c:v>
                </c:pt>
                <c:pt idx="45">
                  <c:v>59761.038999999997</c:v>
                </c:pt>
                <c:pt idx="46">
                  <c:v>36981.985000000001</c:v>
                </c:pt>
                <c:pt idx="47">
                  <c:v>984.40700000000004</c:v>
                </c:pt>
                <c:pt idx="48">
                  <c:v>3158.81</c:v>
                </c:pt>
                <c:pt idx="49">
                  <c:v>7321.527</c:v>
                </c:pt>
                <c:pt idx="50">
                  <c:v>80238.38</c:v>
                </c:pt>
                <c:pt idx="51">
                  <c:v>5121.2809999999999</c:v>
                </c:pt>
                <c:pt idx="52">
                  <c:v>43920.538</c:v>
                </c:pt>
                <c:pt idx="53">
                  <c:v>2581.1469999999999</c:v>
                </c:pt>
                <c:pt idx="54">
                  <c:v>701.01300000000003</c:v>
                </c:pt>
                <c:pt idx="55">
                  <c:v>41849.467000000004</c:v>
                </c:pt>
                <c:pt idx="56">
                  <c:v>178369.08</c:v>
                </c:pt>
                <c:pt idx="57">
                  <c:v>51751.029000000002</c:v>
                </c:pt>
                <c:pt idx="58">
                  <c:v>81400.710000000006</c:v>
                </c:pt>
                <c:pt idx="59">
                  <c:v>43359.898000000001</c:v>
                </c:pt>
                <c:pt idx="60">
                  <c:v>12303.364</c:v>
                </c:pt>
                <c:pt idx="61">
                  <c:v>24982.098999999995</c:v>
                </c:pt>
                <c:pt idx="62">
                  <c:v>4787.9459999999999</c:v>
                </c:pt>
                <c:pt idx="63">
                  <c:v>9952.6869999999999</c:v>
                </c:pt>
                <c:pt idx="64">
                  <c:v>49340.436000000009</c:v>
                </c:pt>
                <c:pt idx="65">
                  <c:v>5842.0820000000003</c:v>
                </c:pt>
                <c:pt idx="66">
                  <c:v>21666.649000000001</c:v>
                </c:pt>
                <c:pt idx="67">
                  <c:v>407823.07900000003</c:v>
                </c:pt>
                <c:pt idx="68">
                  <c:v>8418.3130000000001</c:v>
                </c:pt>
                <c:pt idx="69">
                  <c:v>38016.972999999998</c:v>
                </c:pt>
                <c:pt idx="70">
                  <c:v>12521.759</c:v>
                </c:pt>
                <c:pt idx="71">
                  <c:v>24958.905000000006</c:v>
                </c:pt>
                <c:pt idx="72">
                  <c:v>51683.252</c:v>
                </c:pt>
                <c:pt idx="73">
                  <c:v>4784.7789999999986</c:v>
                </c:pt>
                <c:pt idx="74">
                  <c:v>1302.8279999999997</c:v>
                </c:pt>
                <c:pt idx="75">
                  <c:v>7107.0910000000013</c:v>
                </c:pt>
                <c:pt idx="76">
                  <c:v>115530.769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778.51900000000001</c:v>
                </c:pt>
                <c:pt idx="9">
                  <c:v>30455.843999999997</c:v>
                </c:pt>
                <c:pt idx="10">
                  <c:v>0</c:v>
                </c:pt>
                <c:pt idx="11">
                  <c:v>0</c:v>
                </c:pt>
                <c:pt idx="12">
                  <c:v>0</c:v>
                </c:pt>
                <c:pt idx="13">
                  <c:v>837.14099999999985</c:v>
                </c:pt>
                <c:pt idx="14">
                  <c:v>0</c:v>
                </c:pt>
                <c:pt idx="15">
                  <c:v>1150.3630000000001</c:v>
                </c:pt>
                <c:pt idx="16">
                  <c:v>0</c:v>
                </c:pt>
                <c:pt idx="17">
                  <c:v>0</c:v>
                </c:pt>
                <c:pt idx="18">
                  <c:v>0</c:v>
                </c:pt>
                <c:pt idx="19">
                  <c:v>0</c:v>
                </c:pt>
                <c:pt idx="20">
                  <c:v>0</c:v>
                </c:pt>
                <c:pt idx="21">
                  <c:v>475375.97</c:v>
                </c:pt>
                <c:pt idx="22">
                  <c:v>0</c:v>
                </c:pt>
                <c:pt idx="23">
                  <c:v>0</c:v>
                </c:pt>
                <c:pt idx="24">
                  <c:v>1734.375</c:v>
                </c:pt>
                <c:pt idx="25">
                  <c:v>192.3</c:v>
                </c:pt>
                <c:pt idx="26">
                  <c:v>6275.7340000000004</c:v>
                </c:pt>
                <c:pt idx="27">
                  <c:v>4395.1719999999996</c:v>
                </c:pt>
                <c:pt idx="28">
                  <c:v>0</c:v>
                </c:pt>
                <c:pt idx="29">
                  <c:v>0</c:v>
                </c:pt>
                <c:pt idx="30">
                  <c:v>3614.201</c:v>
                </c:pt>
                <c:pt idx="31">
                  <c:v>0</c:v>
                </c:pt>
                <c:pt idx="32">
                  <c:v>3472.9189999999999</c:v>
                </c:pt>
                <c:pt idx="33">
                  <c:v>1411630.0190000001</c:v>
                </c:pt>
                <c:pt idx="34">
                  <c:v>0</c:v>
                </c:pt>
                <c:pt idx="35">
                  <c:v>12735.183000000003</c:v>
                </c:pt>
                <c:pt idx="36">
                  <c:v>0</c:v>
                </c:pt>
                <c:pt idx="37">
                  <c:v>0</c:v>
                </c:pt>
                <c:pt idx="38">
                  <c:v>11384.671</c:v>
                </c:pt>
                <c:pt idx="39">
                  <c:v>0</c:v>
                </c:pt>
                <c:pt idx="40">
                  <c:v>86.093000000000004</c:v>
                </c:pt>
                <c:pt idx="41">
                  <c:v>428.01400000000001</c:v>
                </c:pt>
                <c:pt idx="42">
                  <c:v>17.66</c:v>
                </c:pt>
                <c:pt idx="43">
                  <c:v>0</c:v>
                </c:pt>
                <c:pt idx="44">
                  <c:v>0</c:v>
                </c:pt>
                <c:pt idx="45">
                  <c:v>14.717000000000002</c:v>
                </c:pt>
                <c:pt idx="46">
                  <c:v>0</c:v>
                </c:pt>
                <c:pt idx="47">
                  <c:v>516.06899999999996</c:v>
                </c:pt>
                <c:pt idx="48">
                  <c:v>0</c:v>
                </c:pt>
                <c:pt idx="49">
                  <c:v>2.2080000000000006</c:v>
                </c:pt>
                <c:pt idx="50">
                  <c:v>60293.866999999998</c:v>
                </c:pt>
                <c:pt idx="51">
                  <c:v>0</c:v>
                </c:pt>
                <c:pt idx="52">
                  <c:v>4345.8710000000001</c:v>
                </c:pt>
                <c:pt idx="53">
                  <c:v>0</c:v>
                </c:pt>
                <c:pt idx="54">
                  <c:v>0</c:v>
                </c:pt>
                <c:pt idx="55">
                  <c:v>651.21799999999996</c:v>
                </c:pt>
                <c:pt idx="56">
                  <c:v>13259.592000000002</c:v>
                </c:pt>
                <c:pt idx="57">
                  <c:v>393.42899999999997</c:v>
                </c:pt>
                <c:pt idx="58">
                  <c:v>0</c:v>
                </c:pt>
                <c:pt idx="59">
                  <c:v>0</c:v>
                </c:pt>
                <c:pt idx="60">
                  <c:v>981492.51100000006</c:v>
                </c:pt>
                <c:pt idx="61">
                  <c:v>360.07100000000008</c:v>
                </c:pt>
                <c:pt idx="62">
                  <c:v>404.221</c:v>
                </c:pt>
                <c:pt idx="63">
                  <c:v>0</c:v>
                </c:pt>
                <c:pt idx="64">
                  <c:v>1013.4969999999998</c:v>
                </c:pt>
                <c:pt idx="65">
                  <c:v>0</c:v>
                </c:pt>
                <c:pt idx="66">
                  <c:v>0</c:v>
                </c:pt>
                <c:pt idx="67">
                  <c:v>31030.39</c:v>
                </c:pt>
                <c:pt idx="68">
                  <c:v>0</c:v>
                </c:pt>
                <c:pt idx="69">
                  <c:v>10272.325999999999</c:v>
                </c:pt>
                <c:pt idx="70">
                  <c:v>0</c:v>
                </c:pt>
                <c:pt idx="71">
                  <c:v>0</c:v>
                </c:pt>
                <c:pt idx="72">
                  <c:v>0</c:v>
                </c:pt>
                <c:pt idx="73">
                  <c:v>387.29700000000003</c:v>
                </c:pt>
                <c:pt idx="74">
                  <c:v>0</c:v>
                </c:pt>
                <c:pt idx="75">
                  <c:v>0</c:v>
                </c:pt>
                <c:pt idx="76">
                  <c:v>1211118.8870000001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再エネ比較シート!$BI$72:$BI$161</c:f>
              <c:numCache>
                <c:formatCode>#,##0_);[Red]\(#,##0\)</c:formatCode>
                <c:ptCount val="90"/>
                <c:pt idx="0">
                  <c:v>253499.31400000001</c:v>
                </c:pt>
                <c:pt idx="1">
                  <c:v>202980.71899999998</c:v>
                </c:pt>
                <c:pt idx="2">
                  <c:v>351731.163</c:v>
                </c:pt>
                <c:pt idx="3">
                  <c:v>370428.01899999997</c:v>
                </c:pt>
                <c:pt idx="4">
                  <c:v>3808957.7690000003</c:v>
                </c:pt>
                <c:pt idx="5">
                  <c:v>433456.56200000003</c:v>
                </c:pt>
                <c:pt idx="6">
                  <c:v>669271.12599999993</c:v>
                </c:pt>
                <c:pt idx="7">
                  <c:v>1822838.1680000003</c:v>
                </c:pt>
                <c:pt idx="8">
                  <c:v>813306.52500000002</c:v>
                </c:pt>
                <c:pt idx="9">
                  <c:v>1599309.5489999999</c:v>
                </c:pt>
                <c:pt idx="10">
                  <c:v>85910.582999999999</c:v>
                </c:pt>
                <c:pt idx="11">
                  <c:v>412588.81699999998</c:v>
                </c:pt>
                <c:pt idx="12">
                  <c:v>2833793.7800000003</c:v>
                </c:pt>
                <c:pt idx="13">
                  <c:v>3786834.4869999997</c:v>
                </c:pt>
                <c:pt idx="14">
                  <c:v>339796.74800000002</c:v>
                </c:pt>
                <c:pt idx="15">
                  <c:v>138817.12</c:v>
                </c:pt>
                <c:pt idx="16">
                  <c:v>232252.527</c:v>
                </c:pt>
                <c:pt idx="17">
                  <c:v>114601.901</c:v>
                </c:pt>
                <c:pt idx="18">
                  <c:v>1722573.3909999998</c:v>
                </c:pt>
                <c:pt idx="19">
                  <c:v>438818.86400000006</c:v>
                </c:pt>
                <c:pt idx="20">
                  <c:v>133529.46899999998</c:v>
                </c:pt>
                <c:pt idx="21">
                  <c:v>794717.902</c:v>
                </c:pt>
                <c:pt idx="22">
                  <c:v>327633.66100000002</c:v>
                </c:pt>
                <c:pt idx="23">
                  <c:v>177535.53400000001</c:v>
                </c:pt>
                <c:pt idx="24">
                  <c:v>659849.67099999997</c:v>
                </c:pt>
                <c:pt idx="25">
                  <c:v>1203702.098</c:v>
                </c:pt>
                <c:pt idx="26">
                  <c:v>322213.01900000003</c:v>
                </c:pt>
                <c:pt idx="27">
                  <c:v>713268.88100000005</c:v>
                </c:pt>
                <c:pt idx="28">
                  <c:v>159765.55200000003</c:v>
                </c:pt>
                <c:pt idx="29">
                  <c:v>93707.664000000004</c:v>
                </c:pt>
                <c:pt idx="30">
                  <c:v>429711.98000000004</c:v>
                </c:pt>
                <c:pt idx="31">
                  <c:v>1031804.0120000001</c:v>
                </c:pt>
                <c:pt idx="32">
                  <c:v>1363521.0119999999</c:v>
                </c:pt>
                <c:pt idx="33">
                  <c:v>1938800.7660000001</c:v>
                </c:pt>
                <c:pt idx="34">
                  <c:v>339004.924</c:v>
                </c:pt>
                <c:pt idx="35">
                  <c:v>4295872.9809999997</c:v>
                </c:pt>
                <c:pt idx="36">
                  <c:v>682080.88500000001</c:v>
                </c:pt>
                <c:pt idx="37">
                  <c:v>2095988.47</c:v>
                </c:pt>
                <c:pt idx="38">
                  <c:v>814130.08600000001</c:v>
                </c:pt>
                <c:pt idx="39">
                  <c:v>208130.01800000001</c:v>
                </c:pt>
                <c:pt idx="40">
                  <c:v>151626.15199999997</c:v>
                </c:pt>
                <c:pt idx="41">
                  <c:v>1147179.2709999999</c:v>
                </c:pt>
                <c:pt idx="42">
                  <c:v>635978.43200000003</c:v>
                </c:pt>
                <c:pt idx="43">
                  <c:v>204913.08600000001</c:v>
                </c:pt>
                <c:pt idx="44">
                  <c:v>423858.66699999996</c:v>
                </c:pt>
                <c:pt idx="45">
                  <c:v>390493.36399999994</c:v>
                </c:pt>
                <c:pt idx="46">
                  <c:v>556333.91200000001</c:v>
                </c:pt>
                <c:pt idx="47">
                  <c:v>698933.12300000002</c:v>
                </c:pt>
                <c:pt idx="48">
                  <c:v>383572.69799999997</c:v>
                </c:pt>
                <c:pt idx="49">
                  <c:v>1029374.883</c:v>
                </c:pt>
                <c:pt idx="50">
                  <c:v>1965632.7569999998</c:v>
                </c:pt>
                <c:pt idx="51">
                  <c:v>330170.022</c:v>
                </c:pt>
                <c:pt idx="52">
                  <c:v>1032746.9909999999</c:v>
                </c:pt>
                <c:pt idx="53">
                  <c:v>249781.90900000004</c:v>
                </c:pt>
                <c:pt idx="54">
                  <c:v>309308.766</c:v>
                </c:pt>
                <c:pt idx="55">
                  <c:v>1433014.9339999999</c:v>
                </c:pt>
                <c:pt idx="56">
                  <c:v>4774455.9139999999</c:v>
                </c:pt>
                <c:pt idx="57">
                  <c:v>682960.59400000004</c:v>
                </c:pt>
                <c:pt idx="58">
                  <c:v>259542.72000000003</c:v>
                </c:pt>
                <c:pt idx="59">
                  <c:v>388910.04700000002</c:v>
                </c:pt>
                <c:pt idx="60">
                  <c:v>1092704.8540000001</c:v>
                </c:pt>
                <c:pt idx="61">
                  <c:v>499122.55</c:v>
                </c:pt>
                <c:pt idx="62">
                  <c:v>680146.44999999984</c:v>
                </c:pt>
                <c:pt idx="63">
                  <c:v>183926.89800000002</c:v>
                </c:pt>
                <c:pt idx="64">
                  <c:v>940817.59499999997</c:v>
                </c:pt>
                <c:pt idx="65">
                  <c:v>452173.07400000002</c:v>
                </c:pt>
                <c:pt idx="66">
                  <c:v>583459.68399999989</c:v>
                </c:pt>
                <c:pt idx="67">
                  <c:v>5207683.0419999994</c:v>
                </c:pt>
                <c:pt idx="68">
                  <c:v>120632.94099999999</c:v>
                </c:pt>
                <c:pt idx="69">
                  <c:v>1200152.558</c:v>
                </c:pt>
                <c:pt idx="70">
                  <c:v>543754.66099999985</c:v>
                </c:pt>
                <c:pt idx="71">
                  <c:v>804746.76300000004</c:v>
                </c:pt>
                <c:pt idx="72">
                  <c:v>343110.27099999995</c:v>
                </c:pt>
                <c:pt idx="73">
                  <c:v>542470.43000000005</c:v>
                </c:pt>
                <c:pt idx="74">
                  <c:v>76879.606999999989</c:v>
                </c:pt>
                <c:pt idx="75">
                  <c:v>430542.14900000003</c:v>
                </c:pt>
                <c:pt idx="76">
                  <c:v>1789002.6740000001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再エネ比較シート!$CO$13:$CO$42</c:f>
              <c:numCache>
                <c:formatCode>0.0%</c:formatCode>
                <c:ptCount val="30"/>
                <c:pt idx="0">
                  <c:v>0.14590871950507761</c:v>
                </c:pt>
                <c:pt idx="1">
                  <c:v>5.5024503857537967E-2</c:v>
                </c:pt>
                <c:pt idx="2">
                  <c:v>5.6596476149548776E-2</c:v>
                </c:pt>
                <c:pt idx="3">
                  <c:v>5.382991556091677E-2</c:v>
                </c:pt>
                <c:pt idx="4">
                  <c:v>0.10804242156429518</c:v>
                </c:pt>
                <c:pt idx="5">
                  <c:v>0.14581681729295493</c:v>
                </c:pt>
                <c:pt idx="6">
                  <c:v>0.13327823691460056</c:v>
                </c:pt>
                <c:pt idx="7">
                  <c:v>9.8072989557541179E-2</c:v>
                </c:pt>
                <c:pt idx="8">
                  <c:v>5.9494625683575338E-2</c:v>
                </c:pt>
                <c:pt idx="9">
                  <c:v>1.6676405807524611E-2</c:v>
                </c:pt>
                <c:pt idx="10">
                  <c:v>6.7165375367352398E-2</c:v>
                </c:pt>
                <c:pt idx="11">
                  <c:v>0.10910551687198715</c:v>
                </c:pt>
                <c:pt idx="12">
                  <c:v>0.10248198558847077</c:v>
                </c:pt>
                <c:pt idx="13">
                  <c:v>3.2103004291845497E-2</c:v>
                </c:pt>
                <c:pt idx="14">
                  <c:v>9.4189395222768091E-2</c:v>
                </c:pt>
                <c:pt idx="15">
                  <c:v>0.11170646476412346</c:v>
                </c:pt>
                <c:pt idx="16">
                  <c:v>0.13248909226348835</c:v>
                </c:pt>
                <c:pt idx="17">
                  <c:v>6.3433016087733704E-2</c:v>
                </c:pt>
                <c:pt idx="18">
                  <c:v>9.1507096192836229E-2</c:v>
                </c:pt>
                <c:pt idx="19">
                  <c:v>9.486972871340317E-2</c:v>
                </c:pt>
                <c:pt idx="20">
                  <c:v>5.1273077259602763E-2</c:v>
                </c:pt>
                <c:pt idx="21">
                  <c:v>9.7718554411467803E-2</c:v>
                </c:pt>
                <c:pt idx="22">
                  <c:v>7.8110808356039965E-2</c:v>
                </c:pt>
                <c:pt idx="23">
                  <c:v>0.15196907465571394</c:v>
                </c:pt>
                <c:pt idx="24">
                  <c:v>8.5012701100762061E-2</c:v>
                </c:pt>
                <c:pt idx="25">
                  <c:v>3.5956078966831652E-2</c:v>
                </c:pt>
                <c:pt idx="26">
                  <c:v>9.1262231400894914E-2</c:v>
                </c:pt>
                <c:pt idx="27">
                  <c:v>8.957912549811671E-2</c:v>
                </c:pt>
                <c:pt idx="28">
                  <c:v>9.2233560090702951E-2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再エネ比較シート!$CC$13:$CC$42</c:f>
              <c:numCache>
                <c:formatCode>0.0%</c:formatCode>
                <c:ptCount val="30"/>
                <c:pt idx="0">
                  <c:v>7.1539695779971782E-2</c:v>
                </c:pt>
                <c:pt idx="1">
                  <c:v>1.8897614128204013E-2</c:v>
                </c:pt>
                <c:pt idx="2">
                  <c:v>2.9147960174806739E-2</c:v>
                </c:pt>
                <c:pt idx="3">
                  <c:v>3.0108592931014352E-2</c:v>
                </c:pt>
                <c:pt idx="4">
                  <c:v>4.8582131539926833E-2</c:v>
                </c:pt>
                <c:pt idx="5">
                  <c:v>4.2180039708882108E-2</c:v>
                </c:pt>
                <c:pt idx="6">
                  <c:v>3.7661389719880325E-2</c:v>
                </c:pt>
                <c:pt idx="7">
                  <c:v>3.9406641388487589E-2</c:v>
                </c:pt>
                <c:pt idx="8">
                  <c:v>2.1284878880777246E-2</c:v>
                </c:pt>
                <c:pt idx="9">
                  <c:v>9.3959340315328682E-3</c:v>
                </c:pt>
                <c:pt idx="10">
                  <c:v>1.5938412520956513E-2</c:v>
                </c:pt>
                <c:pt idx="11">
                  <c:v>3.8952912304324988E-2</c:v>
                </c:pt>
                <c:pt idx="12">
                  <c:v>4.5259443825495439E-2</c:v>
                </c:pt>
                <c:pt idx="13">
                  <c:v>1.0015356291686634E-2</c:v>
                </c:pt>
                <c:pt idx="14">
                  <c:v>2.9856038819035421E-2</c:v>
                </c:pt>
                <c:pt idx="15">
                  <c:v>1.3759870681043767E-2</c:v>
                </c:pt>
                <c:pt idx="16">
                  <c:v>5.4566891284028481E-2</c:v>
                </c:pt>
                <c:pt idx="17">
                  <c:v>3.564464558089394E-2</c:v>
                </c:pt>
                <c:pt idx="18">
                  <c:v>4.9319685731157102E-2</c:v>
                </c:pt>
                <c:pt idx="19">
                  <c:v>5.5428670842984501E-2</c:v>
                </c:pt>
                <c:pt idx="20">
                  <c:v>2.5178108347977447E-2</c:v>
                </c:pt>
                <c:pt idx="21">
                  <c:v>5.5946934603715082E-2</c:v>
                </c:pt>
                <c:pt idx="22">
                  <c:v>3.103745187611115E-2</c:v>
                </c:pt>
                <c:pt idx="23">
                  <c:v>2.8750304949213448E-2</c:v>
                </c:pt>
                <c:pt idx="24">
                  <c:v>2.482129763923991E-2</c:v>
                </c:pt>
                <c:pt idx="25">
                  <c:v>3.0133446759589167E-2</c:v>
                </c:pt>
                <c:pt idx="26">
                  <c:v>4.7727623303496648E-2</c:v>
                </c:pt>
                <c:pt idx="27">
                  <c:v>2.6691282442148259E-2</c:v>
                </c:pt>
                <c:pt idx="28">
                  <c:v>3.099247363161127E-2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再エネ比較シート!$CD$13:$CD$42</c:f>
              <c:numCache>
                <c:formatCode>0.0%</c:formatCode>
                <c:ptCount val="30"/>
                <c:pt idx="0">
                  <c:v>0.10625551802444401</c:v>
                </c:pt>
                <c:pt idx="1">
                  <c:v>0.18140393835995125</c:v>
                </c:pt>
                <c:pt idx="2">
                  <c:v>0.13556132357583361</c:v>
                </c:pt>
                <c:pt idx="3">
                  <c:v>4.816860716359822E-2</c:v>
                </c:pt>
                <c:pt idx="4">
                  <c:v>4.8379764518424094E-2</c:v>
                </c:pt>
                <c:pt idx="5">
                  <c:v>4.0897551585150391E-2</c:v>
                </c:pt>
                <c:pt idx="6">
                  <c:v>0.21162759676132767</c:v>
                </c:pt>
                <c:pt idx="7">
                  <c:v>0.12008570374780149</c:v>
                </c:pt>
                <c:pt idx="8">
                  <c:v>9.0301642609171534E-2</c:v>
                </c:pt>
                <c:pt idx="9">
                  <c:v>8.2900874223216889E-2</c:v>
                </c:pt>
                <c:pt idx="10">
                  <c:v>2.3946755614915227E-2</c:v>
                </c:pt>
                <c:pt idx="11">
                  <c:v>0.19115405713814629</c:v>
                </c:pt>
                <c:pt idx="12">
                  <c:v>0.20716498177454351</c:v>
                </c:pt>
                <c:pt idx="13">
                  <c:v>3.5031024243990225E-2</c:v>
                </c:pt>
                <c:pt idx="14">
                  <c:v>0.32050714111899375</c:v>
                </c:pt>
                <c:pt idx="15">
                  <c:v>0.17741750558895883</c:v>
                </c:pt>
                <c:pt idx="16">
                  <c:v>0.46886882968177052</c:v>
                </c:pt>
                <c:pt idx="17">
                  <c:v>0.10108123794404765</c:v>
                </c:pt>
                <c:pt idx="18">
                  <c:v>0.23429891148484047</c:v>
                </c:pt>
                <c:pt idx="19">
                  <c:v>6.7986152447757658E-2</c:v>
                </c:pt>
                <c:pt idx="20">
                  <c:v>0.17511475397653337</c:v>
                </c:pt>
                <c:pt idx="21">
                  <c:v>0.17540570494399568</c:v>
                </c:pt>
                <c:pt idx="22">
                  <c:v>5.1712204171006471E-2</c:v>
                </c:pt>
                <c:pt idx="23">
                  <c:v>2.2646545413320437E-2</c:v>
                </c:pt>
                <c:pt idx="24">
                  <c:v>0.1474197201998286</c:v>
                </c:pt>
                <c:pt idx="25">
                  <c:v>6.1058383357379904E-2</c:v>
                </c:pt>
                <c:pt idx="26">
                  <c:v>1.124809731788698</c:v>
                </c:pt>
                <c:pt idx="27">
                  <c:v>0.44427041914620091</c:v>
                </c:pt>
                <c:pt idx="28">
                  <c:v>0.20879747558757764</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再エネ比較シート!$CE$13:$CE$42</c:f>
              <c:numCache>
                <c:formatCode>0.0%</c:formatCode>
                <c:ptCount val="30"/>
                <c:pt idx="0">
                  <c:v>0</c:v>
                </c:pt>
                <c:pt idx="1">
                  <c:v>0</c:v>
                </c:pt>
                <c:pt idx="2">
                  <c:v>1.3232019780878772E-2</c:v>
                </c:pt>
                <c:pt idx="3">
                  <c:v>0</c:v>
                </c:pt>
                <c:pt idx="4">
                  <c:v>0</c:v>
                </c:pt>
                <c:pt idx="5">
                  <c:v>0</c:v>
                </c:pt>
                <c:pt idx="6">
                  <c:v>0</c:v>
                </c:pt>
                <c:pt idx="7">
                  <c:v>0</c:v>
                </c:pt>
                <c:pt idx="8">
                  <c:v>2.6345377001910917E-5</c:v>
                </c:pt>
                <c:pt idx="9">
                  <c:v>0</c:v>
                </c:pt>
                <c:pt idx="10">
                  <c:v>0</c:v>
                </c:pt>
                <c:pt idx="11">
                  <c:v>1.4663741268616559E-4</c:v>
                </c:pt>
                <c:pt idx="12">
                  <c:v>0</c:v>
                </c:pt>
                <c:pt idx="13">
                  <c:v>0</c:v>
                </c:pt>
                <c:pt idx="14">
                  <c:v>0</c:v>
                </c:pt>
                <c:pt idx="15">
                  <c:v>2.5808976485689604E-2</c:v>
                </c:pt>
                <c:pt idx="16">
                  <c:v>0</c:v>
                </c:pt>
                <c:pt idx="17">
                  <c:v>0</c:v>
                </c:pt>
                <c:pt idx="18">
                  <c:v>0</c:v>
                </c:pt>
                <c:pt idx="19">
                  <c:v>0</c:v>
                </c:pt>
                <c:pt idx="20">
                  <c:v>0</c:v>
                </c:pt>
                <c:pt idx="21">
                  <c:v>0</c:v>
                </c:pt>
                <c:pt idx="22">
                  <c:v>0</c:v>
                </c:pt>
                <c:pt idx="23">
                  <c:v>0</c:v>
                </c:pt>
                <c:pt idx="24">
                  <c:v>0</c:v>
                </c:pt>
                <c:pt idx="25">
                  <c:v>0</c:v>
                </c:pt>
                <c:pt idx="26">
                  <c:v>0.12043188152653381</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再エネ比較シート!$CF$13:$CF$42</c:f>
              <c:numCache>
                <c:formatCode>0.0%</c:formatCode>
                <c:ptCount val="30"/>
                <c:pt idx="0">
                  <c:v>5.0996797602070616E-4</c:v>
                </c:pt>
                <c:pt idx="1">
                  <c:v>1.388907049962061E-3</c:v>
                </c:pt>
                <c:pt idx="2">
                  <c:v>0</c:v>
                </c:pt>
                <c:pt idx="3">
                  <c:v>0</c:v>
                </c:pt>
                <c:pt idx="4">
                  <c:v>2.6389440091651183E-2</c:v>
                </c:pt>
                <c:pt idx="5">
                  <c:v>0</c:v>
                </c:pt>
                <c:pt idx="6">
                  <c:v>0</c:v>
                </c:pt>
                <c:pt idx="7">
                  <c:v>0</c:v>
                </c:pt>
                <c:pt idx="8">
                  <c:v>1.5934703831800958E-3</c:v>
                </c:pt>
                <c:pt idx="9">
                  <c:v>0</c:v>
                </c:pt>
                <c:pt idx="10">
                  <c:v>3.1481253376797457E-4</c:v>
                </c:pt>
                <c:pt idx="11">
                  <c:v>0</c:v>
                </c:pt>
                <c:pt idx="12">
                  <c:v>0</c:v>
                </c:pt>
                <c:pt idx="13">
                  <c:v>3.4853324830057681E-4</c:v>
                </c:pt>
                <c:pt idx="14">
                  <c:v>1.7088762401319488E-2</c:v>
                </c:pt>
                <c:pt idx="15">
                  <c:v>0</c:v>
                </c:pt>
                <c:pt idx="16">
                  <c:v>0</c:v>
                </c:pt>
                <c:pt idx="17">
                  <c:v>0</c:v>
                </c:pt>
                <c:pt idx="18">
                  <c:v>3.4943958740468239E-2</c:v>
                </c:pt>
                <c:pt idx="19">
                  <c:v>0</c:v>
                </c:pt>
                <c:pt idx="20">
                  <c:v>2.5710738932637001E-3</c:v>
                </c:pt>
                <c:pt idx="21">
                  <c:v>0</c:v>
                </c:pt>
                <c:pt idx="22">
                  <c:v>0</c:v>
                </c:pt>
                <c:pt idx="23">
                  <c:v>0</c:v>
                </c:pt>
                <c:pt idx="24">
                  <c:v>0</c:v>
                </c:pt>
                <c:pt idx="25">
                  <c:v>1.1397207707779829E-2</c:v>
                </c:pt>
                <c:pt idx="26">
                  <c:v>6.2435883279885038E-4</c:v>
                </c:pt>
                <c:pt idx="27">
                  <c:v>0</c:v>
                </c:pt>
                <c:pt idx="28">
                  <c:v>2.6105213370991854E-2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5.9498307689214963E-2</c:v>
                </c:pt>
                <c:pt idx="10">
                  <c:v>0</c:v>
                </c:pt>
                <c:pt idx="11">
                  <c:v>3.5950414807593811E-2</c:v>
                </c:pt>
                <c:pt idx="12">
                  <c:v>7.5868034474724144</c:v>
                </c:pt>
                <c:pt idx="13">
                  <c:v>8.3791316079781242E-2</c:v>
                </c:pt>
                <c:pt idx="14">
                  <c:v>0</c:v>
                </c:pt>
                <c:pt idx="15">
                  <c:v>5.6963785112727474E-3</c:v>
                </c:pt>
                <c:pt idx="16">
                  <c:v>0</c:v>
                </c:pt>
                <c:pt idx="17">
                  <c:v>9.3287028937157363E-3</c:v>
                </c:pt>
                <c:pt idx="18">
                  <c:v>0</c:v>
                </c:pt>
                <c:pt idx="19">
                  <c:v>0</c:v>
                </c:pt>
                <c:pt idx="20">
                  <c:v>6.7482254416370081E-4</c:v>
                </c:pt>
                <c:pt idx="21">
                  <c:v>0</c:v>
                </c:pt>
                <c:pt idx="22">
                  <c:v>1.005262039214035E-2</c:v>
                </c:pt>
                <c:pt idx="23">
                  <c:v>0</c:v>
                </c:pt>
                <c:pt idx="24">
                  <c:v>0</c:v>
                </c:pt>
                <c:pt idx="25">
                  <c:v>0</c:v>
                </c:pt>
                <c:pt idx="26">
                  <c:v>0</c:v>
                </c:pt>
                <c:pt idx="27">
                  <c:v>0</c:v>
                </c:pt>
                <c:pt idx="28">
                  <c:v>0.38352083020747307</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再エネ比較シート!$CI$13:$CI$42</c:f>
              <c:numCache>
                <c:formatCode>0.0%</c:formatCode>
                <c:ptCount val="30"/>
                <c:pt idx="0">
                  <c:v>0.1783051817804365</c:v>
                </c:pt>
                <c:pt idx="1">
                  <c:v>0.20169045953811729</c:v>
                </c:pt>
                <c:pt idx="2">
                  <c:v>0.17794130353151913</c:v>
                </c:pt>
                <c:pt idx="3">
                  <c:v>7.8277200094612573E-2</c:v>
                </c:pt>
                <c:pt idx="4">
                  <c:v>0.12335133615000211</c:v>
                </c:pt>
                <c:pt idx="5">
                  <c:v>8.3077591294032499E-2</c:v>
                </c:pt>
                <c:pt idx="6">
                  <c:v>0.24928898648120798</c:v>
                </c:pt>
                <c:pt idx="7">
                  <c:v>0.15949234513628907</c:v>
                </c:pt>
                <c:pt idx="8">
                  <c:v>0.11320633725013077</c:v>
                </c:pt>
                <c:pt idx="9">
                  <c:v>0.15179511594396472</c:v>
                </c:pt>
                <c:pt idx="10">
                  <c:v>4.0199980669639715E-2</c:v>
                </c:pt>
                <c:pt idx="11">
                  <c:v>0.26620402166275126</c:v>
                </c:pt>
                <c:pt idx="12">
                  <c:v>7.8392278730724536</c:v>
                </c:pt>
                <c:pt idx="13">
                  <c:v>0.12918622986375869</c:v>
                </c:pt>
                <c:pt idx="14">
                  <c:v>0.36745194233934869</c:v>
                </c:pt>
                <c:pt idx="15">
                  <c:v>0.22268273126696497</c:v>
                </c:pt>
                <c:pt idx="16">
                  <c:v>0.52343572096579905</c:v>
                </c:pt>
                <c:pt idx="17">
                  <c:v>0.14605458641865732</c:v>
                </c:pt>
                <c:pt idx="18">
                  <c:v>0.31856255595646582</c:v>
                </c:pt>
                <c:pt idx="19">
                  <c:v>0.12341482329074215</c:v>
                </c:pt>
                <c:pt idx="20">
                  <c:v>0.20353875876193819</c:v>
                </c:pt>
                <c:pt idx="21">
                  <c:v>0.23135263954771076</c:v>
                </c:pt>
                <c:pt idx="22">
                  <c:v>9.2802276439257966E-2</c:v>
                </c:pt>
                <c:pt idx="23">
                  <c:v>5.1396850362533886E-2</c:v>
                </c:pt>
                <c:pt idx="24">
                  <c:v>0.17224101783906853</c:v>
                </c:pt>
                <c:pt idx="25">
                  <c:v>0.1025890378247489</c:v>
                </c:pt>
                <c:pt idx="26">
                  <c:v>1.2935935954515276</c:v>
                </c:pt>
                <c:pt idx="27">
                  <c:v>0.4709617015883491</c:v>
                </c:pt>
                <c:pt idx="28">
                  <c:v>0.64941599279765394</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再エネ比較シート!$BE$13:$BE$42</c:f>
              <c:numCache>
                <c:formatCode>#,##0_);[Red]\(#,##0\)</c:formatCode>
                <c:ptCount val="30"/>
                <c:pt idx="0">
                  <c:v>12226.099999999966</c:v>
                </c:pt>
                <c:pt idx="1">
                  <c:v>5362.9900000000016</c:v>
                </c:pt>
                <c:pt idx="2">
                  <c:v>6020.5000000000036</c:v>
                </c:pt>
                <c:pt idx="3">
                  <c:v>5031</c:v>
                </c:pt>
                <c:pt idx="4">
                  <c:v>8868.8999999999796</c:v>
                </c:pt>
                <c:pt idx="5">
                  <c:v>12977.397999999952</c:v>
                </c:pt>
                <c:pt idx="6">
                  <c:v>11412.799999999977</c:v>
                </c:pt>
                <c:pt idx="7">
                  <c:v>8476.5999999999822</c:v>
                </c:pt>
                <c:pt idx="8">
                  <c:v>5850.0269999999982</c:v>
                </c:pt>
                <c:pt idx="9">
                  <c:v>1835.0920000000019</c:v>
                </c:pt>
                <c:pt idx="10">
                  <c:v>5986.6999999999798</c:v>
                </c:pt>
                <c:pt idx="11">
                  <c:v>9136.4999999999764</c:v>
                </c:pt>
                <c:pt idx="12">
                  <c:v>9031.7999999999956</c:v>
                </c:pt>
                <c:pt idx="13">
                  <c:v>2504.4130000000009</c:v>
                </c:pt>
                <c:pt idx="14">
                  <c:v>7651.5999999999985</c:v>
                </c:pt>
                <c:pt idx="15">
                  <c:v>9168.49999999998</c:v>
                </c:pt>
                <c:pt idx="16">
                  <c:v>11408.385999999988</c:v>
                </c:pt>
                <c:pt idx="17">
                  <c:v>6693.6610000000001</c:v>
                </c:pt>
                <c:pt idx="18">
                  <c:v>11064.502999999979</c:v>
                </c:pt>
                <c:pt idx="19">
                  <c:v>7521.7999999999947</c:v>
                </c:pt>
                <c:pt idx="20">
                  <c:v>5446.8190000000068</c:v>
                </c:pt>
                <c:pt idx="21">
                  <c:v>10621.509999999984</c:v>
                </c:pt>
                <c:pt idx="22">
                  <c:v>6670.7999999999947</c:v>
                </c:pt>
                <c:pt idx="23">
                  <c:v>12170.999999999947</c:v>
                </c:pt>
                <c:pt idx="24">
                  <c:v>7489.9999999999891</c:v>
                </c:pt>
                <c:pt idx="25">
                  <c:v>3691.4700000000066</c:v>
                </c:pt>
                <c:pt idx="26">
                  <c:v>9039.2000000000044</c:v>
                </c:pt>
                <c:pt idx="27">
                  <c:v>8100.2999999999874</c:v>
                </c:pt>
                <c:pt idx="28">
                  <c:v>8144.9810000000034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再エネ比較シート!$BF$13:$BF$42</c:f>
              <c:numCache>
                <c:formatCode>#,##0_);[Red]\(#,##0\)</c:formatCode>
                <c:ptCount val="30"/>
                <c:pt idx="0">
                  <c:v>16475.39999999998</c:v>
                </c:pt>
                <c:pt idx="1">
                  <c:v>46707.900000000016</c:v>
                </c:pt>
                <c:pt idx="2">
                  <c:v>25404.100000000009</c:v>
                </c:pt>
                <c:pt idx="3">
                  <c:v>7302.5</c:v>
                </c:pt>
                <c:pt idx="4">
                  <c:v>8013.0999999999949</c:v>
                </c:pt>
                <c:pt idx="5">
                  <c:v>11416.199999999995</c:v>
                </c:pt>
                <c:pt idx="6">
                  <c:v>58185.100000000013</c:v>
                </c:pt>
                <c:pt idx="7">
                  <c:v>23436.200000000012</c:v>
                </c:pt>
                <c:pt idx="8">
                  <c:v>22517.800000000021</c:v>
                </c:pt>
                <c:pt idx="9">
                  <c:v>14689.959999999997</c:v>
                </c:pt>
                <c:pt idx="10">
                  <c:v>8160.8</c:v>
                </c:pt>
                <c:pt idx="11">
                  <c:v>40678.69999999999</c:v>
                </c:pt>
                <c:pt idx="12">
                  <c:v>37508.10000000002</c:v>
                </c:pt>
                <c:pt idx="13">
                  <c:v>7947.5999999999995</c:v>
                </c:pt>
                <c:pt idx="14">
                  <c:v>74524.89999999998</c:v>
                </c:pt>
                <c:pt idx="15">
                  <c:v>107256.59999999992</c:v>
                </c:pt>
                <c:pt idx="16">
                  <c:v>88938.536000000022</c:v>
                </c:pt>
                <c:pt idx="17">
                  <c:v>17222.000000000004</c:v>
                </c:pt>
                <c:pt idx="18">
                  <c:v>47689.800000000032</c:v>
                </c:pt>
                <c:pt idx="19">
                  <c:v>8370.4999999999945</c:v>
                </c:pt>
                <c:pt idx="20">
                  <c:v>34370.527999999998</c:v>
                </c:pt>
                <c:pt idx="21">
                  <c:v>30213.239999999976</c:v>
                </c:pt>
                <c:pt idx="22">
                  <c:v>10083.9</c:v>
                </c:pt>
                <c:pt idx="23">
                  <c:v>8698.1999999999971</c:v>
                </c:pt>
                <c:pt idx="24">
                  <c:v>40360.500000000007</c:v>
                </c:pt>
                <c:pt idx="25">
                  <c:v>6786.4</c:v>
                </c:pt>
                <c:pt idx="26">
                  <c:v>193278.20000000033</c:v>
                </c:pt>
                <c:pt idx="27">
                  <c:v>122327.0999999998</c:v>
                </c:pt>
                <c:pt idx="28">
                  <c:v>49785.47999999996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再エネ比較シート!$BG$13:$BG$42</c:f>
              <c:numCache>
                <c:formatCode>#,##0_);[Red]\(#,##0\)</c:formatCode>
                <c:ptCount val="30"/>
                <c:pt idx="0">
                  <c:v>0</c:v>
                </c:pt>
                <c:pt idx="1">
                  <c:v>0</c:v>
                </c:pt>
                <c:pt idx="2">
                  <c:v>1509.8</c:v>
                </c:pt>
                <c:pt idx="3">
                  <c:v>0</c:v>
                </c:pt>
                <c:pt idx="4">
                  <c:v>0</c:v>
                </c:pt>
                <c:pt idx="5">
                  <c:v>0</c:v>
                </c:pt>
                <c:pt idx="6">
                  <c:v>0</c:v>
                </c:pt>
                <c:pt idx="7">
                  <c:v>0</c:v>
                </c:pt>
                <c:pt idx="8">
                  <c:v>4</c:v>
                </c:pt>
                <c:pt idx="9">
                  <c:v>0</c:v>
                </c:pt>
                <c:pt idx="10">
                  <c:v>0</c:v>
                </c:pt>
                <c:pt idx="11">
                  <c:v>19</c:v>
                </c:pt>
                <c:pt idx="12">
                  <c:v>0</c:v>
                </c:pt>
                <c:pt idx="13">
                  <c:v>0</c:v>
                </c:pt>
                <c:pt idx="14">
                  <c:v>0</c:v>
                </c:pt>
                <c:pt idx="15">
                  <c:v>9500</c:v>
                </c:pt>
                <c:pt idx="16">
                  <c:v>0</c:v>
                </c:pt>
                <c:pt idx="17">
                  <c:v>0</c:v>
                </c:pt>
                <c:pt idx="18">
                  <c:v>0</c:v>
                </c:pt>
                <c:pt idx="19">
                  <c:v>0</c:v>
                </c:pt>
                <c:pt idx="20">
                  <c:v>0</c:v>
                </c:pt>
                <c:pt idx="21">
                  <c:v>0</c:v>
                </c:pt>
                <c:pt idx="22">
                  <c:v>0</c:v>
                </c:pt>
                <c:pt idx="23">
                  <c:v>0</c:v>
                </c:pt>
                <c:pt idx="24">
                  <c:v>0</c:v>
                </c:pt>
                <c:pt idx="25">
                  <c:v>0</c:v>
                </c:pt>
                <c:pt idx="26">
                  <c:v>12600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再エネ比較シート!$BH$13:$BH$42</c:f>
              <c:numCache>
                <c:formatCode>#,##0_);[Red]\(#,##0\)</c:formatCode>
                <c:ptCount val="30"/>
                <c:pt idx="0">
                  <c:v>19.899999999999999</c:v>
                </c:pt>
                <c:pt idx="1">
                  <c:v>90</c:v>
                </c:pt>
                <c:pt idx="2">
                  <c:v>0</c:v>
                </c:pt>
                <c:pt idx="3">
                  <c:v>0</c:v>
                </c:pt>
                <c:pt idx="4">
                  <c:v>1100</c:v>
                </c:pt>
                <c:pt idx="5">
                  <c:v>0</c:v>
                </c:pt>
                <c:pt idx="6">
                  <c:v>0</c:v>
                </c:pt>
                <c:pt idx="7">
                  <c:v>0</c:v>
                </c:pt>
                <c:pt idx="8">
                  <c:v>100</c:v>
                </c:pt>
                <c:pt idx="9">
                  <c:v>0</c:v>
                </c:pt>
                <c:pt idx="10">
                  <c:v>27</c:v>
                </c:pt>
                <c:pt idx="11">
                  <c:v>0</c:v>
                </c:pt>
                <c:pt idx="12">
                  <c:v>0</c:v>
                </c:pt>
                <c:pt idx="13">
                  <c:v>19.899999999999999</c:v>
                </c:pt>
                <c:pt idx="14">
                  <c:v>1000</c:v>
                </c:pt>
                <c:pt idx="15">
                  <c:v>0</c:v>
                </c:pt>
                <c:pt idx="16">
                  <c:v>0</c:v>
                </c:pt>
                <c:pt idx="17">
                  <c:v>0</c:v>
                </c:pt>
                <c:pt idx="18">
                  <c:v>1790</c:v>
                </c:pt>
                <c:pt idx="19">
                  <c:v>0</c:v>
                </c:pt>
                <c:pt idx="20">
                  <c:v>127</c:v>
                </c:pt>
                <c:pt idx="21">
                  <c:v>0</c:v>
                </c:pt>
                <c:pt idx="22">
                  <c:v>0</c:v>
                </c:pt>
                <c:pt idx="23">
                  <c:v>0</c:v>
                </c:pt>
                <c:pt idx="24">
                  <c:v>0</c:v>
                </c:pt>
                <c:pt idx="25">
                  <c:v>318.8</c:v>
                </c:pt>
                <c:pt idx="26">
                  <c:v>27</c:v>
                </c:pt>
                <c:pt idx="27">
                  <c:v>0</c:v>
                </c:pt>
                <c:pt idx="28">
                  <c:v>1566.5</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1990</c:v>
                </c:pt>
                <c:pt idx="10">
                  <c:v>0</c:v>
                </c:pt>
                <c:pt idx="11">
                  <c:v>1444.0239999999999</c:v>
                </c:pt>
                <c:pt idx="12">
                  <c:v>259271.34</c:v>
                </c:pt>
                <c:pt idx="13">
                  <c:v>3588.1379999999999</c:v>
                </c:pt>
                <c:pt idx="14">
                  <c:v>0</c:v>
                </c:pt>
                <c:pt idx="15">
                  <c:v>650</c:v>
                </c:pt>
                <c:pt idx="16">
                  <c:v>0</c:v>
                </c:pt>
                <c:pt idx="17">
                  <c:v>300</c:v>
                </c:pt>
                <c:pt idx="18">
                  <c:v>0</c:v>
                </c:pt>
                <c:pt idx="19">
                  <c:v>0</c:v>
                </c:pt>
                <c:pt idx="20">
                  <c:v>25</c:v>
                </c:pt>
                <c:pt idx="21">
                  <c:v>0</c:v>
                </c:pt>
                <c:pt idx="22">
                  <c:v>370</c:v>
                </c:pt>
                <c:pt idx="23">
                  <c:v>0</c:v>
                </c:pt>
                <c:pt idx="24">
                  <c:v>0</c:v>
                </c:pt>
                <c:pt idx="25">
                  <c:v>0</c:v>
                </c:pt>
                <c:pt idx="26">
                  <c:v>0</c:v>
                </c:pt>
                <c:pt idx="27">
                  <c:v>0</c:v>
                </c:pt>
                <c:pt idx="28">
                  <c:v>17260.5</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再エネ比較シート!$BK$13:$BK$42</c:f>
              <c:numCache>
                <c:formatCode>#,##0_);[Red]\(#,##0\)</c:formatCode>
                <c:ptCount val="30"/>
                <c:pt idx="0">
                  <c:v>28721.399999999947</c:v>
                </c:pt>
                <c:pt idx="1">
                  <c:v>52160.890000000014</c:v>
                </c:pt>
                <c:pt idx="2">
                  <c:v>32934.400000000016</c:v>
                </c:pt>
                <c:pt idx="3">
                  <c:v>12333.5</c:v>
                </c:pt>
                <c:pt idx="4">
                  <c:v>17981.999999999975</c:v>
                </c:pt>
                <c:pt idx="5">
                  <c:v>24393.597999999947</c:v>
                </c:pt>
                <c:pt idx="6">
                  <c:v>69597.899999999994</c:v>
                </c:pt>
                <c:pt idx="7">
                  <c:v>31912.799999999996</c:v>
                </c:pt>
                <c:pt idx="8">
                  <c:v>28471.827000000019</c:v>
                </c:pt>
                <c:pt idx="9">
                  <c:v>18515.052</c:v>
                </c:pt>
                <c:pt idx="10">
                  <c:v>14174.49999999998</c:v>
                </c:pt>
                <c:pt idx="11">
                  <c:v>51278.223999999966</c:v>
                </c:pt>
                <c:pt idx="12">
                  <c:v>305811.24</c:v>
                </c:pt>
                <c:pt idx="13">
                  <c:v>14060.050999999999</c:v>
                </c:pt>
                <c:pt idx="14">
                  <c:v>83176.499999999971</c:v>
                </c:pt>
                <c:pt idx="15">
                  <c:v>126575.0999999999</c:v>
                </c:pt>
                <c:pt idx="16">
                  <c:v>100346.92200000001</c:v>
                </c:pt>
                <c:pt idx="17">
                  <c:v>24215.661000000004</c:v>
                </c:pt>
                <c:pt idx="18">
                  <c:v>60544.303000000014</c:v>
                </c:pt>
                <c:pt idx="19">
                  <c:v>15892.299999999988</c:v>
                </c:pt>
                <c:pt idx="20">
                  <c:v>39969.347000000009</c:v>
                </c:pt>
                <c:pt idx="21">
                  <c:v>40834.749999999956</c:v>
                </c:pt>
                <c:pt idx="22">
                  <c:v>17124.699999999993</c:v>
                </c:pt>
                <c:pt idx="23">
                  <c:v>20869.199999999946</c:v>
                </c:pt>
                <c:pt idx="24">
                  <c:v>47850.5</c:v>
                </c:pt>
                <c:pt idx="25">
                  <c:v>10796.670000000006</c:v>
                </c:pt>
                <c:pt idx="26">
                  <c:v>214944.40000000034</c:v>
                </c:pt>
                <c:pt idx="27">
                  <c:v>130427.39999999979</c:v>
                </c:pt>
                <c:pt idx="28">
                  <c:v>76757.460999999967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再エネ比較シート!$BO$13:$BO$42</c:f>
              <c:numCache>
                <c:formatCode>#,##0_);[Red]\(#,##0\)</c:formatCode>
                <c:ptCount val="30"/>
                <c:pt idx="0">
                  <c:v>14672.787131999958</c:v>
                </c:pt>
                <c:pt idx="1">
                  <c:v>6436.2315588000019</c:v>
                </c:pt>
                <c:pt idx="2">
                  <c:v>7225.3224600000049</c:v>
                </c:pt>
                <c:pt idx="3">
                  <c:v>6037.8037199999999</c:v>
                </c:pt>
                <c:pt idx="4">
                  <c:v>10643.744267999975</c:v>
                </c:pt>
                <c:pt idx="5">
                  <c:v>15574.434887759942</c:v>
                </c:pt>
                <c:pt idx="6">
                  <c:v>13696.729535999973</c:v>
                </c:pt>
                <c:pt idx="7">
                  <c:v>10172.937191999979</c:v>
                </c:pt>
                <c:pt idx="8">
                  <c:v>7020.7344032399978</c:v>
                </c:pt>
                <c:pt idx="9">
                  <c:v>2202.3306110400022</c:v>
                </c:pt>
                <c:pt idx="10">
                  <c:v>7184.7584039999747</c:v>
                </c:pt>
                <c:pt idx="11">
                  <c:v>10964.896379999971</c:v>
                </c:pt>
                <c:pt idx="12">
                  <c:v>10839.243815999995</c:v>
                </c:pt>
                <c:pt idx="13">
                  <c:v>3005.5961295600009</c:v>
                </c:pt>
                <c:pt idx="14">
                  <c:v>9182.8381919999974</c:v>
                </c:pt>
                <c:pt idx="15">
                  <c:v>11003.300219999977</c:v>
                </c:pt>
                <c:pt idx="16">
                  <c:v>13691.432206319983</c:v>
                </c:pt>
                <c:pt idx="17">
                  <c:v>8033.1964393199996</c:v>
                </c:pt>
                <c:pt idx="18">
                  <c:v>13278.731340359975</c:v>
                </c:pt>
                <c:pt idx="19">
                  <c:v>9027.0626159999938</c:v>
                </c:pt>
                <c:pt idx="20">
                  <c:v>6536.8364182800078</c:v>
                </c:pt>
                <c:pt idx="21">
                  <c:v>12747.086581199981</c:v>
                </c:pt>
                <c:pt idx="22">
                  <c:v>8005.7604959999926</c:v>
                </c:pt>
                <c:pt idx="23">
                  <c:v>14606.660519999936</c:v>
                </c:pt>
                <c:pt idx="24">
                  <c:v>8988.8987999999863</c:v>
                </c:pt>
                <c:pt idx="25">
                  <c:v>4430.2069764000071</c:v>
                </c:pt>
                <c:pt idx="26">
                  <c:v>10848.124704000003</c:v>
                </c:pt>
                <c:pt idx="27">
                  <c:v>9721.3320359999852</c:v>
                </c:pt>
                <c:pt idx="28">
                  <c:v>9774.9545977200032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再エネ比較シート!$BP$13:$BP$42</c:f>
              <c:numCache>
                <c:formatCode>#,##0_);[Red]\(#,##0\)</c:formatCode>
                <c:ptCount val="30"/>
                <c:pt idx="0">
                  <c:v>21793.000103999973</c:v>
                </c:pt>
                <c:pt idx="1">
                  <c:v>61783.341804000018</c:v>
                </c:pt>
                <c:pt idx="2">
                  <c:v>33603.527316000014</c:v>
                </c:pt>
                <c:pt idx="3">
                  <c:v>9659.4549000000006</c:v>
                </c:pt>
                <c:pt idx="4">
                  <c:v>10599.408155999994</c:v>
                </c:pt>
                <c:pt idx="5">
                  <c:v>15100.892711999993</c:v>
                </c:pt>
                <c:pt idx="6">
                  <c:v>76964.922876000011</c:v>
                </c:pt>
                <c:pt idx="7">
                  <c:v>31000.467912000015</c:v>
                </c:pt>
                <c:pt idx="8">
                  <c:v>29785.645128000029</c:v>
                </c:pt>
                <c:pt idx="9">
                  <c:v>19431.291489599997</c:v>
                </c:pt>
                <c:pt idx="10">
                  <c:v>10794.779807999999</c:v>
                </c:pt>
                <c:pt idx="11">
                  <c:v>53808.157211999991</c:v>
                </c:pt>
                <c:pt idx="12">
                  <c:v>49614.214356000026</c:v>
                </c:pt>
                <c:pt idx="13">
                  <c:v>10512.767375999998</c:v>
                </c:pt>
                <c:pt idx="14">
                  <c:v>98578.55672399998</c:v>
                </c:pt>
                <c:pt idx="15">
                  <c:v>141874.74021599989</c:v>
                </c:pt>
                <c:pt idx="16">
                  <c:v>117644.33787936001</c:v>
                </c:pt>
                <c:pt idx="17">
                  <c:v>22780.572720000004</c:v>
                </c:pt>
                <c:pt idx="18">
                  <c:v>63082.159848000039</c:v>
                </c:pt>
                <c:pt idx="19">
                  <c:v>11072.162579999993</c:v>
                </c:pt>
                <c:pt idx="20">
                  <c:v>45463.959617280001</c:v>
                </c:pt>
                <c:pt idx="21">
                  <c:v>39964.865342399971</c:v>
                </c:pt>
                <c:pt idx="22">
                  <c:v>13338.579564</c:v>
                </c:pt>
                <c:pt idx="23">
                  <c:v>11505.631031999994</c:v>
                </c:pt>
                <c:pt idx="24">
                  <c:v>53387.254980000005</c:v>
                </c:pt>
                <c:pt idx="25">
                  <c:v>8976.7784639999973</c:v>
                </c:pt>
                <c:pt idx="26">
                  <c:v>255660.67183200043</c:v>
                </c:pt>
                <c:pt idx="27">
                  <c:v>161809.39479599975</c:v>
                </c:pt>
                <c:pt idx="28">
                  <c:v>65854.241524799945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再エネ比較シート!$BQ$13:$BQ$42</c:f>
              <c:numCache>
                <c:formatCode>#,##0_);[Red]\(#,##0\)</c:formatCode>
                <c:ptCount val="30"/>
                <c:pt idx="0">
                  <c:v>0</c:v>
                </c:pt>
                <c:pt idx="1">
                  <c:v>0</c:v>
                </c:pt>
                <c:pt idx="2">
                  <c:v>3280.0103039999999</c:v>
                </c:pt>
                <c:pt idx="3">
                  <c:v>0</c:v>
                </c:pt>
                <c:pt idx="4">
                  <c:v>0</c:v>
                </c:pt>
                <c:pt idx="5">
                  <c:v>0</c:v>
                </c:pt>
                <c:pt idx="6">
                  <c:v>0</c:v>
                </c:pt>
                <c:pt idx="7">
                  <c:v>0</c:v>
                </c:pt>
                <c:pt idx="8">
                  <c:v>8.6899200000000008</c:v>
                </c:pt>
                <c:pt idx="9">
                  <c:v>0</c:v>
                </c:pt>
                <c:pt idx="10">
                  <c:v>0</c:v>
                </c:pt>
                <c:pt idx="11">
                  <c:v>41.277119999999996</c:v>
                </c:pt>
                <c:pt idx="12">
                  <c:v>0</c:v>
                </c:pt>
                <c:pt idx="13">
                  <c:v>0</c:v>
                </c:pt>
                <c:pt idx="14">
                  <c:v>0</c:v>
                </c:pt>
                <c:pt idx="15">
                  <c:v>20638.560000000001</c:v>
                </c:pt>
                <c:pt idx="16">
                  <c:v>0</c:v>
                </c:pt>
                <c:pt idx="17">
                  <c:v>0</c:v>
                </c:pt>
                <c:pt idx="18">
                  <c:v>0</c:v>
                </c:pt>
                <c:pt idx="19">
                  <c:v>0</c:v>
                </c:pt>
                <c:pt idx="20">
                  <c:v>0</c:v>
                </c:pt>
                <c:pt idx="21">
                  <c:v>0</c:v>
                </c:pt>
                <c:pt idx="22">
                  <c:v>0</c:v>
                </c:pt>
                <c:pt idx="23">
                  <c:v>0</c:v>
                </c:pt>
                <c:pt idx="24">
                  <c:v>0</c:v>
                </c:pt>
                <c:pt idx="25">
                  <c:v>0</c:v>
                </c:pt>
                <c:pt idx="26">
                  <c:v>27373.248</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再エネ比較シート!$BR$13:$BR$42</c:f>
              <c:numCache>
                <c:formatCode>#,##0_);[Red]\(#,##0\)</c:formatCode>
                <c:ptCount val="30"/>
                <c:pt idx="0">
                  <c:v>104.59439999999999</c:v>
                </c:pt>
                <c:pt idx="1">
                  <c:v>473.04</c:v>
                </c:pt>
                <c:pt idx="2">
                  <c:v>0</c:v>
                </c:pt>
                <c:pt idx="3">
                  <c:v>0</c:v>
                </c:pt>
                <c:pt idx="4">
                  <c:v>5781.6</c:v>
                </c:pt>
                <c:pt idx="5">
                  <c:v>0</c:v>
                </c:pt>
                <c:pt idx="6">
                  <c:v>0</c:v>
                </c:pt>
                <c:pt idx="7">
                  <c:v>0</c:v>
                </c:pt>
                <c:pt idx="8">
                  <c:v>525.6</c:v>
                </c:pt>
                <c:pt idx="9">
                  <c:v>0</c:v>
                </c:pt>
                <c:pt idx="10">
                  <c:v>141.91200000000001</c:v>
                </c:pt>
                <c:pt idx="11">
                  <c:v>0</c:v>
                </c:pt>
                <c:pt idx="12">
                  <c:v>0</c:v>
                </c:pt>
                <c:pt idx="13">
                  <c:v>104.59439999999999</c:v>
                </c:pt>
                <c:pt idx="14">
                  <c:v>5256</c:v>
                </c:pt>
                <c:pt idx="15">
                  <c:v>0</c:v>
                </c:pt>
                <c:pt idx="16">
                  <c:v>0</c:v>
                </c:pt>
                <c:pt idx="17">
                  <c:v>0</c:v>
                </c:pt>
                <c:pt idx="18">
                  <c:v>9408.24</c:v>
                </c:pt>
                <c:pt idx="19">
                  <c:v>0</c:v>
                </c:pt>
                <c:pt idx="20">
                  <c:v>667.51199999999994</c:v>
                </c:pt>
                <c:pt idx="21">
                  <c:v>0</c:v>
                </c:pt>
                <c:pt idx="22">
                  <c:v>0</c:v>
                </c:pt>
                <c:pt idx="23">
                  <c:v>0</c:v>
                </c:pt>
                <c:pt idx="24">
                  <c:v>0</c:v>
                </c:pt>
                <c:pt idx="25">
                  <c:v>1675.6128000000001</c:v>
                </c:pt>
                <c:pt idx="26">
                  <c:v>141.91200000000001</c:v>
                </c:pt>
                <c:pt idx="27">
                  <c:v>0</c:v>
                </c:pt>
                <c:pt idx="28">
                  <c:v>8233.5239999999994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13945.92</c:v>
                </c:pt>
                <c:pt idx="10">
                  <c:v>0</c:v>
                </c:pt>
                <c:pt idx="11">
                  <c:v>10119.720191999997</c:v>
                </c:pt>
                <c:pt idx="12">
                  <c:v>1816973.5507199997</c:v>
                </c:pt>
                <c:pt idx="13">
                  <c:v>25145.671103999997</c:v>
                </c:pt>
                <c:pt idx="14">
                  <c:v>0</c:v>
                </c:pt>
                <c:pt idx="15">
                  <c:v>4555.2</c:v>
                </c:pt>
                <c:pt idx="16">
                  <c:v>0</c:v>
                </c:pt>
                <c:pt idx="17">
                  <c:v>2102.4</c:v>
                </c:pt>
                <c:pt idx="18">
                  <c:v>0</c:v>
                </c:pt>
                <c:pt idx="19">
                  <c:v>0</c:v>
                </c:pt>
                <c:pt idx="20">
                  <c:v>175.2</c:v>
                </c:pt>
                <c:pt idx="21">
                  <c:v>0</c:v>
                </c:pt>
                <c:pt idx="22">
                  <c:v>2592.96</c:v>
                </c:pt>
                <c:pt idx="23">
                  <c:v>0</c:v>
                </c:pt>
                <c:pt idx="24">
                  <c:v>0</c:v>
                </c:pt>
                <c:pt idx="25">
                  <c:v>0</c:v>
                </c:pt>
                <c:pt idx="26">
                  <c:v>0</c:v>
                </c:pt>
                <c:pt idx="27">
                  <c:v>0</c:v>
                </c:pt>
                <c:pt idx="28">
                  <c:v>120961.584</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再エネ比較シート!$BU$13:$BU$42</c:f>
              <c:numCache>
                <c:formatCode>#,##0_);[Red]\(#,##0\)</c:formatCode>
                <c:ptCount val="30"/>
                <c:pt idx="0">
                  <c:v>36570.381635999933</c:v>
                </c:pt>
                <c:pt idx="1">
                  <c:v>68692.61336280001</c:v>
                </c:pt>
                <c:pt idx="2">
                  <c:v>44108.86008000002</c:v>
                </c:pt>
                <c:pt idx="3">
                  <c:v>15697.258620000001</c:v>
                </c:pt>
                <c:pt idx="4">
                  <c:v>27024.752423999969</c:v>
                </c:pt>
                <c:pt idx="5">
                  <c:v>30675.327599759934</c:v>
                </c:pt>
                <c:pt idx="6">
                  <c:v>90661.652411999981</c:v>
                </c:pt>
                <c:pt idx="7">
                  <c:v>41173.40510399999</c:v>
                </c:pt>
                <c:pt idx="8">
                  <c:v>37340.669451240021</c:v>
                </c:pt>
                <c:pt idx="9">
                  <c:v>35579.542100639999</c:v>
                </c:pt>
                <c:pt idx="10">
                  <c:v>18121.450211999974</c:v>
                </c:pt>
                <c:pt idx="11">
                  <c:v>74934.05090399996</c:v>
                </c:pt>
                <c:pt idx="12">
                  <c:v>1877427.0088919997</c:v>
                </c:pt>
                <c:pt idx="13">
                  <c:v>38768.629009559998</c:v>
                </c:pt>
                <c:pt idx="14">
                  <c:v>113017.39491599998</c:v>
                </c:pt>
                <c:pt idx="15">
                  <c:v>178071.80043599987</c:v>
                </c:pt>
                <c:pt idx="16">
                  <c:v>131335.77008568001</c:v>
                </c:pt>
                <c:pt idx="17">
                  <c:v>32916.169159320001</c:v>
                </c:pt>
                <c:pt idx="18">
                  <c:v>85769.131188360014</c:v>
                </c:pt>
                <c:pt idx="19">
                  <c:v>20099.225195999985</c:v>
                </c:pt>
                <c:pt idx="20">
                  <c:v>52843.508035560008</c:v>
                </c:pt>
                <c:pt idx="21">
                  <c:v>52711.951923599954</c:v>
                </c:pt>
                <c:pt idx="22">
                  <c:v>23937.30005999999</c:v>
                </c:pt>
                <c:pt idx="23">
                  <c:v>26112.29155199993</c:v>
                </c:pt>
                <c:pt idx="24">
                  <c:v>62376.153779999993</c:v>
                </c:pt>
                <c:pt idx="25">
                  <c:v>15082.598240400004</c:v>
                </c:pt>
                <c:pt idx="26">
                  <c:v>294023.95653600048</c:v>
                </c:pt>
                <c:pt idx="27">
                  <c:v>171530.72683199972</c:v>
                </c:pt>
                <c:pt idx="28">
                  <c:v>204824.30412251997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中野市</c:v>
                </c:pt>
              </c:strCache>
            </c:strRef>
          </c:cat>
          <c:val>
            <c:numRef>
              <c:f>①CO2排出量の現状把握!$AX$43:$AX$45</c:f>
              <c:numCache>
                <c:formatCode>0%</c:formatCode>
                <c:ptCount val="3"/>
                <c:pt idx="0">
                  <c:v>0.42072759503743129</c:v>
                </c:pt>
                <c:pt idx="1">
                  <c:v>0.21770265792956017</c:v>
                </c:pt>
                <c:pt idx="2">
                  <c:v>0.27414075729593246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中野市</c:v>
                </c:pt>
              </c:strCache>
            </c:strRef>
          </c:cat>
          <c:val>
            <c:numRef>
              <c:f>①CO2排出量の現状把握!$AY$43:$AY$45</c:f>
              <c:numCache>
                <c:formatCode>0%</c:formatCode>
                <c:ptCount val="3"/>
                <c:pt idx="0">
                  <c:v>0.19118662390594171</c:v>
                </c:pt>
                <c:pt idx="1">
                  <c:v>0.20156618102786486</c:v>
                </c:pt>
                <c:pt idx="2">
                  <c:v>0.16237198339645351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中野市</c:v>
                </c:pt>
              </c:strCache>
            </c:strRef>
          </c:cat>
          <c:val>
            <c:numRef>
              <c:f>①CO2排出量の現状把握!$AZ$43:$AZ$45</c:f>
              <c:numCache>
                <c:formatCode>0%</c:formatCode>
                <c:ptCount val="3"/>
                <c:pt idx="0">
                  <c:v>0.18034974026133399</c:v>
                </c:pt>
                <c:pt idx="1">
                  <c:v>0.24962668835236601</c:v>
                </c:pt>
                <c:pt idx="2">
                  <c:v>0.22194073633771708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中野市</c:v>
                </c:pt>
              </c:strCache>
            </c:strRef>
          </c:cat>
          <c:val>
            <c:numRef>
              <c:f>①CO2排出量の現状把握!$BA$43:$BA$45</c:f>
              <c:numCache>
                <c:formatCode>0%</c:formatCode>
                <c:ptCount val="3"/>
                <c:pt idx="0">
                  <c:v>0.19226168778726088</c:v>
                </c:pt>
                <c:pt idx="1">
                  <c:v>0.3153851668840863</c:v>
                </c:pt>
                <c:pt idx="2">
                  <c:v>0.32248240112249443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中野市</c:v>
                </c:pt>
              </c:strCache>
            </c:strRef>
          </c:cat>
          <c:val>
            <c:numRef>
              <c:f>①CO2排出量の現状把握!$BB$43:$BB$45</c:f>
              <c:numCache>
                <c:formatCode>0%</c:formatCode>
                <c:ptCount val="3"/>
                <c:pt idx="0">
                  <c:v>1.5474353008032191E-2</c:v>
                </c:pt>
                <c:pt idx="1">
                  <c:v>1.5719305806122484E-2</c:v>
                </c:pt>
                <c:pt idx="2">
                  <c:v>1.906412184740261E-2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12965</c:v>
                </c:pt>
                <c:pt idx="1">
                  <c:v>12965</c:v>
                </c:pt>
                <c:pt idx="2">
                  <c:v>12965</c:v>
                </c:pt>
                <c:pt idx="3">
                  <c:v>12965</c:v>
                </c:pt>
                <c:pt idx="4">
                  <c:v>12965</c:v>
                </c:pt>
                <c:pt idx="5">
                  <c:v>12750</c:v>
                </c:pt>
                <c:pt idx="6">
                  <c:v>12750</c:v>
                </c:pt>
                <c:pt idx="7">
                  <c:v>12750</c:v>
                </c:pt>
                <c:pt idx="8">
                  <c:v>12750</c:v>
                </c:pt>
                <c:pt idx="9">
                  <c:v>12750</c:v>
                </c:pt>
                <c:pt idx="10">
                  <c:v>12750</c:v>
                </c:pt>
                <c:pt idx="11">
                  <c:v>12912</c:v>
                </c:pt>
                <c:pt idx="12">
                  <c:v>12912</c:v>
                </c:pt>
                <c:pt idx="13">
                  <c:v>12912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2.6793746005164421</c:v>
                </c:pt>
                <c:pt idx="1">
                  <c:v>3.8769215986413328</c:v>
                </c:pt>
                <c:pt idx="2">
                  <c:v>3.4337361001075148</c:v>
                </c:pt>
                <c:pt idx="3">
                  <c:v>3.4633560400443009</c:v>
                </c:pt>
                <c:pt idx="4">
                  <c:v>2.7919375127458301</c:v>
                </c:pt>
                <c:pt idx="5">
                  <c:v>3.0037413863730849</c:v>
                </c:pt>
                <c:pt idx="6">
                  <c:v>2.4553058512067589</c:v>
                </c:pt>
                <c:pt idx="7">
                  <c:v>2.4759772239605242</c:v>
                </c:pt>
                <c:pt idx="8">
                  <c:v>3.24355246933135</c:v>
                </c:pt>
                <c:pt idx="9">
                  <c:v>3.1724472460119011</c:v>
                </c:pt>
                <c:pt idx="10">
                  <c:v>6.1896898671434863</c:v>
                </c:pt>
                <c:pt idx="11">
                  <c:v>4.604061813964603</c:v>
                </c:pt>
                <c:pt idx="12">
                  <c:v>4.2304810774168917</c:v>
                </c:pt>
                <c:pt idx="13">
                  <c:v>5.6605793060578264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46965</c:v>
                </c:pt>
                <c:pt idx="1">
                  <c:v>46676</c:v>
                </c:pt>
                <c:pt idx="2">
                  <c:v>46445</c:v>
                </c:pt>
                <c:pt idx="3">
                  <c:v>46667</c:v>
                </c:pt>
                <c:pt idx="4">
                  <c:v>46413</c:v>
                </c:pt>
                <c:pt idx="5">
                  <c:v>46088</c:v>
                </c:pt>
                <c:pt idx="6">
                  <c:v>45783</c:v>
                </c:pt>
                <c:pt idx="7">
                  <c:v>45361</c:v>
                </c:pt>
                <c:pt idx="8">
                  <c:v>44984</c:v>
                </c:pt>
                <c:pt idx="9">
                  <c:v>44683</c:v>
                </c:pt>
                <c:pt idx="10">
                  <c:v>44344</c:v>
                </c:pt>
                <c:pt idx="11">
                  <c:v>43969</c:v>
                </c:pt>
                <c:pt idx="12">
                  <c:v>43477</c:v>
                </c:pt>
                <c:pt idx="13">
                  <c:v>43030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中野市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1717</v>
      </c>
      <c r="B9" s="70">
        <v>154</v>
      </c>
      <c r="C9" s="70">
        <v>1</v>
      </c>
      <c r="D9" s="70">
        <v>10</v>
      </c>
      <c r="E9" s="70">
        <v>1990</v>
      </c>
      <c r="F9" s="70" t="s">
        <v>787</v>
      </c>
      <c r="G9" s="70" t="s">
        <v>1718</v>
      </c>
      <c r="H9" s="70" t="s">
        <v>1719</v>
      </c>
      <c r="I9" s="148"/>
      <c r="J9" s="71">
        <v>35.60567639600005</v>
      </c>
      <c r="K9" s="71">
        <v>6.1470604155941766</v>
      </c>
      <c r="L9" s="71">
        <v>8.3436266685146041</v>
      </c>
      <c r="M9" s="71">
        <v>22.36062901074164</v>
      </c>
      <c r="N9" s="71">
        <v>34.887686536534297</v>
      </c>
      <c r="O9" s="71">
        <v>30.37842149909762</v>
      </c>
      <c r="P9" s="71">
        <v>45.179154896371053</v>
      </c>
      <c r="Q9" s="71">
        <v>2.4809984913085699</v>
      </c>
      <c r="R9" s="71">
        <v>0</v>
      </c>
      <c r="S9" s="71">
        <v>1.969382851235574</v>
      </c>
      <c r="T9" s="72"/>
      <c r="U9" s="71">
        <v>2875011</v>
      </c>
      <c r="V9" s="71">
        <v>1785</v>
      </c>
      <c r="W9" s="71">
        <v>87</v>
      </c>
      <c r="X9" s="71">
        <v>8262</v>
      </c>
      <c r="Y9" s="71">
        <v>10603</v>
      </c>
      <c r="Z9" s="71">
        <v>12495</v>
      </c>
      <c r="AA9" s="71">
        <v>10970</v>
      </c>
      <c r="AB9" s="71">
        <v>40283</v>
      </c>
      <c r="AC9" s="71">
        <v>0</v>
      </c>
      <c r="AD9" s="71">
        <v>1.969382851235574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1720</v>
      </c>
      <c r="B10" s="70">
        <v>155</v>
      </c>
      <c r="C10" s="70">
        <v>2</v>
      </c>
      <c r="D10" s="70">
        <v>10</v>
      </c>
      <c r="E10" s="70">
        <v>2005</v>
      </c>
      <c r="F10" s="70" t="s">
        <v>789</v>
      </c>
      <c r="G10" s="70" t="s">
        <v>1718</v>
      </c>
      <c r="H10" s="70" t="s">
        <v>1719</v>
      </c>
      <c r="I10" s="148"/>
      <c r="J10" s="71">
        <v>29.854692502939379</v>
      </c>
      <c r="K10" s="71">
        <v>3.8797109514773158</v>
      </c>
      <c r="L10" s="71">
        <v>17.525293042928642</v>
      </c>
      <c r="M10" s="71">
        <v>45.075028436033122</v>
      </c>
      <c r="N10" s="71">
        <v>50.902734203816642</v>
      </c>
      <c r="O10" s="71">
        <v>53.825267065698959</v>
      </c>
      <c r="P10" s="71">
        <v>48.536660179546303</v>
      </c>
      <c r="Q10" s="71">
        <v>2.7711527259292099</v>
      </c>
      <c r="R10" s="71">
        <v>0</v>
      </c>
      <c r="S10" s="71">
        <v>3.5873759266087522</v>
      </c>
      <c r="T10" s="72"/>
      <c r="U10" s="71">
        <v>3030286</v>
      </c>
      <c r="V10" s="71">
        <v>1645</v>
      </c>
      <c r="W10" s="71">
        <v>276</v>
      </c>
      <c r="X10" s="71">
        <v>9056</v>
      </c>
      <c r="Y10" s="71">
        <v>14397</v>
      </c>
      <c r="Z10" s="71">
        <v>25619</v>
      </c>
      <c r="AA10" s="71">
        <v>9652</v>
      </c>
      <c r="AB10" s="71">
        <v>47037</v>
      </c>
      <c r="AC10" s="71">
        <v>0</v>
      </c>
      <c r="AD10" s="71">
        <v>3.5873759266087522</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1721</v>
      </c>
      <c r="B11" s="70">
        <v>156</v>
      </c>
      <c r="C11" s="70">
        <v>3</v>
      </c>
      <c r="D11" s="70">
        <v>10</v>
      </c>
      <c r="E11" s="70">
        <v>2006</v>
      </c>
      <c r="F11" s="70" t="s">
        <v>790</v>
      </c>
      <c r="G11" s="70" t="s">
        <v>1718</v>
      </c>
      <c r="H11" s="70" t="s">
        <v>1719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1722</v>
      </c>
      <c r="B12" s="70">
        <v>157</v>
      </c>
      <c r="C12" s="70">
        <v>4</v>
      </c>
      <c r="D12" s="70">
        <v>10</v>
      </c>
      <c r="E12" s="70">
        <v>2007</v>
      </c>
      <c r="F12" s="70" t="s">
        <v>791</v>
      </c>
      <c r="G12" s="70" t="s">
        <v>1718</v>
      </c>
      <c r="H12" s="70" t="s">
        <v>1719</v>
      </c>
      <c r="I12" s="148"/>
      <c r="J12" s="71">
        <v>20.251810364496251</v>
      </c>
      <c r="K12" s="71">
        <v>3.4678648394242511</v>
      </c>
      <c r="L12" s="71">
        <v>21.501050301442291</v>
      </c>
      <c r="M12" s="71">
        <v>41.404651809874892</v>
      </c>
      <c r="N12" s="71">
        <v>53.823767154957487</v>
      </c>
      <c r="O12" s="71">
        <v>53.317431148020141</v>
      </c>
      <c r="P12" s="71">
        <v>47.888770226616643</v>
      </c>
      <c r="Q12" s="71">
        <v>2.89881336191534</v>
      </c>
      <c r="R12" s="71">
        <v>0</v>
      </c>
      <c r="S12" s="71">
        <v>3.0004208117169</v>
      </c>
      <c r="T12" s="72"/>
      <c r="U12" s="71">
        <v>2901640</v>
      </c>
      <c r="V12" s="71">
        <v>1453</v>
      </c>
      <c r="W12" s="71">
        <v>203</v>
      </c>
      <c r="X12" s="71">
        <v>10493</v>
      </c>
      <c r="Y12" s="71">
        <v>14618</v>
      </c>
      <c r="Z12" s="71">
        <v>26381</v>
      </c>
      <c r="AA12" s="71">
        <v>9378</v>
      </c>
      <c r="AB12" s="71">
        <v>46602</v>
      </c>
      <c r="AC12" s="71">
        <v>0</v>
      </c>
      <c r="AD12" s="71">
        <v>3.0004208117169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1723</v>
      </c>
      <c r="B13" s="70">
        <v>158</v>
      </c>
      <c r="C13" s="70">
        <v>5</v>
      </c>
      <c r="D13" s="70">
        <v>10</v>
      </c>
      <c r="E13" s="70">
        <v>2008</v>
      </c>
      <c r="F13" s="70" t="s">
        <v>792</v>
      </c>
      <c r="G13" s="70" t="s">
        <v>1718</v>
      </c>
      <c r="H13" s="70" t="s">
        <v>1719</v>
      </c>
      <c r="I13" s="148"/>
      <c r="J13" s="71">
        <v>22.52602799537469</v>
      </c>
      <c r="K13" s="71">
        <v>2.571687758135095</v>
      </c>
      <c r="L13" s="71">
        <v>18.823147377194811</v>
      </c>
      <c r="M13" s="71">
        <v>44.748996193256069</v>
      </c>
      <c r="N13" s="71">
        <v>46.543263610343509</v>
      </c>
      <c r="O13" s="71">
        <v>52.067958555342827</v>
      </c>
      <c r="P13" s="71">
        <v>46.477412526624448</v>
      </c>
      <c r="Q13" s="71">
        <v>2.8468874373942099</v>
      </c>
      <c r="R13" s="71">
        <v>0</v>
      </c>
      <c r="S13" s="71">
        <v>5.0835177521943571</v>
      </c>
      <c r="T13" s="72"/>
      <c r="U13" s="71">
        <v>3050443</v>
      </c>
      <c r="V13" s="71">
        <v>1453</v>
      </c>
      <c r="W13" s="71">
        <v>203</v>
      </c>
      <c r="X13" s="71">
        <v>10493</v>
      </c>
      <c r="Y13" s="71">
        <v>14741</v>
      </c>
      <c r="Z13" s="71">
        <v>26667</v>
      </c>
      <c r="AA13" s="71">
        <v>9112</v>
      </c>
      <c r="AB13" s="71">
        <v>46520</v>
      </c>
      <c r="AC13" s="71">
        <v>0</v>
      </c>
      <c r="AD13" s="71">
        <v>5.0835177521943571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1724</v>
      </c>
      <c r="B14" s="70">
        <v>159</v>
      </c>
      <c r="C14" s="70">
        <v>6</v>
      </c>
      <c r="D14" s="70">
        <v>10</v>
      </c>
      <c r="E14" s="70">
        <v>2009</v>
      </c>
      <c r="F14" s="70" t="s">
        <v>176</v>
      </c>
      <c r="G14" s="70" t="s">
        <v>1718</v>
      </c>
      <c r="H14" s="70" t="s">
        <v>1719</v>
      </c>
      <c r="I14" s="148"/>
      <c r="J14" s="71">
        <v>22.803827438009549</v>
      </c>
      <c r="K14" s="71">
        <v>2.9377253097132101</v>
      </c>
      <c r="L14" s="71">
        <v>14.675997449077929</v>
      </c>
      <c r="M14" s="71">
        <v>48.262378960154606</v>
      </c>
      <c r="N14" s="71">
        <v>46.171202522821083</v>
      </c>
      <c r="O14" s="71">
        <v>53.552308672017368</v>
      </c>
      <c r="P14" s="71">
        <v>44.065244054343111</v>
      </c>
      <c r="Q14" s="71">
        <v>2.7117016239569902</v>
      </c>
      <c r="R14" s="71">
        <v>0</v>
      </c>
      <c r="S14" s="71">
        <v>4.6537400831253528</v>
      </c>
      <c r="T14" s="72"/>
      <c r="U14" s="71">
        <v>2754789</v>
      </c>
      <c r="V14" s="71">
        <v>1642</v>
      </c>
      <c r="W14" s="71">
        <v>228</v>
      </c>
      <c r="X14" s="71">
        <v>11022</v>
      </c>
      <c r="Y14" s="71">
        <v>14888</v>
      </c>
      <c r="Z14" s="71">
        <v>27072</v>
      </c>
      <c r="AA14" s="71">
        <v>8869</v>
      </c>
      <c r="AB14" s="71">
        <v>46515</v>
      </c>
      <c r="AC14" s="71">
        <v>0</v>
      </c>
      <c r="AD14" s="71">
        <v>4.6537400831253528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30.3</v>
      </c>
      <c r="BK14" s="71">
        <v>0</v>
      </c>
      <c r="BL14" s="71">
        <v>10.035</v>
      </c>
      <c r="BM14" s="71">
        <v>0</v>
      </c>
      <c r="BN14" s="72"/>
      <c r="BO14" s="71">
        <v>0</v>
      </c>
      <c r="BP14" s="71">
        <v>0</v>
      </c>
      <c r="BQ14" s="71">
        <v>1</v>
      </c>
      <c r="BR14" s="71">
        <v>0</v>
      </c>
      <c r="BS14" s="71">
        <v>1</v>
      </c>
      <c r="BT14" s="71">
        <v>0</v>
      </c>
      <c r="BU14"/>
      <c r="BV14" s="70">
        <v>40.335000000000001</v>
      </c>
      <c r="BW14" s="70">
        <v>0</v>
      </c>
      <c r="BX14" s="70">
        <v>0</v>
      </c>
      <c r="BY14" s="70">
        <v>0</v>
      </c>
      <c r="BZ14" s="70">
        <v>0</v>
      </c>
      <c r="CA14" s="70">
        <v>0</v>
      </c>
      <c r="CB14" s="70">
        <v>0</v>
      </c>
      <c r="CC14" s="70">
        <v>0</v>
      </c>
      <c r="CD14" s="70">
        <v>0</v>
      </c>
    </row>
    <row r="15" spans="1:82">
      <c r="A15" s="70" t="s">
        <v>1725</v>
      </c>
      <c r="B15" s="70">
        <v>160</v>
      </c>
      <c r="C15" s="70">
        <v>7</v>
      </c>
      <c r="D15" s="70">
        <v>10</v>
      </c>
      <c r="E15" s="70">
        <v>2010</v>
      </c>
      <c r="F15" s="70" t="s">
        <v>177</v>
      </c>
      <c r="G15" s="70" t="s">
        <v>1718</v>
      </c>
      <c r="H15" s="70" t="s">
        <v>1719</v>
      </c>
      <c r="I15" s="148"/>
      <c r="J15" s="71">
        <v>20.85256421960387</v>
      </c>
      <c r="K15" s="71">
        <v>3.1898386762935891</v>
      </c>
      <c r="L15" s="71">
        <v>13.9474747411046</v>
      </c>
      <c r="M15" s="71">
        <v>50.78033535190179</v>
      </c>
      <c r="N15" s="71">
        <v>53.333872313723077</v>
      </c>
      <c r="O15" s="71">
        <v>53.930752999260953</v>
      </c>
      <c r="P15" s="71">
        <v>44.434640904720801</v>
      </c>
      <c r="Q15" s="71">
        <v>2.8259699800382498</v>
      </c>
      <c r="R15" s="71">
        <v>0</v>
      </c>
      <c r="S15" s="71">
        <v>0</v>
      </c>
      <c r="T15" s="72"/>
      <c r="U15" s="71">
        <v>2765610</v>
      </c>
      <c r="V15" s="71">
        <v>1642</v>
      </c>
      <c r="W15" s="71">
        <v>228</v>
      </c>
      <c r="X15" s="71">
        <v>11022</v>
      </c>
      <c r="Y15" s="71">
        <v>15092</v>
      </c>
      <c r="Z15" s="71">
        <v>27390</v>
      </c>
      <c r="AA15" s="71">
        <v>8720</v>
      </c>
      <c r="AB15" s="71">
        <v>46450</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31.864999999999998</v>
      </c>
      <c r="BK15" s="71">
        <v>0</v>
      </c>
      <c r="BL15" s="71">
        <v>10.1</v>
      </c>
      <c r="BM15" s="71">
        <v>0</v>
      </c>
      <c r="BN15" s="72"/>
      <c r="BO15" s="71">
        <v>0</v>
      </c>
      <c r="BP15" s="71">
        <v>0</v>
      </c>
      <c r="BQ15" s="71">
        <v>1</v>
      </c>
      <c r="BR15" s="71">
        <v>0</v>
      </c>
      <c r="BS15" s="71">
        <v>1</v>
      </c>
      <c r="BT15" s="71">
        <v>0</v>
      </c>
      <c r="BU15"/>
      <c r="BV15" s="70">
        <v>41.965000000000003</v>
      </c>
      <c r="BW15" s="70">
        <v>0</v>
      </c>
      <c r="BX15" s="70">
        <v>0</v>
      </c>
      <c r="BY15" s="70">
        <v>0</v>
      </c>
      <c r="BZ15" s="70">
        <v>0</v>
      </c>
      <c r="CA15" s="70">
        <v>0</v>
      </c>
      <c r="CB15" s="70">
        <v>0</v>
      </c>
      <c r="CC15" s="70">
        <v>0</v>
      </c>
      <c r="CD15" s="70">
        <v>0</v>
      </c>
    </row>
    <row r="16" spans="1:82">
      <c r="A16" s="70" t="s">
        <v>1726</v>
      </c>
      <c r="B16" s="70">
        <v>161</v>
      </c>
      <c r="C16" s="70">
        <v>8</v>
      </c>
      <c r="D16" s="70">
        <v>10</v>
      </c>
      <c r="E16" s="70">
        <v>2011</v>
      </c>
      <c r="F16" s="70" t="s">
        <v>178</v>
      </c>
      <c r="G16" s="70" t="s">
        <v>1718</v>
      </c>
      <c r="H16" s="70" t="s">
        <v>1719</v>
      </c>
      <c r="I16" s="148"/>
      <c r="J16" s="71">
        <v>22.098853662539621</v>
      </c>
      <c r="K16" s="71">
        <v>4.2620315333434524</v>
      </c>
      <c r="L16" s="71">
        <v>9.9639439037704634</v>
      </c>
      <c r="M16" s="71">
        <v>60.568148204839247</v>
      </c>
      <c r="N16" s="71">
        <v>68.38825927534964</v>
      </c>
      <c r="O16" s="71">
        <v>53.387211125503576</v>
      </c>
      <c r="P16" s="71">
        <v>42.220241422264287</v>
      </c>
      <c r="Q16" s="71">
        <v>3.2420389772448002</v>
      </c>
      <c r="R16" s="71">
        <v>0</v>
      </c>
      <c r="S16" s="71">
        <v>0</v>
      </c>
      <c r="T16" s="72"/>
      <c r="U16" s="71">
        <v>2253517</v>
      </c>
      <c r="V16" s="71">
        <v>1642</v>
      </c>
      <c r="W16" s="71">
        <v>228</v>
      </c>
      <c r="X16" s="71">
        <v>11022</v>
      </c>
      <c r="Y16" s="71">
        <v>15206</v>
      </c>
      <c r="Z16" s="71">
        <v>27703</v>
      </c>
      <c r="AA16" s="71">
        <v>8532</v>
      </c>
      <c r="AB16" s="71">
        <v>46198</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29.120999999999999</v>
      </c>
      <c r="BK16" s="71">
        <v>0</v>
      </c>
      <c r="BL16" s="71">
        <v>10.034000000000001</v>
      </c>
      <c r="BM16" s="71">
        <v>0</v>
      </c>
      <c r="BN16" s="72"/>
      <c r="BO16" s="71">
        <v>0</v>
      </c>
      <c r="BP16" s="71">
        <v>0</v>
      </c>
      <c r="BQ16" s="71">
        <v>1</v>
      </c>
      <c r="BR16" s="71">
        <v>0</v>
      </c>
      <c r="BS16" s="71">
        <v>1</v>
      </c>
      <c r="BT16" s="71">
        <v>0</v>
      </c>
      <c r="BU16"/>
      <c r="BV16" s="70">
        <v>39.155000000000001</v>
      </c>
      <c r="BW16" s="70">
        <v>0</v>
      </c>
      <c r="BX16" s="70">
        <v>0</v>
      </c>
      <c r="BY16" s="70">
        <v>0</v>
      </c>
      <c r="BZ16" s="70">
        <v>0</v>
      </c>
      <c r="CA16" s="70">
        <v>0</v>
      </c>
      <c r="CB16" s="70">
        <v>0</v>
      </c>
      <c r="CC16" s="70">
        <v>0</v>
      </c>
      <c r="CD16" s="70">
        <v>0</v>
      </c>
    </row>
    <row r="17" spans="1:82">
      <c r="A17" s="70" t="s">
        <v>1727</v>
      </c>
      <c r="B17" s="70">
        <v>162</v>
      </c>
      <c r="C17" s="70">
        <v>9</v>
      </c>
      <c r="D17" s="70">
        <v>10</v>
      </c>
      <c r="E17" s="70">
        <v>2012</v>
      </c>
      <c r="F17" s="70" t="s">
        <v>179</v>
      </c>
      <c r="G17" s="70" t="s">
        <v>1718</v>
      </c>
      <c r="H17" s="70" t="s">
        <v>1719</v>
      </c>
      <c r="I17" s="148"/>
      <c r="J17" s="71">
        <v>28.941081326746609</v>
      </c>
      <c r="K17" s="71">
        <v>4.1311007209598047</v>
      </c>
      <c r="L17" s="71">
        <v>10.00214425515412</v>
      </c>
      <c r="M17" s="71">
        <v>70.30284495819491</v>
      </c>
      <c r="N17" s="71">
        <v>71.704038737998815</v>
      </c>
      <c r="O17" s="71">
        <v>53.949847741804838</v>
      </c>
      <c r="P17" s="71">
        <v>41.838377165920122</v>
      </c>
      <c r="Q17" s="71">
        <v>3.5208851028882702</v>
      </c>
      <c r="R17" s="71">
        <v>0</v>
      </c>
      <c r="S17" s="71">
        <v>0</v>
      </c>
      <c r="T17" s="72"/>
      <c r="U17" s="71">
        <v>2986262</v>
      </c>
      <c r="V17" s="71">
        <v>1642</v>
      </c>
      <c r="W17" s="71">
        <v>228</v>
      </c>
      <c r="X17" s="71">
        <v>11022</v>
      </c>
      <c r="Y17" s="71">
        <v>15384</v>
      </c>
      <c r="Z17" s="71">
        <v>28217</v>
      </c>
      <c r="AA17" s="71">
        <v>8407</v>
      </c>
      <c r="AB17" s="71">
        <v>46178</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32.04</v>
      </c>
      <c r="BK17" s="71">
        <v>0</v>
      </c>
      <c r="BL17" s="71">
        <v>10.7</v>
      </c>
      <c r="BM17" s="71">
        <v>0</v>
      </c>
      <c r="BN17" s="72"/>
      <c r="BO17" s="71">
        <v>0</v>
      </c>
      <c r="BP17" s="71">
        <v>0</v>
      </c>
      <c r="BQ17" s="71">
        <v>1</v>
      </c>
      <c r="BR17" s="71">
        <v>0</v>
      </c>
      <c r="BS17" s="71">
        <v>1</v>
      </c>
      <c r="BT17" s="71">
        <v>0</v>
      </c>
      <c r="BU17"/>
      <c r="BV17" s="70">
        <v>42.74</v>
      </c>
      <c r="BW17" s="70">
        <v>0</v>
      </c>
      <c r="BX17" s="70">
        <v>0</v>
      </c>
      <c r="BY17" s="70">
        <v>0</v>
      </c>
      <c r="BZ17" s="70">
        <v>0</v>
      </c>
      <c r="CA17" s="70">
        <v>0</v>
      </c>
      <c r="CB17" s="70">
        <v>0</v>
      </c>
      <c r="CC17" s="70">
        <v>0</v>
      </c>
      <c r="CD17" s="70">
        <v>0</v>
      </c>
    </row>
    <row r="18" spans="1:82">
      <c r="A18" s="70" t="s">
        <v>1728</v>
      </c>
      <c r="B18" s="70">
        <v>163</v>
      </c>
      <c r="C18" s="70">
        <v>10</v>
      </c>
      <c r="D18" s="70">
        <v>10</v>
      </c>
      <c r="E18" s="70">
        <v>2013</v>
      </c>
      <c r="F18" s="70" t="s">
        <v>180</v>
      </c>
      <c r="G18" s="70" t="s">
        <v>1718</v>
      </c>
      <c r="H18" s="70" t="s">
        <v>1719</v>
      </c>
      <c r="I18" s="148"/>
      <c r="J18" s="71">
        <v>32.947719816867739</v>
      </c>
      <c r="K18" s="71">
        <v>3.4161115057260441</v>
      </c>
      <c r="L18" s="71">
        <v>7.9197404976394914</v>
      </c>
      <c r="M18" s="71">
        <v>75.567468979668604</v>
      </c>
      <c r="N18" s="71">
        <v>81.62286041322723</v>
      </c>
      <c r="O18" s="71">
        <v>52.454835432432887</v>
      </c>
      <c r="P18" s="71">
        <v>41.6363582722609</v>
      </c>
      <c r="Q18" s="71">
        <v>3.5672209274948301</v>
      </c>
      <c r="R18" s="71">
        <v>0</v>
      </c>
      <c r="S18" s="71">
        <v>0</v>
      </c>
      <c r="T18" s="72"/>
      <c r="U18" s="71">
        <v>2976364</v>
      </c>
      <c r="V18" s="71">
        <v>1642</v>
      </c>
      <c r="W18" s="71">
        <v>228</v>
      </c>
      <c r="X18" s="71">
        <v>11022</v>
      </c>
      <c r="Y18" s="71">
        <v>15506</v>
      </c>
      <c r="Z18" s="71">
        <v>28660</v>
      </c>
      <c r="AA18" s="71">
        <v>8335</v>
      </c>
      <c r="AB18" s="71">
        <v>46115</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38.304000000000002</v>
      </c>
      <c r="BK18" s="71">
        <v>0</v>
      </c>
      <c r="BL18" s="71">
        <v>11.8</v>
      </c>
      <c r="BM18" s="71">
        <v>0</v>
      </c>
      <c r="BN18" s="72"/>
      <c r="BO18" s="71">
        <v>0</v>
      </c>
      <c r="BP18" s="71">
        <v>0</v>
      </c>
      <c r="BQ18" s="71">
        <v>1</v>
      </c>
      <c r="BR18" s="71">
        <v>0</v>
      </c>
      <c r="BS18" s="71">
        <v>1</v>
      </c>
      <c r="BT18" s="71">
        <v>0</v>
      </c>
      <c r="BU18"/>
      <c r="BV18" s="70">
        <v>50.103999999999999</v>
      </c>
      <c r="BW18" s="70">
        <v>0</v>
      </c>
      <c r="BX18" s="70">
        <v>0</v>
      </c>
      <c r="BY18" s="70">
        <v>0</v>
      </c>
      <c r="BZ18" s="70">
        <v>0</v>
      </c>
      <c r="CA18" s="70">
        <v>0</v>
      </c>
      <c r="CB18" s="70">
        <v>0</v>
      </c>
      <c r="CC18" s="70">
        <v>0</v>
      </c>
      <c r="CD18" s="70">
        <v>0</v>
      </c>
    </row>
    <row r="19" spans="1:82">
      <c r="A19" s="70" t="s">
        <v>1729</v>
      </c>
      <c r="B19" s="70">
        <v>164</v>
      </c>
      <c r="C19" s="70">
        <v>11</v>
      </c>
      <c r="D19" s="70">
        <v>10</v>
      </c>
      <c r="E19" s="70">
        <v>2014</v>
      </c>
      <c r="F19" s="70" t="s">
        <v>181</v>
      </c>
      <c r="G19" s="70" t="s">
        <v>1718</v>
      </c>
      <c r="H19" s="70" t="s">
        <v>1719</v>
      </c>
      <c r="I19" s="148"/>
      <c r="J19" s="71">
        <v>28.349279614961709</v>
      </c>
      <c r="K19" s="71">
        <v>3.401623566570926</v>
      </c>
      <c r="L19" s="71">
        <v>10.44668208663812</v>
      </c>
      <c r="M19" s="71">
        <v>77.564465361579622</v>
      </c>
      <c r="N19" s="71">
        <v>72.838424608833279</v>
      </c>
      <c r="O19" s="71">
        <v>50.325459892043234</v>
      </c>
      <c r="P19" s="71">
        <v>41.441028720672932</v>
      </c>
      <c r="Q19" s="71">
        <v>3.4142236541993198</v>
      </c>
      <c r="R19" s="71">
        <v>0</v>
      </c>
      <c r="S19" s="71">
        <v>0</v>
      </c>
      <c r="T19" s="72"/>
      <c r="U19" s="71">
        <v>2698996</v>
      </c>
      <c r="V19" s="71">
        <v>1418</v>
      </c>
      <c r="W19" s="71">
        <v>196</v>
      </c>
      <c r="X19" s="71">
        <v>12831</v>
      </c>
      <c r="Y19" s="71">
        <v>15720</v>
      </c>
      <c r="Z19" s="71">
        <v>28960</v>
      </c>
      <c r="AA19" s="71">
        <v>8253</v>
      </c>
      <c r="AB19" s="71">
        <v>46003</v>
      </c>
      <c r="AC19" s="71">
        <v>0</v>
      </c>
      <c r="AD19" s="71">
        <v>0</v>
      </c>
      <c r="AE19" s="72"/>
      <c r="AF19" s="71"/>
      <c r="AG19" s="71"/>
      <c r="AH19" s="71"/>
      <c r="AI19" s="71"/>
      <c r="AJ19" s="71"/>
      <c r="AK19" s="71"/>
      <c r="AL19" s="71"/>
      <c r="AM19" s="71"/>
      <c r="AN19" s="71"/>
      <c r="AO19" s="71"/>
      <c r="AP19" s="71"/>
      <c r="AQ19" s="72"/>
      <c r="AR19" s="71">
        <v>1585</v>
      </c>
      <c r="AS19" s="71">
        <v>322</v>
      </c>
      <c r="AT19" s="71">
        <v>0</v>
      </c>
      <c r="AU19" s="71">
        <v>0</v>
      </c>
      <c r="AV19" s="71">
        <v>0</v>
      </c>
      <c r="AW19" s="71">
        <v>0</v>
      </c>
      <c r="AX19" s="71"/>
      <c r="AY19" s="72"/>
      <c r="AZ19" s="71">
        <v>6924.99</v>
      </c>
      <c r="BA19" s="71">
        <v>10594.3</v>
      </c>
      <c r="BB19" s="71">
        <v>0</v>
      </c>
      <c r="BC19" s="71">
        <v>0</v>
      </c>
      <c r="BD19" s="71">
        <v>0</v>
      </c>
      <c r="BE19" s="71">
        <v>0</v>
      </c>
      <c r="BF19" s="71"/>
      <c r="BG19" s="72"/>
      <c r="BH19" s="71">
        <v>0</v>
      </c>
      <c r="BI19" s="71">
        <v>0</v>
      </c>
      <c r="BJ19" s="71">
        <v>34.664000000000001</v>
      </c>
      <c r="BK19" s="71">
        <v>0</v>
      </c>
      <c r="BL19" s="71">
        <v>10.943</v>
      </c>
      <c r="BM19" s="71">
        <v>0</v>
      </c>
      <c r="BN19" s="72"/>
      <c r="BO19" s="71">
        <v>0</v>
      </c>
      <c r="BP19" s="71">
        <v>0</v>
      </c>
      <c r="BQ19" s="71">
        <v>1</v>
      </c>
      <c r="BR19" s="71">
        <v>0</v>
      </c>
      <c r="BS19" s="71">
        <v>1</v>
      </c>
      <c r="BT19" s="71">
        <v>0</v>
      </c>
      <c r="BU19"/>
      <c r="BV19" s="70">
        <v>45.606999999999999</v>
      </c>
      <c r="BW19" s="70">
        <v>0</v>
      </c>
      <c r="BX19" s="70">
        <v>0</v>
      </c>
      <c r="BY19" s="70">
        <v>0</v>
      </c>
      <c r="BZ19" s="70">
        <v>0</v>
      </c>
      <c r="CA19" s="70">
        <v>0</v>
      </c>
      <c r="CB19" s="70">
        <v>0</v>
      </c>
      <c r="CC19" s="70">
        <v>0</v>
      </c>
      <c r="CD19" s="70">
        <v>0</v>
      </c>
    </row>
    <row r="20" spans="1:82">
      <c r="A20" s="70" t="s">
        <v>1730</v>
      </c>
      <c r="B20" s="70">
        <v>165</v>
      </c>
      <c r="C20" s="70">
        <v>12</v>
      </c>
      <c r="D20" s="70">
        <v>10</v>
      </c>
      <c r="E20" s="70">
        <v>2015</v>
      </c>
      <c r="F20" s="70" t="s">
        <v>182</v>
      </c>
      <c r="G20" s="70" t="s">
        <v>1718</v>
      </c>
      <c r="H20" s="70" t="s">
        <v>1719</v>
      </c>
      <c r="I20" s="148"/>
      <c r="J20" s="71">
        <v>24.7859425950661</v>
      </c>
      <c r="K20" s="71">
        <v>3.1908621641693542</v>
      </c>
      <c r="L20" s="71">
        <v>12.94222323740493</v>
      </c>
      <c r="M20" s="71">
        <v>61.055004355497367</v>
      </c>
      <c r="N20" s="71">
        <v>65.093636200937738</v>
      </c>
      <c r="O20" s="71">
        <v>50.399972710479119</v>
      </c>
      <c r="P20" s="71">
        <v>40.976265231020697</v>
      </c>
      <c r="Q20" s="71">
        <v>3.3312614970008099</v>
      </c>
      <c r="R20" s="71">
        <v>0</v>
      </c>
      <c r="S20" s="71">
        <v>0</v>
      </c>
      <c r="T20" s="72"/>
      <c r="U20" s="71">
        <v>2869203</v>
      </c>
      <c r="V20" s="71">
        <v>1418</v>
      </c>
      <c r="W20" s="71">
        <v>196</v>
      </c>
      <c r="X20" s="71">
        <v>12831</v>
      </c>
      <c r="Y20" s="71">
        <v>15842</v>
      </c>
      <c r="Z20" s="71">
        <v>29282</v>
      </c>
      <c r="AA20" s="71">
        <v>8154</v>
      </c>
      <c r="AB20" s="71">
        <v>45851</v>
      </c>
      <c r="AC20" s="71">
        <v>0</v>
      </c>
      <c r="AD20" s="71">
        <v>0</v>
      </c>
      <c r="AE20" s="72"/>
      <c r="AF20" s="71">
        <v>28824312.701749999</v>
      </c>
      <c r="AG20" s="71">
        <v>2445521.3632897232</v>
      </c>
      <c r="AH20" s="71">
        <v>3288013.2115600659</v>
      </c>
      <c r="AI20" s="71">
        <v>83602326.417435586</v>
      </c>
      <c r="AJ20" s="71">
        <v>103739863.8744887</v>
      </c>
      <c r="AK20" s="71">
        <v>0</v>
      </c>
      <c r="AL20" s="71">
        <v>0</v>
      </c>
      <c r="AM20" s="71">
        <v>6283687.2122889599</v>
      </c>
      <c r="AN20" s="71">
        <v>0</v>
      </c>
      <c r="AO20" s="71">
        <v>0</v>
      </c>
      <c r="AP20" s="71">
        <v>228183724.78081301</v>
      </c>
      <c r="AQ20" s="72"/>
      <c r="AR20" s="71">
        <v>1695</v>
      </c>
      <c r="AS20" s="71">
        <v>376</v>
      </c>
      <c r="AT20" s="71">
        <v>0</v>
      </c>
      <c r="AU20" s="71">
        <v>0</v>
      </c>
      <c r="AV20" s="71">
        <v>0</v>
      </c>
      <c r="AW20" s="71">
        <v>0</v>
      </c>
      <c r="AX20" s="71"/>
      <c r="AY20" s="72"/>
      <c r="AZ20" s="71">
        <v>7590.3200000000006</v>
      </c>
      <c r="BA20" s="71">
        <v>12066.8</v>
      </c>
      <c r="BB20" s="71">
        <v>0</v>
      </c>
      <c r="BC20" s="71">
        <v>0</v>
      </c>
      <c r="BD20" s="71">
        <v>0</v>
      </c>
      <c r="BE20" s="71">
        <v>0</v>
      </c>
      <c r="BF20" s="71"/>
      <c r="BG20" s="72"/>
      <c r="BH20" s="71">
        <v>0</v>
      </c>
      <c r="BI20" s="71">
        <v>0</v>
      </c>
      <c r="BJ20" s="71">
        <v>32.695</v>
      </c>
      <c r="BK20" s="71">
        <v>0</v>
      </c>
      <c r="BL20" s="71">
        <v>11.615</v>
      </c>
      <c r="BM20" s="71">
        <v>0</v>
      </c>
      <c r="BN20" s="72"/>
      <c r="BO20" s="71">
        <v>0</v>
      </c>
      <c r="BP20" s="71">
        <v>0</v>
      </c>
      <c r="BQ20" s="71">
        <v>1</v>
      </c>
      <c r="BR20" s="71">
        <v>0</v>
      </c>
      <c r="BS20" s="71">
        <v>1</v>
      </c>
      <c r="BT20" s="71">
        <v>0</v>
      </c>
      <c r="BU20"/>
      <c r="BV20" s="70">
        <v>44.31</v>
      </c>
      <c r="BW20" s="70">
        <v>0</v>
      </c>
      <c r="BX20" s="70">
        <v>0</v>
      </c>
      <c r="BY20" s="70">
        <v>0</v>
      </c>
      <c r="BZ20" s="70">
        <v>0</v>
      </c>
      <c r="CA20" s="70">
        <v>0</v>
      </c>
      <c r="CB20" s="70">
        <v>0</v>
      </c>
      <c r="CC20" s="70">
        <v>0</v>
      </c>
      <c r="CD20" s="70">
        <v>0</v>
      </c>
    </row>
    <row r="21" spans="1:82">
      <c r="A21" s="70" t="s">
        <v>1731</v>
      </c>
      <c r="B21" s="70">
        <v>166</v>
      </c>
      <c r="C21" s="70">
        <v>13</v>
      </c>
      <c r="D21" s="70">
        <v>10</v>
      </c>
      <c r="E21" s="70">
        <v>2016</v>
      </c>
      <c r="F21" s="70" t="s">
        <v>155</v>
      </c>
      <c r="G21" s="70" t="s">
        <v>1718</v>
      </c>
      <c r="H21" s="70" t="s">
        <v>1719</v>
      </c>
      <c r="I21" s="148"/>
      <c r="J21" s="71">
        <v>28.692011788210653</v>
      </c>
      <c r="K21" s="71">
        <v>3.0458079061118912</v>
      </c>
      <c r="L21" s="71">
        <v>21.365853636575313</v>
      </c>
      <c r="M21" s="71">
        <v>50.093099937549013</v>
      </c>
      <c r="N21" s="71">
        <v>58.81252686716519</v>
      </c>
      <c r="O21" s="71">
        <v>50.532669357229544</v>
      </c>
      <c r="P21" s="71">
        <v>39.797791361891342</v>
      </c>
      <c r="Q21" s="71">
        <v>3.2237163831614608</v>
      </c>
      <c r="R21" s="71">
        <v>0</v>
      </c>
      <c r="S21" s="71">
        <v>0</v>
      </c>
      <c r="T21" s="72"/>
      <c r="U21" s="71">
        <v>3343327</v>
      </c>
      <c r="V21" s="71">
        <v>1418</v>
      </c>
      <c r="W21" s="71">
        <v>196</v>
      </c>
      <c r="X21" s="71">
        <v>12831</v>
      </c>
      <c r="Y21" s="71">
        <v>16003</v>
      </c>
      <c r="Z21" s="71">
        <v>29720</v>
      </c>
      <c r="AA21" s="71">
        <v>8191</v>
      </c>
      <c r="AB21" s="71">
        <v>45641</v>
      </c>
      <c r="AC21" s="71">
        <v>0</v>
      </c>
      <c r="AD21" s="71">
        <v>0</v>
      </c>
      <c r="AE21" s="72"/>
      <c r="AF21" s="71">
        <v>36442671.570258088</v>
      </c>
      <c r="AG21" s="71">
        <v>2288120.0536761698</v>
      </c>
      <c r="AH21" s="71">
        <v>22920084.10204719</v>
      </c>
      <c r="AI21" s="71">
        <v>79799683.406920031</v>
      </c>
      <c r="AJ21" s="71">
        <v>98000661.796883807</v>
      </c>
      <c r="AK21" s="71">
        <v>0</v>
      </c>
      <c r="AL21" s="71">
        <v>0</v>
      </c>
      <c r="AM21" s="71">
        <v>6259767.0426797168</v>
      </c>
      <c r="AN21" s="71">
        <v>0</v>
      </c>
      <c r="AO21" s="71">
        <v>0</v>
      </c>
      <c r="AP21" s="71">
        <v>245710987.97246504</v>
      </c>
      <c r="AQ21" s="72"/>
      <c r="AR21" s="71">
        <v>1786</v>
      </c>
      <c r="AS21" s="71">
        <v>435</v>
      </c>
      <c r="AT21" s="71">
        <v>0</v>
      </c>
      <c r="AU21" s="71">
        <v>0</v>
      </c>
      <c r="AV21" s="71">
        <v>0</v>
      </c>
      <c r="AW21" s="71">
        <v>0</v>
      </c>
      <c r="AX21" s="71"/>
      <c r="AY21" s="72"/>
      <c r="AZ21" s="71">
        <v>8111.78</v>
      </c>
      <c r="BA21" s="71">
        <v>13423.4</v>
      </c>
      <c r="BB21" s="71">
        <v>0</v>
      </c>
      <c r="BC21" s="71">
        <v>0</v>
      </c>
      <c r="BD21" s="71">
        <v>0</v>
      </c>
      <c r="BE21" s="71">
        <v>0</v>
      </c>
      <c r="BF21" s="71"/>
      <c r="BG21" s="72"/>
      <c r="BH21" s="71">
        <v>0</v>
      </c>
      <c r="BI21" s="71">
        <v>0</v>
      </c>
      <c r="BJ21" s="71">
        <v>30.111999999999998</v>
      </c>
      <c r="BK21" s="71">
        <v>0</v>
      </c>
      <c r="BL21" s="71">
        <v>11.438000000000001</v>
      </c>
      <c r="BM21" s="71">
        <v>0</v>
      </c>
      <c r="BN21" s="72"/>
      <c r="BO21" s="71">
        <v>0</v>
      </c>
      <c r="BP21" s="71">
        <v>0</v>
      </c>
      <c r="BQ21" s="71">
        <v>1</v>
      </c>
      <c r="BR21" s="71">
        <v>0</v>
      </c>
      <c r="BS21" s="71">
        <v>1</v>
      </c>
      <c r="BT21" s="71">
        <v>0</v>
      </c>
      <c r="BU21"/>
      <c r="BV21" s="70">
        <v>41.55</v>
      </c>
      <c r="BW21" s="70">
        <v>0</v>
      </c>
      <c r="BX21" s="70">
        <v>0</v>
      </c>
      <c r="BY21" s="70">
        <v>0</v>
      </c>
      <c r="BZ21" s="70">
        <v>0</v>
      </c>
      <c r="CA21" s="70">
        <v>0</v>
      </c>
      <c r="CB21" s="70">
        <v>0</v>
      </c>
      <c r="CC21" s="70">
        <v>0</v>
      </c>
      <c r="CD21" s="70">
        <v>0</v>
      </c>
    </row>
    <row r="22" spans="1:82">
      <c r="A22" s="70" t="s">
        <v>1732</v>
      </c>
      <c r="B22" s="70">
        <v>167</v>
      </c>
      <c r="C22" s="70">
        <v>14</v>
      </c>
      <c r="D22" s="70">
        <v>10</v>
      </c>
      <c r="E22" s="70">
        <v>2017</v>
      </c>
      <c r="F22" s="70" t="s">
        <v>156</v>
      </c>
      <c r="G22" s="70" t="s">
        <v>1718</v>
      </c>
      <c r="H22" s="70" t="s">
        <v>1719</v>
      </c>
      <c r="I22" s="148"/>
      <c r="J22" s="71">
        <v>25.740554091756778</v>
      </c>
      <c r="K22" s="71">
        <v>2.9302839751549778</v>
      </c>
      <c r="L22" s="71">
        <v>11.148804378510826</v>
      </c>
      <c r="M22" s="71">
        <v>46.464094291734924</v>
      </c>
      <c r="N22" s="71">
        <v>60.421332332775549</v>
      </c>
      <c r="O22" s="71">
        <v>50.1630293815263</v>
      </c>
      <c r="P22" s="71">
        <v>39.062892198331951</v>
      </c>
      <c r="Q22" s="71">
        <v>3.1036083450942402</v>
      </c>
      <c r="R22" s="71">
        <v>0</v>
      </c>
      <c r="S22" s="71">
        <v>0</v>
      </c>
      <c r="T22" s="72"/>
      <c r="U22" s="71">
        <v>3039872</v>
      </c>
      <c r="V22" s="71">
        <v>1418</v>
      </c>
      <c r="W22" s="71">
        <v>196</v>
      </c>
      <c r="X22" s="71">
        <v>12831</v>
      </c>
      <c r="Y22" s="71">
        <v>16208</v>
      </c>
      <c r="Z22" s="71">
        <v>29992</v>
      </c>
      <c r="AA22" s="71">
        <v>8091</v>
      </c>
      <c r="AB22" s="71">
        <v>45439</v>
      </c>
      <c r="AC22" s="71">
        <v>0</v>
      </c>
      <c r="AD22" s="71">
        <v>0</v>
      </c>
      <c r="AE22" s="72"/>
      <c r="AF22" s="71">
        <v>34976983.74807246</v>
      </c>
      <c r="AG22" s="71">
        <v>2254210.0341196391</v>
      </c>
      <c r="AH22" s="71">
        <v>2398104.9115923699</v>
      </c>
      <c r="AI22" s="71">
        <v>79257138.799246103</v>
      </c>
      <c r="AJ22" s="71">
        <v>110541326.8005594</v>
      </c>
      <c r="AK22" s="71">
        <v>0</v>
      </c>
      <c r="AL22" s="71">
        <v>0</v>
      </c>
      <c r="AM22" s="71">
        <v>6241813.7591693224</v>
      </c>
      <c r="AN22" s="71">
        <v>0</v>
      </c>
      <c r="AO22" s="71">
        <v>0</v>
      </c>
      <c r="AP22" s="71">
        <v>235669578.05275929</v>
      </c>
      <c r="AQ22" s="72"/>
      <c r="AR22" s="71">
        <v>1868</v>
      </c>
      <c r="AS22" s="71">
        <v>458</v>
      </c>
      <c r="AT22" s="71">
        <v>0</v>
      </c>
      <c r="AU22" s="71">
        <v>0</v>
      </c>
      <c r="AV22" s="71">
        <v>0</v>
      </c>
      <c r="AW22" s="71">
        <v>0</v>
      </c>
      <c r="AX22" s="71"/>
      <c r="AY22" s="72"/>
      <c r="AZ22" s="71">
        <v>8548.4599999999991</v>
      </c>
      <c r="BA22" s="71">
        <v>14257.9</v>
      </c>
      <c r="BB22" s="71">
        <v>0</v>
      </c>
      <c r="BC22" s="71">
        <v>0</v>
      </c>
      <c r="BD22" s="71">
        <v>0</v>
      </c>
      <c r="BE22" s="71">
        <v>0</v>
      </c>
      <c r="BF22" s="71"/>
      <c r="BG22" s="72"/>
      <c r="BH22" s="71">
        <v>0</v>
      </c>
      <c r="BI22" s="71">
        <v>0</v>
      </c>
      <c r="BJ22" s="71">
        <v>29.585000000000001</v>
      </c>
      <c r="BK22" s="71">
        <v>0</v>
      </c>
      <c r="BL22" s="71">
        <v>11.371</v>
      </c>
      <c r="BM22" s="71">
        <v>0</v>
      </c>
      <c r="BN22" s="72"/>
      <c r="BO22" s="71">
        <v>0</v>
      </c>
      <c r="BP22" s="71">
        <v>0</v>
      </c>
      <c r="BQ22" s="71">
        <v>1</v>
      </c>
      <c r="BR22" s="71">
        <v>0</v>
      </c>
      <c r="BS22" s="71">
        <v>1</v>
      </c>
      <c r="BT22" s="71">
        <v>0</v>
      </c>
      <c r="BU22"/>
      <c r="BV22" s="70">
        <v>40.956000000000003</v>
      </c>
      <c r="BW22" s="70">
        <v>0</v>
      </c>
      <c r="BX22" s="70">
        <v>0</v>
      </c>
      <c r="BY22" s="70">
        <v>0</v>
      </c>
      <c r="BZ22" s="70">
        <v>0</v>
      </c>
      <c r="CA22" s="70">
        <v>0</v>
      </c>
      <c r="CB22" s="70">
        <v>0</v>
      </c>
      <c r="CC22" s="70">
        <v>0</v>
      </c>
      <c r="CD22" s="70">
        <v>0</v>
      </c>
    </row>
    <row r="23" spans="1:82">
      <c r="A23" s="70" t="s">
        <v>1733</v>
      </c>
      <c r="B23" s="70">
        <v>168</v>
      </c>
      <c r="C23" s="70">
        <v>15</v>
      </c>
      <c r="D23" s="70">
        <v>10</v>
      </c>
      <c r="E23" s="70">
        <v>2018</v>
      </c>
      <c r="F23" s="70" t="s">
        <v>183</v>
      </c>
      <c r="G23" s="70" t="s">
        <v>1718</v>
      </c>
      <c r="H23" s="70" t="s">
        <v>1719</v>
      </c>
      <c r="I23" s="148"/>
      <c r="J23" s="71">
        <v>26.577537861308404</v>
      </c>
      <c r="K23" s="71">
        <v>2.5427551117056812</v>
      </c>
      <c r="L23" s="71">
        <v>10.383100313797684</v>
      </c>
      <c r="M23" s="71">
        <v>38.583956792473963</v>
      </c>
      <c r="N23" s="71">
        <v>38.191667001308787</v>
      </c>
      <c r="O23" s="71">
        <v>49.566852592584347</v>
      </c>
      <c r="P23" s="71">
        <v>38.368138246765113</v>
      </c>
      <c r="Q23" s="71">
        <v>2.8778067396279399</v>
      </c>
      <c r="R23" s="71">
        <v>0</v>
      </c>
      <c r="S23" s="71">
        <v>0</v>
      </c>
      <c r="T23" s="72"/>
      <c r="U23" s="71">
        <v>4146641</v>
      </c>
      <c r="V23" s="71">
        <v>1418</v>
      </c>
      <c r="W23" s="71">
        <v>196</v>
      </c>
      <c r="X23" s="71">
        <v>12831</v>
      </c>
      <c r="Y23" s="71">
        <v>16533</v>
      </c>
      <c r="Z23" s="71">
        <v>30203</v>
      </c>
      <c r="AA23" s="71">
        <v>8027</v>
      </c>
      <c r="AB23" s="71">
        <v>45405</v>
      </c>
      <c r="AC23" s="71">
        <v>0</v>
      </c>
      <c r="AD23" s="71">
        <v>0</v>
      </c>
      <c r="AE23" s="72"/>
      <c r="AF23" s="71">
        <v>41363323.537618957</v>
      </c>
      <c r="AG23" s="71">
        <v>1993687.4031890619</v>
      </c>
      <c r="AH23" s="71">
        <v>2998571.648021488</v>
      </c>
      <c r="AI23" s="71">
        <v>74343266.979620561</v>
      </c>
      <c r="AJ23" s="71">
        <v>91506590.265000761</v>
      </c>
      <c r="AK23" s="71">
        <v>0</v>
      </c>
      <c r="AL23" s="71">
        <v>0</v>
      </c>
      <c r="AM23" s="71">
        <v>6250048.6818624167</v>
      </c>
      <c r="AN23" s="71">
        <v>0</v>
      </c>
      <c r="AO23" s="71">
        <v>0</v>
      </c>
      <c r="AP23" s="71">
        <v>218455488.51531324</v>
      </c>
      <c r="AQ23" s="72"/>
      <c r="AR23" s="71">
        <v>1966</v>
      </c>
      <c r="AS23" s="71">
        <v>493</v>
      </c>
      <c r="AT23" s="71">
        <v>0</v>
      </c>
      <c r="AU23" s="71">
        <v>0</v>
      </c>
      <c r="AV23" s="71">
        <v>0</v>
      </c>
      <c r="AW23" s="71">
        <v>0</v>
      </c>
      <c r="AX23" s="71"/>
      <c r="AY23" s="72"/>
      <c r="AZ23" s="71">
        <v>9114.0499999999993</v>
      </c>
      <c r="BA23" s="71">
        <v>15125</v>
      </c>
      <c r="BB23" s="71">
        <v>0</v>
      </c>
      <c r="BC23" s="71">
        <v>0</v>
      </c>
      <c r="BD23" s="71">
        <v>0</v>
      </c>
      <c r="BE23" s="71">
        <v>0</v>
      </c>
      <c r="BF23" s="71"/>
      <c r="BG23" s="72"/>
      <c r="BH23" s="71">
        <v>0</v>
      </c>
      <c r="BI23" s="71">
        <v>0</v>
      </c>
      <c r="BJ23" s="71">
        <v>31.138999999999999</v>
      </c>
      <c r="BK23" s="71">
        <v>0</v>
      </c>
      <c r="BL23" s="71">
        <v>11.026</v>
      </c>
      <c r="BM23" s="71">
        <v>0</v>
      </c>
      <c r="BN23" s="72"/>
      <c r="BO23" s="71">
        <v>0</v>
      </c>
      <c r="BP23" s="71">
        <v>0</v>
      </c>
      <c r="BQ23" s="71">
        <v>1</v>
      </c>
      <c r="BR23" s="71">
        <v>0</v>
      </c>
      <c r="BS23" s="71">
        <v>1</v>
      </c>
      <c r="BT23" s="71">
        <v>0</v>
      </c>
      <c r="BU23"/>
      <c r="BV23" s="70">
        <v>42.164999999999999</v>
      </c>
      <c r="BW23" s="70">
        <v>0</v>
      </c>
      <c r="BX23" s="70">
        <v>0</v>
      </c>
      <c r="BY23" s="70">
        <v>0</v>
      </c>
      <c r="BZ23" s="70">
        <v>0</v>
      </c>
      <c r="CA23" s="70">
        <v>0</v>
      </c>
      <c r="CB23" s="70">
        <v>0</v>
      </c>
      <c r="CC23" s="70">
        <v>0</v>
      </c>
      <c r="CD23" s="70">
        <v>0</v>
      </c>
    </row>
    <row r="24" spans="1:82">
      <c r="A24" s="70" t="s">
        <v>1734</v>
      </c>
      <c r="B24" s="70">
        <v>169</v>
      </c>
      <c r="C24" s="70">
        <v>16</v>
      </c>
      <c r="D24" s="70">
        <v>10</v>
      </c>
      <c r="E24" s="70">
        <v>2019</v>
      </c>
      <c r="F24" s="70" t="s">
        <v>158</v>
      </c>
      <c r="G24" s="70" t="s">
        <v>1718</v>
      </c>
      <c r="H24" s="70" t="s">
        <v>1719</v>
      </c>
      <c r="I24" s="148"/>
      <c r="J24" s="71">
        <v>26.619661208033961</v>
      </c>
      <c r="K24" s="71">
        <v>2.3956616374637663</v>
      </c>
      <c r="L24" s="71">
        <v>10.562813365664248</v>
      </c>
      <c r="M24" s="71">
        <v>49.04567628119846</v>
      </c>
      <c r="N24" s="71">
        <v>47.988791528988386</v>
      </c>
      <c r="O24" s="71">
        <v>48.584255837273872</v>
      </c>
      <c r="P24" s="71">
        <v>38.156635278458737</v>
      </c>
      <c r="Q24" s="71">
        <v>2.7971391212697201</v>
      </c>
      <c r="R24" s="71">
        <v>0</v>
      </c>
      <c r="S24" s="71">
        <v>0.19562386113478619</v>
      </c>
      <c r="T24" s="72"/>
      <c r="U24" s="71">
        <v>4249876</v>
      </c>
      <c r="V24" s="71">
        <v>1418</v>
      </c>
      <c r="W24" s="71">
        <v>196</v>
      </c>
      <c r="X24" s="71">
        <v>12831</v>
      </c>
      <c r="Y24" s="71">
        <v>16804</v>
      </c>
      <c r="Z24" s="71">
        <v>30417</v>
      </c>
      <c r="AA24" s="71">
        <v>7923</v>
      </c>
      <c r="AB24" s="71">
        <v>45327</v>
      </c>
      <c r="AC24" s="71">
        <v>0</v>
      </c>
      <c r="AD24" s="71">
        <v>0.19562386113478619</v>
      </c>
      <c r="AE24" s="72"/>
      <c r="AF24" s="71">
        <v>39583934.799268827</v>
      </c>
      <c r="AG24" s="71">
        <v>1932389.9632952809</v>
      </c>
      <c r="AH24" s="71">
        <v>3130211.4730697968</v>
      </c>
      <c r="AI24" s="71">
        <v>83205085.674484283</v>
      </c>
      <c r="AJ24" s="71">
        <v>101096239.98321711</v>
      </c>
      <c r="AK24" s="71">
        <v>0</v>
      </c>
      <c r="AL24" s="71">
        <v>0</v>
      </c>
      <c r="AM24" s="71">
        <v>6173196.1785266884</v>
      </c>
      <c r="AN24" s="71">
        <v>0</v>
      </c>
      <c r="AO24" s="71">
        <v>0</v>
      </c>
      <c r="AP24" s="71">
        <v>235121058.07186198</v>
      </c>
      <c r="AQ24" s="72"/>
      <c r="AR24" s="71">
        <v>2069</v>
      </c>
      <c r="AS24" s="71">
        <v>516</v>
      </c>
      <c r="AT24" s="71">
        <v>0</v>
      </c>
      <c r="AU24" s="71">
        <v>0</v>
      </c>
      <c r="AV24" s="71">
        <v>0</v>
      </c>
      <c r="AW24" s="71">
        <v>0</v>
      </c>
      <c r="AX24" s="71"/>
      <c r="AY24" s="72"/>
      <c r="AZ24" s="71">
        <v>9706.7899999999991</v>
      </c>
      <c r="BA24" s="71">
        <v>15773.59999999998</v>
      </c>
      <c r="BB24" s="71">
        <v>0</v>
      </c>
      <c r="BC24" s="71">
        <v>0</v>
      </c>
      <c r="BD24" s="71">
        <v>0</v>
      </c>
      <c r="BE24" s="71">
        <v>0</v>
      </c>
      <c r="BF24" s="71"/>
      <c r="BG24" s="72"/>
      <c r="BH24" s="71">
        <v>0</v>
      </c>
      <c r="BI24" s="71">
        <v>0</v>
      </c>
      <c r="BJ24" s="71">
        <v>27.722999999999999</v>
      </c>
      <c r="BK24" s="71">
        <v>0</v>
      </c>
      <c r="BL24" s="71">
        <v>10.459</v>
      </c>
      <c r="BM24" s="71">
        <v>0</v>
      </c>
      <c r="BN24" s="72"/>
      <c r="BO24" s="71">
        <v>0</v>
      </c>
      <c r="BP24" s="71">
        <v>0</v>
      </c>
      <c r="BQ24" s="71">
        <v>1</v>
      </c>
      <c r="BR24" s="71">
        <v>0</v>
      </c>
      <c r="BS24" s="71">
        <v>1</v>
      </c>
      <c r="BT24" s="71">
        <v>0</v>
      </c>
      <c r="BU24"/>
      <c r="BV24" s="70">
        <v>38.182000000000002</v>
      </c>
      <c r="BW24" s="70">
        <v>0</v>
      </c>
      <c r="BX24" s="70">
        <v>0</v>
      </c>
      <c r="BY24" s="70">
        <v>0</v>
      </c>
      <c r="BZ24" s="70">
        <v>0</v>
      </c>
      <c r="CA24" s="70">
        <v>0</v>
      </c>
      <c r="CB24" s="70">
        <v>0</v>
      </c>
      <c r="CC24" s="70">
        <v>0</v>
      </c>
      <c r="CD24" s="70">
        <v>0</v>
      </c>
    </row>
    <row r="25" spans="1:82">
      <c r="A25" s="70" t="s">
        <v>1735</v>
      </c>
      <c r="B25" s="70">
        <v>170</v>
      </c>
      <c r="C25" s="70">
        <v>17</v>
      </c>
      <c r="D25" s="70">
        <v>10</v>
      </c>
      <c r="E25" s="70">
        <v>2020</v>
      </c>
      <c r="F25" s="70" t="s">
        <v>159</v>
      </c>
      <c r="G25" s="70" t="s">
        <v>1718</v>
      </c>
      <c r="H25" s="70" t="s">
        <v>1719</v>
      </c>
      <c r="I25" s="148"/>
      <c r="J25" s="71">
        <v>25.815453138886731</v>
      </c>
      <c r="K25" s="71">
        <v>2.6001128573429644</v>
      </c>
      <c r="L25" s="71">
        <v>9.0038030089913477</v>
      </c>
      <c r="M25" s="71">
        <v>38.554217570406863</v>
      </c>
      <c r="N25" s="71">
        <v>46.815103271515611</v>
      </c>
      <c r="O25" s="71">
        <v>42.810179149333514</v>
      </c>
      <c r="P25" s="71">
        <v>35.880668759069167</v>
      </c>
      <c r="Q25" s="71">
        <v>2.6504613989516401</v>
      </c>
      <c r="R25" s="71">
        <v>0</v>
      </c>
      <c r="S25" s="71">
        <v>3.1480160847202669</v>
      </c>
      <c r="T25" s="72"/>
      <c r="U25" s="71">
        <v>3959325</v>
      </c>
      <c r="V25" s="71">
        <v>1326</v>
      </c>
      <c r="W25" s="71">
        <v>271</v>
      </c>
      <c r="X25" s="71">
        <v>11389</v>
      </c>
      <c r="Y25" s="71">
        <v>16909</v>
      </c>
      <c r="Z25" s="71">
        <v>30591</v>
      </c>
      <c r="AA25" s="71">
        <v>7919</v>
      </c>
      <c r="AB25" s="71">
        <v>44953</v>
      </c>
      <c r="AC25" s="71">
        <v>0</v>
      </c>
      <c r="AD25" s="71">
        <v>3.1480160847202669</v>
      </c>
      <c r="AE25" s="72"/>
      <c r="AF25" s="71">
        <v>37876361.111917593</v>
      </c>
      <c r="AG25" s="71">
        <v>1913850.8358791731</v>
      </c>
      <c r="AH25" s="71">
        <v>2226468.3752326961</v>
      </c>
      <c r="AI25" s="71">
        <v>62218278.267908953</v>
      </c>
      <c r="AJ25" s="71">
        <v>100028874.2922172</v>
      </c>
      <c r="AK25" s="71"/>
      <c r="AL25" s="71"/>
      <c r="AM25" s="71">
        <v>5866865.9382468062</v>
      </c>
      <c r="AN25" s="71"/>
      <c r="AO25" s="71"/>
      <c r="AP25" s="71">
        <v>210130698.82140243</v>
      </c>
      <c r="AQ25" s="72"/>
      <c r="AR25" s="71">
        <v>2174</v>
      </c>
      <c r="AS25" s="71">
        <v>525</v>
      </c>
      <c r="AT25" s="71">
        <v>0</v>
      </c>
      <c r="AU25" s="71">
        <v>0</v>
      </c>
      <c r="AV25" s="71">
        <v>0</v>
      </c>
      <c r="AW25" s="71">
        <v>0</v>
      </c>
      <c r="AX25" s="71"/>
      <c r="AY25" s="72"/>
      <c r="AZ25" s="71">
        <v>10292.12999999999</v>
      </c>
      <c r="BA25" s="71">
        <v>15995.699999999981</v>
      </c>
      <c r="BB25" s="71">
        <v>0</v>
      </c>
      <c r="BC25" s="71">
        <v>0</v>
      </c>
      <c r="BD25" s="71">
        <v>0</v>
      </c>
      <c r="BE25" s="71">
        <v>0</v>
      </c>
      <c r="BF25" s="71"/>
      <c r="BG25" s="72"/>
      <c r="BH25" s="71">
        <v>0</v>
      </c>
      <c r="BI25" s="71">
        <v>0</v>
      </c>
      <c r="BJ25" s="71">
        <v>28.219000000000001</v>
      </c>
      <c r="BK25" s="71">
        <v>0</v>
      </c>
      <c r="BL25" s="71">
        <v>8.7680000000000007</v>
      </c>
      <c r="BM25" s="71">
        <v>0</v>
      </c>
      <c r="BN25" s="72"/>
      <c r="BO25" s="71">
        <v>0</v>
      </c>
      <c r="BP25" s="71">
        <v>0</v>
      </c>
      <c r="BQ25" s="71">
        <v>1</v>
      </c>
      <c r="BR25" s="71">
        <v>0</v>
      </c>
      <c r="BS25" s="71">
        <v>1</v>
      </c>
      <c r="BT25" s="71">
        <v>0</v>
      </c>
      <c r="BU25"/>
      <c r="BV25" s="70">
        <v>36.987000000000002</v>
      </c>
      <c r="BW25" s="70">
        <v>0</v>
      </c>
      <c r="BX25" s="70">
        <v>0</v>
      </c>
      <c r="BY25" s="70">
        <v>0</v>
      </c>
      <c r="BZ25" s="70">
        <v>0</v>
      </c>
      <c r="CA25" s="70">
        <v>0</v>
      </c>
      <c r="CB25" s="70">
        <v>0</v>
      </c>
      <c r="CC25" s="70">
        <v>0</v>
      </c>
      <c r="CD25" s="70">
        <v>0</v>
      </c>
    </row>
    <row r="26" spans="1:82">
      <c r="A26" s="70" t="s">
        <v>1736</v>
      </c>
      <c r="B26" s="70">
        <v>170</v>
      </c>
      <c r="C26" s="70">
        <v>18</v>
      </c>
      <c r="D26" s="70">
        <v>10</v>
      </c>
      <c r="E26" s="70">
        <v>2021</v>
      </c>
      <c r="F26" s="70" t="s">
        <v>160</v>
      </c>
      <c r="G26" s="1064" t="s">
        <v>1718</v>
      </c>
      <c r="H26" s="70" t="s">
        <v>1719</v>
      </c>
      <c r="I26" s="148"/>
      <c r="J26" s="71">
        <v>19.298672224844548</v>
      </c>
      <c r="K26" s="71">
        <v>2.586024362509511</v>
      </c>
      <c r="L26" s="71">
        <v>8.1516356328049593</v>
      </c>
      <c r="M26" s="71">
        <v>33.476221970229503</v>
      </c>
      <c r="N26" s="71">
        <v>38.98857824877301</v>
      </c>
      <c r="O26" s="71">
        <v>42.048939273307731</v>
      </c>
      <c r="P26" s="71">
        <v>36.78256398128682</v>
      </c>
      <c r="Q26" s="71">
        <v>2.6063420871141401</v>
      </c>
      <c r="R26" s="71">
        <v>0</v>
      </c>
      <c r="S26" s="71">
        <v>3.59346892190249</v>
      </c>
      <c r="T26" s="72"/>
      <c r="U26" s="71">
        <v>3897014</v>
      </c>
      <c r="V26" s="71">
        <v>1326</v>
      </c>
      <c r="W26" s="71">
        <v>271</v>
      </c>
      <c r="X26" s="71">
        <v>11389</v>
      </c>
      <c r="Y26" s="71">
        <v>17005</v>
      </c>
      <c r="Z26" s="71">
        <v>30938</v>
      </c>
      <c r="AA26" s="71">
        <v>7916</v>
      </c>
      <c r="AB26" s="71">
        <v>44639</v>
      </c>
      <c r="AC26" s="71">
        <v>0</v>
      </c>
      <c r="AD26" s="71">
        <v>3.59346892190249</v>
      </c>
      <c r="AE26" s="72"/>
      <c r="AF26" s="71">
        <v>28423438.599102404</v>
      </c>
      <c r="AG26" s="71">
        <v>2002860.8038180887</v>
      </c>
      <c r="AH26" s="71">
        <v>2469165.0536665935</v>
      </c>
      <c r="AI26" s="71">
        <v>66775117.153327502</v>
      </c>
      <c r="AJ26" s="71">
        <v>98019453.27195935</v>
      </c>
      <c r="AK26" s="71">
        <v>0</v>
      </c>
      <c r="AL26" s="71">
        <v>0</v>
      </c>
      <c r="AM26" s="71">
        <v>5859488.687852514</v>
      </c>
      <c r="AN26" s="71">
        <v>0</v>
      </c>
      <c r="AO26" s="71">
        <v>0</v>
      </c>
      <c r="AP26" s="71">
        <v>203549523.56972644</v>
      </c>
      <c r="AQ26" s="72"/>
      <c r="AR26" s="71">
        <v>2269</v>
      </c>
      <c r="AS26" s="71">
        <v>530</v>
      </c>
      <c r="AT26" s="71">
        <v>0</v>
      </c>
      <c r="AU26" s="71">
        <v>0</v>
      </c>
      <c r="AV26" s="71">
        <v>0</v>
      </c>
      <c r="AW26" s="71">
        <v>0</v>
      </c>
      <c r="AX26" s="71"/>
      <c r="AY26" s="72"/>
      <c r="AZ26" s="71">
        <v>10865.47999999999</v>
      </c>
      <c r="BA26" s="71">
        <v>16223.39999999998</v>
      </c>
      <c r="BB26" s="71">
        <v>0</v>
      </c>
      <c r="BC26" s="71">
        <v>0</v>
      </c>
      <c r="BD26" s="71">
        <v>0</v>
      </c>
      <c r="BE26" s="71">
        <v>0</v>
      </c>
      <c r="BF26" s="71"/>
      <c r="BG26" s="72"/>
      <c r="BH26" s="71">
        <v>0</v>
      </c>
      <c r="BI26" s="71">
        <v>0</v>
      </c>
      <c r="BJ26" s="71">
        <v>27.940999999999999</v>
      </c>
      <c r="BK26" s="71">
        <v>0</v>
      </c>
      <c r="BL26" s="71">
        <v>8.7460000000000004</v>
      </c>
      <c r="BM26" s="71">
        <v>0</v>
      </c>
      <c r="BN26" s="72"/>
      <c r="BO26" s="71">
        <v>0</v>
      </c>
      <c r="BP26" s="71">
        <v>0</v>
      </c>
      <c r="BQ26" s="71">
        <v>1</v>
      </c>
      <c r="BR26" s="71">
        <v>0</v>
      </c>
      <c r="BS26" s="71">
        <v>1</v>
      </c>
      <c r="BT26" s="71">
        <v>0</v>
      </c>
      <c r="BU26"/>
      <c r="BV26" s="70">
        <v>36.686999999999998</v>
      </c>
      <c r="BW26" s="70">
        <v>0</v>
      </c>
      <c r="BX26" s="70">
        <v>0</v>
      </c>
      <c r="BY26" s="70">
        <v>0</v>
      </c>
      <c r="BZ26" s="70">
        <v>0</v>
      </c>
      <c r="CA26" s="70">
        <v>0</v>
      </c>
      <c r="CB26" s="70">
        <v>0</v>
      </c>
      <c r="CC26" s="70">
        <v>0</v>
      </c>
      <c r="CD26" s="70">
        <v>0</v>
      </c>
    </row>
    <row r="27" spans="1:82">
      <c r="A27" s="70" t="s">
        <v>1737</v>
      </c>
      <c r="B27" s="70">
        <v>170</v>
      </c>
      <c r="C27" s="70">
        <v>19</v>
      </c>
      <c r="D27" s="70">
        <v>10</v>
      </c>
      <c r="E27" s="70">
        <v>2022</v>
      </c>
      <c r="F27" s="70" t="s">
        <v>161</v>
      </c>
      <c r="G27" s="1064" t="s">
        <v>1718</v>
      </c>
      <c r="H27" s="70" t="s">
        <v>1719</v>
      </c>
      <c r="I27" s="148"/>
      <c r="J27" s="71">
        <v>21.975830371772062</v>
      </c>
      <c r="K27" s="71">
        <v>2.6629886639448168</v>
      </c>
      <c r="L27" s="71">
        <v>9.1841752528843656</v>
      </c>
      <c r="M27" s="71">
        <v>41.814448267193832</v>
      </c>
      <c r="N27" s="71">
        <v>49.818863663627496</v>
      </c>
      <c r="O27" s="71">
        <v>44.145436938948478</v>
      </c>
      <c r="P27" s="71">
        <v>36.27602310333706</v>
      </c>
      <c r="Q27" s="71">
        <v>2.6117605628267935</v>
      </c>
      <c r="R27" s="71">
        <v>0</v>
      </c>
      <c r="S27" s="71">
        <v>4.8975061762166208</v>
      </c>
      <c r="T27" s="72"/>
      <c r="U27" s="71">
        <v>4443539</v>
      </c>
      <c r="V27" s="71">
        <v>1326</v>
      </c>
      <c r="W27" s="71">
        <v>271</v>
      </c>
      <c r="X27" s="71">
        <v>11389</v>
      </c>
      <c r="Y27" s="71">
        <v>17134</v>
      </c>
      <c r="Z27" s="71">
        <v>30860</v>
      </c>
      <c r="AA27" s="71">
        <v>7926</v>
      </c>
      <c r="AB27" s="71">
        <v>44365</v>
      </c>
      <c r="AC27" s="71">
        <v>0</v>
      </c>
      <c r="AD27" s="71">
        <v>4.8975061762166208</v>
      </c>
      <c r="AE27" s="72"/>
      <c r="AF27" s="71">
        <v>27875850.923940636</v>
      </c>
      <c r="AG27" s="71">
        <v>2039518.7361347028</v>
      </c>
      <c r="AH27" s="71">
        <v>2914343.845181792</v>
      </c>
      <c r="AI27" s="71">
        <v>65643647.445236199</v>
      </c>
      <c r="AJ27" s="71">
        <v>100897844.11578424</v>
      </c>
      <c r="AK27" s="71">
        <v>0</v>
      </c>
      <c r="AL27" s="71">
        <v>0</v>
      </c>
      <c r="AM27" s="71">
        <v>5728732.4163716817</v>
      </c>
      <c r="AN27" s="71">
        <v>0</v>
      </c>
      <c r="AO27" s="71">
        <v>0</v>
      </c>
      <c r="AP27" s="71">
        <v>205099937.48264924</v>
      </c>
      <c r="AQ27" s="72"/>
      <c r="AR27" s="71">
        <v>2377</v>
      </c>
      <c r="AS27" s="71">
        <v>534</v>
      </c>
      <c r="AT27" s="71">
        <v>0</v>
      </c>
      <c r="AU27" s="71">
        <v>1</v>
      </c>
      <c r="AV27" s="71">
        <v>0</v>
      </c>
      <c r="AW27" s="71">
        <v>0</v>
      </c>
      <c r="AX27" s="71"/>
      <c r="AY27" s="72"/>
      <c r="AZ27" s="71">
        <v>11529.589999999973</v>
      </c>
      <c r="BA27" s="71">
        <v>16381.899999999981</v>
      </c>
      <c r="BB27" s="71">
        <v>0</v>
      </c>
      <c r="BC27" s="71">
        <v>19.899999999999999</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1738</v>
      </c>
      <c r="B28" s="70">
        <v>170</v>
      </c>
      <c r="C28" s="70">
        <v>20</v>
      </c>
      <c r="D28" s="70">
        <v>10</v>
      </c>
      <c r="E28" s="70">
        <v>2023</v>
      </c>
      <c r="F28" s="70" t="s">
        <v>1539</v>
      </c>
      <c r="G28" s="70" t="s">
        <v>1718</v>
      </c>
      <c r="H28" s="70" t="s">
        <v>1719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2500</v>
      </c>
      <c r="AS28" s="71">
        <v>536</v>
      </c>
      <c r="AT28" s="71">
        <v>0</v>
      </c>
      <c r="AU28" s="71">
        <v>1</v>
      </c>
      <c r="AV28" s="71">
        <v>0</v>
      </c>
      <c r="AW28" s="71">
        <v>0</v>
      </c>
      <c r="AX28" s="71"/>
      <c r="AY28" s="72"/>
      <c r="AZ28" s="71">
        <v>12226.099999999966</v>
      </c>
      <c r="BA28" s="71">
        <v>16475.39999999998</v>
      </c>
      <c r="BB28" s="71">
        <v>0</v>
      </c>
      <c r="BC28" s="71">
        <v>19.899999999999999</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1739</v>
      </c>
      <c r="B29" s="70">
        <v>170</v>
      </c>
      <c r="C29" s="70">
        <v>21</v>
      </c>
      <c r="D29" s="70">
        <v>10</v>
      </c>
      <c r="E29" s="70">
        <v>2024</v>
      </c>
      <c r="F29" s="70" t="s">
        <v>1554</v>
      </c>
      <c r="G29" s="70" t="s">
        <v>1718</v>
      </c>
      <c r="H29" s="70" t="s">
        <v>1719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1740</v>
      </c>
      <c r="B30" s="70">
        <v>443</v>
      </c>
      <c r="C30" s="70">
        <v>1</v>
      </c>
      <c r="D30" s="70">
        <v>27</v>
      </c>
      <c r="E30" s="70">
        <v>1990</v>
      </c>
      <c r="F30" s="70" t="s">
        <v>787</v>
      </c>
      <c r="G30" s="70" t="s">
        <v>1741</v>
      </c>
      <c r="H30" s="70" t="s">
        <v>1742</v>
      </c>
      <c r="I30" s="148"/>
      <c r="J30" s="71">
        <v>92.068235964997612</v>
      </c>
      <c r="K30" s="71">
        <v>11.177237623623411</v>
      </c>
      <c r="L30" s="71">
        <v>20.5361157885749</v>
      </c>
      <c r="M30" s="71">
        <v>60.330533257470726</v>
      </c>
      <c r="N30" s="71">
        <v>67.446285031744821</v>
      </c>
      <c r="O30" s="71">
        <v>36.979254982094822</v>
      </c>
      <c r="P30" s="71">
        <v>68.489457240351015</v>
      </c>
      <c r="Q30" s="71">
        <v>3.48607294901193</v>
      </c>
      <c r="R30" s="71">
        <v>0</v>
      </c>
      <c r="S30" s="71">
        <v>4.377105994523502</v>
      </c>
      <c r="T30" s="72"/>
      <c r="U30" s="71">
        <v>8581766</v>
      </c>
      <c r="V30" s="71">
        <v>3004</v>
      </c>
      <c r="W30" s="71">
        <v>195</v>
      </c>
      <c r="X30" s="71">
        <v>19342</v>
      </c>
      <c r="Y30" s="71">
        <v>16785</v>
      </c>
      <c r="Z30" s="71">
        <v>15210</v>
      </c>
      <c r="AA30" s="71">
        <v>16630</v>
      </c>
      <c r="AB30" s="71">
        <v>56602</v>
      </c>
      <c r="AC30" s="71">
        <v>0</v>
      </c>
      <c r="AD30" s="71">
        <v>4.377105994523502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1743</v>
      </c>
      <c r="B31" s="70">
        <v>444</v>
      </c>
      <c r="C31" s="70">
        <v>2</v>
      </c>
      <c r="D31" s="70">
        <v>27</v>
      </c>
      <c r="E31" s="70">
        <v>2005</v>
      </c>
      <c r="F31" s="70" t="s">
        <v>789</v>
      </c>
      <c r="G31" s="70" t="s">
        <v>1741</v>
      </c>
      <c r="H31" s="70" t="s">
        <v>1742</v>
      </c>
      <c r="I31" s="148"/>
      <c r="J31" s="71">
        <v>81.843203189178382</v>
      </c>
      <c r="K31" s="71">
        <v>6.7586084439083303</v>
      </c>
      <c r="L31" s="71">
        <v>10.878439588519869</v>
      </c>
      <c r="M31" s="71">
        <v>123.023463885566</v>
      </c>
      <c r="N31" s="71">
        <v>118.1718557573104</v>
      </c>
      <c r="O31" s="71">
        <v>58.195326611218057</v>
      </c>
      <c r="P31" s="71">
        <v>64.799357964528966</v>
      </c>
      <c r="Q31" s="71">
        <v>3.0970667272439298</v>
      </c>
      <c r="R31" s="71">
        <v>0</v>
      </c>
      <c r="S31" s="71">
        <v>3.4098661545116919</v>
      </c>
      <c r="T31" s="72"/>
      <c r="U31" s="71">
        <v>7915868</v>
      </c>
      <c r="V31" s="71">
        <v>2387</v>
      </c>
      <c r="W31" s="71">
        <v>96</v>
      </c>
      <c r="X31" s="71">
        <v>17021</v>
      </c>
      <c r="Y31" s="71">
        <v>20111</v>
      </c>
      <c r="Z31" s="71">
        <v>27699</v>
      </c>
      <c r="AA31" s="71">
        <v>12886</v>
      </c>
      <c r="AB31" s="71">
        <v>52569</v>
      </c>
      <c r="AC31" s="71">
        <v>0</v>
      </c>
      <c r="AD31" s="71">
        <v>3.4098661545116919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1744</v>
      </c>
      <c r="B32" s="70">
        <v>445</v>
      </c>
      <c r="C32" s="70">
        <v>3</v>
      </c>
      <c r="D32" s="70">
        <v>27</v>
      </c>
      <c r="E32" s="70">
        <v>2006</v>
      </c>
      <c r="F32" s="70" t="s">
        <v>790</v>
      </c>
      <c r="G32" s="70" t="s">
        <v>1741</v>
      </c>
      <c r="H32" s="70" t="s">
        <v>1742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1745</v>
      </c>
      <c r="B33" s="70">
        <v>446</v>
      </c>
      <c r="C33" s="70">
        <v>4</v>
      </c>
      <c r="D33" s="70">
        <v>27</v>
      </c>
      <c r="E33" s="70">
        <v>2007</v>
      </c>
      <c r="F33" s="70" t="s">
        <v>791</v>
      </c>
      <c r="G33" s="70" t="s">
        <v>1741</v>
      </c>
      <c r="H33" s="70" t="s">
        <v>1742</v>
      </c>
      <c r="I33" s="148"/>
      <c r="J33" s="71">
        <v>87.396224847740257</v>
      </c>
      <c r="K33" s="71">
        <v>6.8744602366066241</v>
      </c>
      <c r="L33" s="71">
        <v>8.7658027160198664</v>
      </c>
      <c r="M33" s="71">
        <v>136.2165688328476</v>
      </c>
      <c r="N33" s="71">
        <v>106.53639271835409</v>
      </c>
      <c r="O33" s="71">
        <v>55.613348732044663</v>
      </c>
      <c r="P33" s="71">
        <v>62.728263325203542</v>
      </c>
      <c r="Q33" s="71">
        <v>3.2026780731499702</v>
      </c>
      <c r="R33" s="71">
        <v>0</v>
      </c>
      <c r="S33" s="71">
        <v>4.6892871504312268</v>
      </c>
      <c r="T33" s="72"/>
      <c r="U33" s="71">
        <v>9206785</v>
      </c>
      <c r="V33" s="71">
        <v>2293</v>
      </c>
      <c r="W33" s="71">
        <v>75</v>
      </c>
      <c r="X33" s="71">
        <v>20824</v>
      </c>
      <c r="Y33" s="71">
        <v>20077</v>
      </c>
      <c r="Z33" s="71">
        <v>27517</v>
      </c>
      <c r="AA33" s="71">
        <v>12284</v>
      </c>
      <c r="AB33" s="71">
        <v>51487</v>
      </c>
      <c r="AC33" s="71">
        <v>0</v>
      </c>
      <c r="AD33" s="71">
        <v>4.6892871504312268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1746</v>
      </c>
      <c r="B34" s="70">
        <v>447</v>
      </c>
      <c r="C34" s="70">
        <v>5</v>
      </c>
      <c r="D34" s="70">
        <v>27</v>
      </c>
      <c r="E34" s="70">
        <v>2008</v>
      </c>
      <c r="F34" s="70" t="s">
        <v>792</v>
      </c>
      <c r="G34" s="70" t="s">
        <v>1741</v>
      </c>
      <c r="H34" s="70" t="s">
        <v>1742</v>
      </c>
      <c r="I34" s="148"/>
      <c r="J34" s="71">
        <v>84.893181914842089</v>
      </c>
      <c r="K34" s="71">
        <v>5.1205931391387773</v>
      </c>
      <c r="L34" s="71">
        <v>7.5798927759836232</v>
      </c>
      <c r="M34" s="71">
        <v>136.22068707634779</v>
      </c>
      <c r="N34" s="71">
        <v>103.57034810508971</v>
      </c>
      <c r="O34" s="71">
        <v>53.85256552724006</v>
      </c>
      <c r="P34" s="71">
        <v>60.733818146896112</v>
      </c>
      <c r="Q34" s="71">
        <v>3.12863872204088</v>
      </c>
      <c r="R34" s="71">
        <v>0</v>
      </c>
      <c r="S34" s="71">
        <v>5.121018441534968</v>
      </c>
      <c r="T34" s="72"/>
      <c r="U34" s="71">
        <v>9823405</v>
      </c>
      <c r="V34" s="71">
        <v>2293</v>
      </c>
      <c r="W34" s="71">
        <v>75</v>
      </c>
      <c r="X34" s="71">
        <v>20824</v>
      </c>
      <c r="Y34" s="71">
        <v>20207</v>
      </c>
      <c r="Z34" s="71">
        <v>27581</v>
      </c>
      <c r="AA34" s="71">
        <v>11907</v>
      </c>
      <c r="AB34" s="71">
        <v>51124</v>
      </c>
      <c r="AC34" s="71">
        <v>0</v>
      </c>
      <c r="AD34" s="71">
        <v>5.121018441534968</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1747</v>
      </c>
      <c r="B35" s="70">
        <v>448</v>
      </c>
      <c r="C35" s="70">
        <v>6</v>
      </c>
      <c r="D35" s="70">
        <v>27</v>
      </c>
      <c r="E35" s="70">
        <v>2009</v>
      </c>
      <c r="F35" s="70" t="s">
        <v>176</v>
      </c>
      <c r="G35" s="70" t="s">
        <v>1741</v>
      </c>
      <c r="H35" s="70" t="s">
        <v>1742</v>
      </c>
      <c r="I35" s="148"/>
      <c r="J35" s="71">
        <v>78.727137351951683</v>
      </c>
      <c r="K35" s="71">
        <v>4.4491398616058637</v>
      </c>
      <c r="L35" s="71">
        <v>19.630165359802881</v>
      </c>
      <c r="M35" s="71">
        <v>127.219906668687</v>
      </c>
      <c r="N35" s="71">
        <v>92.016152290283699</v>
      </c>
      <c r="O35" s="71">
        <v>54.899424592734121</v>
      </c>
      <c r="P35" s="71">
        <v>57.986860227560989</v>
      </c>
      <c r="Q35" s="71">
        <v>2.9632547252656898</v>
      </c>
      <c r="R35" s="71">
        <v>0</v>
      </c>
      <c r="S35" s="71">
        <v>4.957482698121062</v>
      </c>
      <c r="T35" s="72"/>
      <c r="U35" s="71">
        <v>7511180</v>
      </c>
      <c r="V35" s="71">
        <v>1887</v>
      </c>
      <c r="W35" s="71">
        <v>288</v>
      </c>
      <c r="X35" s="71">
        <v>21329</v>
      </c>
      <c r="Y35" s="71">
        <v>20327</v>
      </c>
      <c r="Z35" s="71">
        <v>27753</v>
      </c>
      <c r="AA35" s="71">
        <v>11671</v>
      </c>
      <c r="AB35" s="71">
        <v>50830</v>
      </c>
      <c r="AC35" s="71">
        <v>0</v>
      </c>
      <c r="AD35" s="71">
        <v>4.957482698121062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45.933</v>
      </c>
      <c r="BK35" s="71">
        <v>0</v>
      </c>
      <c r="BL35" s="71">
        <v>22.761000000000003</v>
      </c>
      <c r="BM35" s="71">
        <v>0</v>
      </c>
      <c r="BN35" s="72"/>
      <c r="BO35" s="71">
        <v>0</v>
      </c>
      <c r="BP35" s="71">
        <v>0</v>
      </c>
      <c r="BQ35" s="71">
        <v>5</v>
      </c>
      <c r="BR35" s="71">
        <v>0</v>
      </c>
      <c r="BS35" s="71">
        <v>2</v>
      </c>
      <c r="BT35" s="71">
        <v>0</v>
      </c>
      <c r="BU35"/>
      <c r="BV35" s="70">
        <v>50.103000000000002</v>
      </c>
      <c r="BW35" s="70">
        <v>3.4860000000000002</v>
      </c>
      <c r="BX35" s="70">
        <v>15.105</v>
      </c>
      <c r="BY35" s="70">
        <v>0</v>
      </c>
      <c r="BZ35" s="70">
        <v>0</v>
      </c>
      <c r="CA35" s="70">
        <v>0</v>
      </c>
      <c r="CB35" s="70">
        <v>0</v>
      </c>
      <c r="CC35" s="70">
        <v>0</v>
      </c>
      <c r="CD35" s="70">
        <v>0</v>
      </c>
    </row>
    <row r="36" spans="1:82">
      <c r="A36" s="70" t="s">
        <v>1748</v>
      </c>
      <c r="B36" s="70">
        <v>449</v>
      </c>
      <c r="C36" s="70">
        <v>7</v>
      </c>
      <c r="D36" s="70">
        <v>27</v>
      </c>
      <c r="E36" s="70">
        <v>2010</v>
      </c>
      <c r="F36" s="70" t="s">
        <v>177</v>
      </c>
      <c r="G36" s="70" t="s">
        <v>1741</v>
      </c>
      <c r="H36" s="70" t="s">
        <v>1742</v>
      </c>
      <c r="I36" s="148"/>
      <c r="J36" s="71">
        <v>80.172064706774265</v>
      </c>
      <c r="K36" s="71">
        <v>5.1033556416261696</v>
      </c>
      <c r="L36" s="71">
        <v>17.953267051532681</v>
      </c>
      <c r="M36" s="71">
        <v>141.31483840381011</v>
      </c>
      <c r="N36" s="71">
        <v>101.2005676337118</v>
      </c>
      <c r="O36" s="71">
        <v>55.015668840903622</v>
      </c>
      <c r="P36" s="71">
        <v>58.330657618846217</v>
      </c>
      <c r="Q36" s="71">
        <v>3.0684740993155901</v>
      </c>
      <c r="R36" s="71">
        <v>0</v>
      </c>
      <c r="S36" s="71">
        <v>4.6797304851115777</v>
      </c>
      <c r="T36" s="72"/>
      <c r="U36" s="71">
        <v>7525895</v>
      </c>
      <c r="V36" s="71">
        <v>1887</v>
      </c>
      <c r="W36" s="71">
        <v>288</v>
      </c>
      <c r="X36" s="71">
        <v>21329</v>
      </c>
      <c r="Y36" s="71">
        <v>20400</v>
      </c>
      <c r="Z36" s="71">
        <v>27941</v>
      </c>
      <c r="AA36" s="71">
        <v>11447</v>
      </c>
      <c r="AB36" s="71">
        <v>50436</v>
      </c>
      <c r="AC36" s="71">
        <v>0</v>
      </c>
      <c r="AD36" s="71">
        <v>4.6797304851115777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56.811</v>
      </c>
      <c r="BK36" s="71">
        <v>0</v>
      </c>
      <c r="BL36" s="71">
        <v>18.846</v>
      </c>
      <c r="BM36" s="71">
        <v>0</v>
      </c>
      <c r="BN36" s="72"/>
      <c r="BO36" s="71">
        <v>0</v>
      </c>
      <c r="BP36" s="71">
        <v>0</v>
      </c>
      <c r="BQ36" s="71">
        <v>5</v>
      </c>
      <c r="BR36" s="71">
        <v>0</v>
      </c>
      <c r="BS36" s="71">
        <v>2</v>
      </c>
      <c r="BT36" s="71">
        <v>0</v>
      </c>
      <c r="BU36"/>
      <c r="BV36" s="70">
        <v>61.121000000000002</v>
      </c>
      <c r="BW36" s="70">
        <v>0</v>
      </c>
      <c r="BX36" s="70">
        <v>14.536</v>
      </c>
      <c r="BY36" s="70">
        <v>0</v>
      </c>
      <c r="BZ36" s="70">
        <v>0</v>
      </c>
      <c r="CA36" s="70">
        <v>0</v>
      </c>
      <c r="CB36" s="70">
        <v>0</v>
      </c>
      <c r="CC36" s="70">
        <v>0</v>
      </c>
      <c r="CD36" s="70">
        <v>0</v>
      </c>
    </row>
    <row r="37" spans="1:82">
      <c r="A37" s="70" t="s">
        <v>1749</v>
      </c>
      <c r="B37" s="70">
        <v>450</v>
      </c>
      <c r="C37" s="70">
        <v>8</v>
      </c>
      <c r="D37" s="70">
        <v>27</v>
      </c>
      <c r="E37" s="70">
        <v>2011</v>
      </c>
      <c r="F37" s="70" t="s">
        <v>178</v>
      </c>
      <c r="G37" s="70" t="s">
        <v>1741</v>
      </c>
      <c r="H37" s="70" t="s">
        <v>1742</v>
      </c>
      <c r="I37" s="148"/>
      <c r="J37" s="71">
        <v>83.866069989866062</v>
      </c>
      <c r="K37" s="71">
        <v>5.3814197011227254</v>
      </c>
      <c r="L37" s="71">
        <v>17.929085750036759</v>
      </c>
      <c r="M37" s="71">
        <v>126.7998988523251</v>
      </c>
      <c r="N37" s="71">
        <v>104.7673269963131</v>
      </c>
      <c r="O37" s="71">
        <v>54.701512031094786</v>
      </c>
      <c r="P37" s="71">
        <v>55.981902392179542</v>
      </c>
      <c r="Q37" s="71">
        <v>3.5144662535265501</v>
      </c>
      <c r="R37" s="71">
        <v>0</v>
      </c>
      <c r="S37" s="71">
        <v>7.2024372194036639</v>
      </c>
      <c r="T37" s="72"/>
      <c r="U37" s="71">
        <v>7847298</v>
      </c>
      <c r="V37" s="71">
        <v>1887</v>
      </c>
      <c r="W37" s="71">
        <v>288</v>
      </c>
      <c r="X37" s="71">
        <v>21329</v>
      </c>
      <c r="Y37" s="71">
        <v>20421</v>
      </c>
      <c r="Z37" s="71">
        <v>28385</v>
      </c>
      <c r="AA37" s="71">
        <v>11313</v>
      </c>
      <c r="AB37" s="71">
        <v>50080</v>
      </c>
      <c r="AC37" s="71">
        <v>0</v>
      </c>
      <c r="AD37" s="71">
        <v>7.2024372194036639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63.466999999999999</v>
      </c>
      <c r="BK37" s="71">
        <v>0</v>
      </c>
      <c r="BL37" s="71">
        <v>20.152999999999999</v>
      </c>
      <c r="BM37" s="71">
        <v>0</v>
      </c>
      <c r="BN37" s="72"/>
      <c r="BO37" s="71">
        <v>0</v>
      </c>
      <c r="BP37" s="71">
        <v>0</v>
      </c>
      <c r="BQ37" s="71">
        <v>5</v>
      </c>
      <c r="BR37" s="71">
        <v>0</v>
      </c>
      <c r="BS37" s="71">
        <v>2</v>
      </c>
      <c r="BT37" s="71">
        <v>0</v>
      </c>
      <c r="BU37"/>
      <c r="BV37" s="70">
        <v>68.099000000000004</v>
      </c>
      <c r="BW37" s="70">
        <v>0</v>
      </c>
      <c r="BX37" s="70">
        <v>15.521000000000001</v>
      </c>
      <c r="BY37" s="70">
        <v>0</v>
      </c>
      <c r="BZ37" s="70">
        <v>0</v>
      </c>
      <c r="CA37" s="70">
        <v>0</v>
      </c>
      <c r="CB37" s="70">
        <v>0</v>
      </c>
      <c r="CC37" s="70">
        <v>0</v>
      </c>
      <c r="CD37" s="70">
        <v>0</v>
      </c>
    </row>
    <row r="38" spans="1:82">
      <c r="A38" s="70" t="s">
        <v>1750</v>
      </c>
      <c r="B38" s="70">
        <v>451</v>
      </c>
      <c r="C38" s="70">
        <v>9</v>
      </c>
      <c r="D38" s="70">
        <v>27</v>
      </c>
      <c r="E38" s="70">
        <v>2012</v>
      </c>
      <c r="F38" s="70" t="s">
        <v>179</v>
      </c>
      <c r="G38" s="70" t="s">
        <v>1741</v>
      </c>
      <c r="H38" s="70" t="s">
        <v>1742</v>
      </c>
      <c r="I38" s="148"/>
      <c r="J38" s="71">
        <v>95.413479045624968</v>
      </c>
      <c r="K38" s="71">
        <v>5.0604698064237574</v>
      </c>
      <c r="L38" s="71">
        <v>17.380905111944401</v>
      </c>
      <c r="M38" s="71">
        <v>134.09076489341601</v>
      </c>
      <c r="N38" s="71">
        <v>109.2154220633906</v>
      </c>
      <c r="O38" s="71">
        <v>55.045402292467713</v>
      </c>
      <c r="P38" s="71">
        <v>55.424527952521998</v>
      </c>
      <c r="Q38" s="71">
        <v>3.8066548929533499</v>
      </c>
      <c r="R38" s="71">
        <v>0</v>
      </c>
      <c r="S38" s="71">
        <v>4.189925871190713</v>
      </c>
      <c r="T38" s="72"/>
      <c r="U38" s="71">
        <v>7781159</v>
      </c>
      <c r="V38" s="71">
        <v>1887</v>
      </c>
      <c r="W38" s="71">
        <v>288</v>
      </c>
      <c r="X38" s="71">
        <v>21329</v>
      </c>
      <c r="Y38" s="71">
        <v>20548</v>
      </c>
      <c r="Z38" s="71">
        <v>28790</v>
      </c>
      <c r="AA38" s="71">
        <v>11137</v>
      </c>
      <c r="AB38" s="71">
        <v>49926</v>
      </c>
      <c r="AC38" s="71">
        <v>0</v>
      </c>
      <c r="AD38" s="71">
        <v>4.189925871190713</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56.213999999999999</v>
      </c>
      <c r="BK38" s="71">
        <v>0</v>
      </c>
      <c r="BL38" s="71">
        <v>14.958</v>
      </c>
      <c r="BM38" s="71">
        <v>0</v>
      </c>
      <c r="BN38" s="72"/>
      <c r="BO38" s="71">
        <v>0</v>
      </c>
      <c r="BP38" s="71">
        <v>0</v>
      </c>
      <c r="BQ38" s="71">
        <v>5</v>
      </c>
      <c r="BR38" s="71">
        <v>0</v>
      </c>
      <c r="BS38" s="71">
        <v>1</v>
      </c>
      <c r="BT38" s="71">
        <v>0</v>
      </c>
      <c r="BU38"/>
      <c r="BV38" s="70">
        <v>56.213999999999999</v>
      </c>
      <c r="BW38" s="70">
        <v>0</v>
      </c>
      <c r="BX38" s="70">
        <v>14.958</v>
      </c>
      <c r="BY38" s="70">
        <v>0</v>
      </c>
      <c r="BZ38" s="70">
        <v>0</v>
      </c>
      <c r="CA38" s="70">
        <v>0</v>
      </c>
      <c r="CB38" s="70">
        <v>0</v>
      </c>
      <c r="CC38" s="70">
        <v>0</v>
      </c>
      <c r="CD38" s="70">
        <v>0</v>
      </c>
    </row>
    <row r="39" spans="1:82">
      <c r="A39" s="70" t="s">
        <v>1751</v>
      </c>
      <c r="B39" s="70">
        <v>452</v>
      </c>
      <c r="C39" s="70">
        <v>10</v>
      </c>
      <c r="D39" s="70">
        <v>27</v>
      </c>
      <c r="E39" s="70">
        <v>2013</v>
      </c>
      <c r="F39" s="70" t="s">
        <v>180</v>
      </c>
      <c r="G39" s="70" t="s">
        <v>1741</v>
      </c>
      <c r="H39" s="70" t="s">
        <v>1742</v>
      </c>
      <c r="I39" s="148"/>
      <c r="J39" s="71">
        <v>101.0967653667587</v>
      </c>
      <c r="K39" s="71">
        <v>4.2113160638862759</v>
      </c>
      <c r="L39" s="71">
        <v>15.303849995738361</v>
      </c>
      <c r="M39" s="71">
        <v>129.72141926320251</v>
      </c>
      <c r="N39" s="71">
        <v>100.7847432359991</v>
      </c>
      <c r="O39" s="71">
        <v>53.792744877691383</v>
      </c>
      <c r="P39" s="71">
        <v>54.574350824769084</v>
      </c>
      <c r="Q39" s="71">
        <v>3.8467815136808099</v>
      </c>
      <c r="R39" s="71">
        <v>0</v>
      </c>
      <c r="S39" s="71">
        <v>5.8743771324600598</v>
      </c>
      <c r="T39" s="72"/>
      <c r="U39" s="71">
        <v>7868066</v>
      </c>
      <c r="V39" s="71">
        <v>1887</v>
      </c>
      <c r="W39" s="71">
        <v>288</v>
      </c>
      <c r="X39" s="71">
        <v>21329</v>
      </c>
      <c r="Y39" s="71">
        <v>20591</v>
      </c>
      <c r="Z39" s="71">
        <v>29391</v>
      </c>
      <c r="AA39" s="71">
        <v>10925</v>
      </c>
      <c r="AB39" s="71">
        <v>49729</v>
      </c>
      <c r="AC39" s="71">
        <v>0</v>
      </c>
      <c r="AD39" s="71">
        <v>5.8743771324600598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65.450999999999993</v>
      </c>
      <c r="BK39" s="71">
        <v>0</v>
      </c>
      <c r="BL39" s="71">
        <v>15.111000000000001</v>
      </c>
      <c r="BM39" s="71">
        <v>0</v>
      </c>
      <c r="BN39" s="72"/>
      <c r="BO39" s="71">
        <v>0</v>
      </c>
      <c r="BP39" s="71">
        <v>0</v>
      </c>
      <c r="BQ39" s="71">
        <v>5</v>
      </c>
      <c r="BR39" s="71">
        <v>0</v>
      </c>
      <c r="BS39" s="71">
        <v>1</v>
      </c>
      <c r="BT39" s="71">
        <v>0</v>
      </c>
      <c r="BU39"/>
      <c r="BV39" s="70">
        <v>65.450999999999993</v>
      </c>
      <c r="BW39" s="70">
        <v>0</v>
      </c>
      <c r="BX39" s="70">
        <v>15.111000000000001</v>
      </c>
      <c r="BY39" s="70">
        <v>0</v>
      </c>
      <c r="BZ39" s="70">
        <v>0</v>
      </c>
      <c r="CA39" s="70">
        <v>0</v>
      </c>
      <c r="CB39" s="70">
        <v>0</v>
      </c>
      <c r="CC39" s="70">
        <v>0</v>
      </c>
      <c r="CD39" s="70">
        <v>0</v>
      </c>
    </row>
    <row r="40" spans="1:82">
      <c r="A40" s="70" t="s">
        <v>1752</v>
      </c>
      <c r="B40" s="70">
        <v>453</v>
      </c>
      <c r="C40" s="70">
        <v>11</v>
      </c>
      <c r="D40" s="70">
        <v>27</v>
      </c>
      <c r="E40" s="70">
        <v>2014</v>
      </c>
      <c r="F40" s="70" t="s">
        <v>181</v>
      </c>
      <c r="G40" s="70" t="s">
        <v>1741</v>
      </c>
      <c r="H40" s="70" t="s">
        <v>1742</v>
      </c>
      <c r="I40" s="148"/>
      <c r="J40" s="71">
        <v>106.37978214903519</v>
      </c>
      <c r="K40" s="71">
        <v>4.6609299399074624</v>
      </c>
      <c r="L40" s="71">
        <v>14.50568565159071</v>
      </c>
      <c r="M40" s="71">
        <v>124.3514743186488</v>
      </c>
      <c r="N40" s="71">
        <v>111.7923573913222</v>
      </c>
      <c r="O40" s="71">
        <v>52.078857303337138</v>
      </c>
      <c r="P40" s="71">
        <v>54.707380093509222</v>
      </c>
      <c r="Q40" s="71">
        <v>3.6572114646431801</v>
      </c>
      <c r="R40" s="71">
        <v>0</v>
      </c>
      <c r="S40" s="71">
        <v>4.0058607581793151</v>
      </c>
      <c r="T40" s="72"/>
      <c r="U40" s="71">
        <v>8860308</v>
      </c>
      <c r="V40" s="71">
        <v>1837</v>
      </c>
      <c r="W40" s="71">
        <v>240</v>
      </c>
      <c r="X40" s="71">
        <v>21011</v>
      </c>
      <c r="Y40" s="71">
        <v>20590</v>
      </c>
      <c r="Z40" s="71">
        <v>29969</v>
      </c>
      <c r="AA40" s="71">
        <v>10895</v>
      </c>
      <c r="AB40" s="71">
        <v>49277</v>
      </c>
      <c r="AC40" s="71">
        <v>0</v>
      </c>
      <c r="AD40" s="71">
        <v>4.0058607581793151</v>
      </c>
      <c r="AE40" s="72"/>
      <c r="AF40" s="71"/>
      <c r="AG40" s="71"/>
      <c r="AH40" s="71"/>
      <c r="AI40" s="71"/>
      <c r="AJ40" s="71"/>
      <c r="AK40" s="71"/>
      <c r="AL40" s="71"/>
      <c r="AM40" s="71"/>
      <c r="AN40" s="71"/>
      <c r="AO40" s="71"/>
      <c r="AP40" s="71"/>
      <c r="AQ40" s="72"/>
      <c r="AR40" s="71">
        <v>675</v>
      </c>
      <c r="AS40" s="71">
        <v>81</v>
      </c>
      <c r="AT40" s="71">
        <v>0</v>
      </c>
      <c r="AU40" s="71">
        <v>1</v>
      </c>
      <c r="AV40" s="71">
        <v>0</v>
      </c>
      <c r="AW40" s="71">
        <v>0</v>
      </c>
      <c r="AX40" s="71"/>
      <c r="AY40" s="72"/>
      <c r="AZ40" s="71">
        <v>3034.0720000000001</v>
      </c>
      <c r="BA40" s="71">
        <v>2105.6999999999998</v>
      </c>
      <c r="BB40" s="71">
        <v>0</v>
      </c>
      <c r="BC40" s="71">
        <v>90</v>
      </c>
      <c r="BD40" s="71">
        <v>0</v>
      </c>
      <c r="BE40" s="71">
        <v>0</v>
      </c>
      <c r="BF40" s="71"/>
      <c r="BG40" s="72"/>
      <c r="BH40" s="71">
        <v>0</v>
      </c>
      <c r="BI40" s="71">
        <v>0</v>
      </c>
      <c r="BJ40" s="71">
        <v>63.161000000000001</v>
      </c>
      <c r="BK40" s="71">
        <v>0</v>
      </c>
      <c r="BL40" s="71">
        <v>19.346</v>
      </c>
      <c r="BM40" s="71">
        <v>0</v>
      </c>
      <c r="BN40" s="72"/>
      <c r="BO40" s="71">
        <v>0</v>
      </c>
      <c r="BP40" s="71">
        <v>0</v>
      </c>
      <c r="BQ40" s="71">
        <v>5</v>
      </c>
      <c r="BR40" s="71">
        <v>0</v>
      </c>
      <c r="BS40" s="71">
        <v>2</v>
      </c>
      <c r="BT40" s="71">
        <v>0</v>
      </c>
      <c r="BU40"/>
      <c r="BV40" s="70">
        <v>67.504999999999995</v>
      </c>
      <c r="BW40" s="70">
        <v>0</v>
      </c>
      <c r="BX40" s="70">
        <v>15.002000000000001</v>
      </c>
      <c r="BY40" s="70">
        <v>0</v>
      </c>
      <c r="BZ40" s="70">
        <v>0</v>
      </c>
      <c r="CA40" s="70">
        <v>0</v>
      </c>
      <c r="CB40" s="70">
        <v>0</v>
      </c>
      <c r="CC40" s="70">
        <v>0</v>
      </c>
      <c r="CD40" s="70">
        <v>0</v>
      </c>
    </row>
    <row r="41" spans="1:82">
      <c r="A41" s="70" t="s">
        <v>1753</v>
      </c>
      <c r="B41" s="70">
        <v>454</v>
      </c>
      <c r="C41" s="70">
        <v>12</v>
      </c>
      <c r="D41" s="70">
        <v>27</v>
      </c>
      <c r="E41" s="70">
        <v>2015</v>
      </c>
      <c r="F41" s="70" t="s">
        <v>182</v>
      </c>
      <c r="G41" s="70" t="s">
        <v>1741</v>
      </c>
      <c r="H41" s="70" t="s">
        <v>1742</v>
      </c>
      <c r="I41" s="148"/>
      <c r="J41" s="71">
        <v>111.1248136710676</v>
      </c>
      <c r="K41" s="71">
        <v>4.4654331654094097</v>
      </c>
      <c r="L41" s="71">
        <v>14.365047144132101</v>
      </c>
      <c r="M41" s="71">
        <v>118.7750134925798</v>
      </c>
      <c r="N41" s="71">
        <v>93.043286413445742</v>
      </c>
      <c r="O41" s="71">
        <v>51.183115514360964</v>
      </c>
      <c r="P41" s="71">
        <v>53.383721553732265</v>
      </c>
      <c r="Q41" s="71">
        <v>3.5519845439984401</v>
      </c>
      <c r="R41" s="71">
        <v>0</v>
      </c>
      <c r="S41" s="71">
        <v>13.05956976476144</v>
      </c>
      <c r="T41" s="72"/>
      <c r="U41" s="71">
        <v>9048388</v>
      </c>
      <c r="V41" s="71">
        <v>1837</v>
      </c>
      <c r="W41" s="71">
        <v>240</v>
      </c>
      <c r="X41" s="71">
        <v>21011</v>
      </c>
      <c r="Y41" s="71">
        <v>20624</v>
      </c>
      <c r="Z41" s="71">
        <v>29737</v>
      </c>
      <c r="AA41" s="71">
        <v>10623</v>
      </c>
      <c r="AB41" s="71">
        <v>48889</v>
      </c>
      <c r="AC41" s="71">
        <v>0</v>
      </c>
      <c r="AD41" s="71">
        <v>13.05956976476144</v>
      </c>
      <c r="AE41" s="72"/>
      <c r="AF41" s="71">
        <v>107555400.9655782</v>
      </c>
      <c r="AG41" s="71">
        <v>2966330.2441580412</v>
      </c>
      <c r="AH41" s="71">
        <v>1686909.523705957</v>
      </c>
      <c r="AI41" s="71">
        <v>132758168.2603807</v>
      </c>
      <c r="AJ41" s="71">
        <v>117082651.53057531</v>
      </c>
      <c r="AK41" s="71">
        <v>0</v>
      </c>
      <c r="AL41" s="71">
        <v>0</v>
      </c>
      <c r="AM41" s="71">
        <v>6700032.3683582665</v>
      </c>
      <c r="AN41" s="71">
        <v>0</v>
      </c>
      <c r="AO41" s="71">
        <v>0</v>
      </c>
      <c r="AP41" s="71">
        <v>368749492.89275646</v>
      </c>
      <c r="AQ41" s="72"/>
      <c r="AR41" s="71">
        <v>718</v>
      </c>
      <c r="AS41" s="71">
        <v>104</v>
      </c>
      <c r="AT41" s="71">
        <v>0</v>
      </c>
      <c r="AU41" s="71">
        <v>1</v>
      </c>
      <c r="AV41" s="71">
        <v>0</v>
      </c>
      <c r="AW41" s="71">
        <v>0</v>
      </c>
      <c r="AX41" s="71"/>
      <c r="AY41" s="72"/>
      <c r="AZ41" s="71">
        <v>3240.0639999999999</v>
      </c>
      <c r="BA41" s="71">
        <v>3064.1</v>
      </c>
      <c r="BB41" s="71">
        <v>0</v>
      </c>
      <c r="BC41" s="71">
        <v>90</v>
      </c>
      <c r="BD41" s="71">
        <v>0</v>
      </c>
      <c r="BE41" s="71">
        <v>0</v>
      </c>
      <c r="BF41" s="71"/>
      <c r="BG41" s="72"/>
      <c r="BH41" s="71">
        <v>0</v>
      </c>
      <c r="BI41" s="71">
        <v>0</v>
      </c>
      <c r="BJ41" s="71">
        <v>59.558999999999997</v>
      </c>
      <c r="BK41" s="71">
        <v>0</v>
      </c>
      <c r="BL41" s="71">
        <v>19.728999999999999</v>
      </c>
      <c r="BM41" s="71">
        <v>0</v>
      </c>
      <c r="BN41" s="72"/>
      <c r="BO41" s="71">
        <v>0</v>
      </c>
      <c r="BP41" s="71">
        <v>0</v>
      </c>
      <c r="BQ41" s="71">
        <v>5</v>
      </c>
      <c r="BR41" s="71">
        <v>0</v>
      </c>
      <c r="BS41" s="71">
        <v>2</v>
      </c>
      <c r="BT41" s="71">
        <v>0</v>
      </c>
      <c r="BU41"/>
      <c r="BV41" s="70">
        <v>63.881</v>
      </c>
      <c r="BW41" s="70">
        <v>0</v>
      </c>
      <c r="BX41" s="70">
        <v>15.407</v>
      </c>
      <c r="BY41" s="70">
        <v>0</v>
      </c>
      <c r="BZ41" s="70">
        <v>0</v>
      </c>
      <c r="CA41" s="70">
        <v>0</v>
      </c>
      <c r="CB41" s="70">
        <v>0</v>
      </c>
      <c r="CC41" s="70">
        <v>0</v>
      </c>
      <c r="CD41" s="70">
        <v>0</v>
      </c>
    </row>
    <row r="42" spans="1:82">
      <c r="A42" s="70" t="s">
        <v>1754</v>
      </c>
      <c r="B42" s="70">
        <v>455</v>
      </c>
      <c r="C42" s="70">
        <v>13</v>
      </c>
      <c r="D42" s="70">
        <v>27</v>
      </c>
      <c r="E42" s="70">
        <v>2016</v>
      </c>
      <c r="F42" s="70" t="s">
        <v>155</v>
      </c>
      <c r="G42" s="70" t="s">
        <v>1741</v>
      </c>
      <c r="H42" s="70" t="s">
        <v>1742</v>
      </c>
      <c r="I42" s="148"/>
      <c r="J42" s="71">
        <v>101.91457441191514</v>
      </c>
      <c r="K42" s="71">
        <v>4.4274281784839111</v>
      </c>
      <c r="L42" s="71">
        <v>15.098781920262605</v>
      </c>
      <c r="M42" s="71">
        <v>119.79050622114755</v>
      </c>
      <c r="N42" s="71">
        <v>88.920046174991057</v>
      </c>
      <c r="O42" s="71">
        <v>50.47145885598929</v>
      </c>
      <c r="P42" s="71">
        <v>52.250695678888967</v>
      </c>
      <c r="Q42" s="71">
        <v>3.4143522263321358</v>
      </c>
      <c r="R42" s="71">
        <v>0</v>
      </c>
      <c r="S42" s="71">
        <v>9.719244442449563</v>
      </c>
      <c r="T42" s="72"/>
      <c r="U42" s="71">
        <v>9642861</v>
      </c>
      <c r="V42" s="71">
        <v>1837</v>
      </c>
      <c r="W42" s="71">
        <v>240</v>
      </c>
      <c r="X42" s="71">
        <v>21011</v>
      </c>
      <c r="Y42" s="71">
        <v>20654</v>
      </c>
      <c r="Z42" s="71">
        <v>29684</v>
      </c>
      <c r="AA42" s="71">
        <v>10754</v>
      </c>
      <c r="AB42" s="71">
        <v>48340</v>
      </c>
      <c r="AC42" s="71">
        <v>0</v>
      </c>
      <c r="AD42" s="71">
        <v>9.719244442449563</v>
      </c>
      <c r="AE42" s="72"/>
      <c r="AF42" s="71">
        <v>101821624.0954611</v>
      </c>
      <c r="AG42" s="71">
        <v>2830270.6838789731</v>
      </c>
      <c r="AH42" s="71">
        <v>1301270.5618698499</v>
      </c>
      <c r="AI42" s="71">
        <v>139968935.26353499</v>
      </c>
      <c r="AJ42" s="71">
        <v>95968110.604627118</v>
      </c>
      <c r="AK42" s="71">
        <v>0</v>
      </c>
      <c r="AL42" s="71">
        <v>0</v>
      </c>
      <c r="AM42" s="71">
        <v>6629941.0364176407</v>
      </c>
      <c r="AN42" s="71">
        <v>0</v>
      </c>
      <c r="AO42" s="71">
        <v>0</v>
      </c>
      <c r="AP42" s="71">
        <v>348520152.24578971</v>
      </c>
      <c r="AQ42" s="72"/>
      <c r="AR42" s="71">
        <v>768</v>
      </c>
      <c r="AS42" s="71">
        <v>132</v>
      </c>
      <c r="AT42" s="71">
        <v>0</v>
      </c>
      <c r="AU42" s="71">
        <v>1</v>
      </c>
      <c r="AV42" s="71">
        <v>0</v>
      </c>
      <c r="AW42" s="71">
        <v>0</v>
      </c>
      <c r="AX42" s="71"/>
      <c r="AY42" s="72"/>
      <c r="AZ42" s="71">
        <v>3494.7640000000001</v>
      </c>
      <c r="BA42" s="71">
        <v>10237</v>
      </c>
      <c r="BB42" s="71">
        <v>0</v>
      </c>
      <c r="BC42" s="71">
        <v>90</v>
      </c>
      <c r="BD42" s="71">
        <v>0</v>
      </c>
      <c r="BE42" s="71">
        <v>0</v>
      </c>
      <c r="BF42" s="71"/>
      <c r="BG42" s="72"/>
      <c r="BH42" s="71">
        <v>0</v>
      </c>
      <c r="BI42" s="71">
        <v>0</v>
      </c>
      <c r="BJ42" s="71">
        <v>60.213999999999999</v>
      </c>
      <c r="BK42" s="71">
        <v>0</v>
      </c>
      <c r="BL42" s="71">
        <v>20.315000000000001</v>
      </c>
      <c r="BM42" s="71">
        <v>0</v>
      </c>
      <c r="BN42" s="72"/>
      <c r="BO42" s="71">
        <v>0</v>
      </c>
      <c r="BP42" s="71">
        <v>0</v>
      </c>
      <c r="BQ42" s="71">
        <v>5</v>
      </c>
      <c r="BR42" s="71">
        <v>0</v>
      </c>
      <c r="BS42" s="71">
        <v>2</v>
      </c>
      <c r="BT42" s="71">
        <v>0</v>
      </c>
      <c r="BU42"/>
      <c r="BV42" s="70">
        <v>64.843999999999994</v>
      </c>
      <c r="BW42" s="70">
        <v>0</v>
      </c>
      <c r="BX42" s="70">
        <v>15.685</v>
      </c>
      <c r="BY42" s="70">
        <v>0</v>
      </c>
      <c r="BZ42" s="70">
        <v>0</v>
      </c>
      <c r="CA42" s="70">
        <v>0</v>
      </c>
      <c r="CB42" s="70">
        <v>0</v>
      </c>
      <c r="CC42" s="70">
        <v>0</v>
      </c>
      <c r="CD42" s="70">
        <v>0</v>
      </c>
    </row>
    <row r="43" spans="1:82">
      <c r="A43" s="70" t="s">
        <v>1755</v>
      </c>
      <c r="B43" s="70">
        <v>456</v>
      </c>
      <c r="C43" s="70">
        <v>14</v>
      </c>
      <c r="D43" s="70">
        <v>27</v>
      </c>
      <c r="E43" s="70">
        <v>2017</v>
      </c>
      <c r="F43" s="70" t="s">
        <v>156</v>
      </c>
      <c r="G43" s="70" t="s">
        <v>1741</v>
      </c>
      <c r="H43" s="70" t="s">
        <v>1742</v>
      </c>
      <c r="I43" s="148"/>
      <c r="J43" s="71">
        <v>92.328397135294722</v>
      </c>
      <c r="K43" s="71">
        <v>4.4274035922198784</v>
      </c>
      <c r="L43" s="71">
        <v>14.963702089498454</v>
      </c>
      <c r="M43" s="71">
        <v>104.05388381002898</v>
      </c>
      <c r="N43" s="71">
        <v>100.48204835761163</v>
      </c>
      <c r="O43" s="71">
        <v>49.728167163628299</v>
      </c>
      <c r="P43" s="71">
        <v>51.914878236146755</v>
      </c>
      <c r="Q43" s="71">
        <v>3.26179749818384</v>
      </c>
      <c r="R43" s="71">
        <v>0</v>
      </c>
      <c r="S43" s="71">
        <v>3.5115904703112797</v>
      </c>
      <c r="T43" s="72"/>
      <c r="U43" s="71">
        <v>10119532</v>
      </c>
      <c r="V43" s="71">
        <v>1837</v>
      </c>
      <c r="W43" s="71">
        <v>240</v>
      </c>
      <c r="X43" s="71">
        <v>21011</v>
      </c>
      <c r="Y43" s="71">
        <v>20566</v>
      </c>
      <c r="Z43" s="71">
        <v>29732</v>
      </c>
      <c r="AA43" s="71">
        <v>10753</v>
      </c>
      <c r="AB43" s="71">
        <v>47755</v>
      </c>
      <c r="AC43" s="71">
        <v>0</v>
      </c>
      <c r="AD43" s="71">
        <v>3.5115904703112801</v>
      </c>
      <c r="AE43" s="72"/>
      <c r="AF43" s="71">
        <v>96235180.852690309</v>
      </c>
      <c r="AG43" s="71">
        <v>2840480.3870601999</v>
      </c>
      <c r="AH43" s="71">
        <v>1865649.8232539911</v>
      </c>
      <c r="AI43" s="71">
        <v>127080823.4818998</v>
      </c>
      <c r="AJ43" s="71">
        <v>120794557.87246411</v>
      </c>
      <c r="AK43" s="71">
        <v>0</v>
      </c>
      <c r="AL43" s="71">
        <v>0</v>
      </c>
      <c r="AM43" s="71">
        <v>6559955.4582876163</v>
      </c>
      <c r="AN43" s="71">
        <v>0</v>
      </c>
      <c r="AO43" s="71">
        <v>0</v>
      </c>
      <c r="AP43" s="71">
        <v>355376647.87565601</v>
      </c>
      <c r="AQ43" s="72"/>
      <c r="AR43" s="71">
        <v>811</v>
      </c>
      <c r="AS43" s="71">
        <v>162</v>
      </c>
      <c r="AT43" s="71">
        <v>0</v>
      </c>
      <c r="AU43" s="71">
        <v>1</v>
      </c>
      <c r="AV43" s="71">
        <v>0</v>
      </c>
      <c r="AW43" s="71">
        <v>0</v>
      </c>
      <c r="AX43" s="71"/>
      <c r="AY43" s="72"/>
      <c r="AZ43" s="71">
        <v>3729.654</v>
      </c>
      <c r="BA43" s="71">
        <v>11420</v>
      </c>
      <c r="BB43" s="71">
        <v>0</v>
      </c>
      <c r="BC43" s="71">
        <v>90</v>
      </c>
      <c r="BD43" s="71">
        <v>0</v>
      </c>
      <c r="BE43" s="71">
        <v>0</v>
      </c>
      <c r="BF43" s="71"/>
      <c r="BG43" s="72"/>
      <c r="BH43" s="71">
        <v>0</v>
      </c>
      <c r="BI43" s="71">
        <v>0</v>
      </c>
      <c r="BJ43" s="71">
        <v>58.954000000000001</v>
      </c>
      <c r="BK43" s="71">
        <v>0</v>
      </c>
      <c r="BL43" s="71">
        <v>20.122999999999998</v>
      </c>
      <c r="BM43" s="71">
        <v>0</v>
      </c>
      <c r="BN43" s="72"/>
      <c r="BO43" s="71">
        <v>0</v>
      </c>
      <c r="BP43" s="71">
        <v>0</v>
      </c>
      <c r="BQ43" s="71">
        <v>5</v>
      </c>
      <c r="BR43" s="71">
        <v>0</v>
      </c>
      <c r="BS43" s="71">
        <v>2</v>
      </c>
      <c r="BT43" s="71">
        <v>0</v>
      </c>
      <c r="BU43"/>
      <c r="BV43" s="70">
        <v>63.627000000000002</v>
      </c>
      <c r="BW43" s="70">
        <v>0</v>
      </c>
      <c r="BX43" s="70">
        <v>15.45</v>
      </c>
      <c r="BY43" s="70">
        <v>0</v>
      </c>
      <c r="BZ43" s="70">
        <v>0</v>
      </c>
      <c r="CA43" s="70">
        <v>0</v>
      </c>
      <c r="CB43" s="70">
        <v>0</v>
      </c>
      <c r="CC43" s="70">
        <v>0</v>
      </c>
      <c r="CD43" s="70">
        <v>0</v>
      </c>
    </row>
    <row r="44" spans="1:82">
      <c r="A44" s="70" t="s">
        <v>1756</v>
      </c>
      <c r="B44" s="70">
        <v>457</v>
      </c>
      <c r="C44" s="70">
        <v>15</v>
      </c>
      <c r="D44" s="70">
        <v>27</v>
      </c>
      <c r="E44" s="70">
        <v>2018</v>
      </c>
      <c r="F44" s="70" t="s">
        <v>183</v>
      </c>
      <c r="G44" s="70" t="s">
        <v>1741</v>
      </c>
      <c r="H44" s="70" t="s">
        <v>1742</v>
      </c>
      <c r="I44" s="148"/>
      <c r="J44" s="71">
        <v>87.432925063796148</v>
      </c>
      <c r="K44" s="71">
        <v>4.0175619448682376</v>
      </c>
      <c r="L44" s="71">
        <v>13.576299379655321</v>
      </c>
      <c r="M44" s="71">
        <v>96.22213069274892</v>
      </c>
      <c r="N44" s="71">
        <v>84.892469130877544</v>
      </c>
      <c r="O44" s="71">
        <v>48.875939605746019</v>
      </c>
      <c r="P44" s="71">
        <v>50.81973911045305</v>
      </c>
      <c r="Q44" s="71">
        <v>2.9951880430480702</v>
      </c>
      <c r="R44" s="71">
        <v>0</v>
      </c>
      <c r="S44" s="71">
        <v>4.8016608654344761</v>
      </c>
      <c r="T44" s="72"/>
      <c r="U44" s="71">
        <v>9876056</v>
      </c>
      <c r="V44" s="71">
        <v>1837</v>
      </c>
      <c r="W44" s="71">
        <v>240</v>
      </c>
      <c r="X44" s="71">
        <v>21011</v>
      </c>
      <c r="Y44" s="71">
        <v>20624</v>
      </c>
      <c r="Z44" s="71">
        <v>29782</v>
      </c>
      <c r="AA44" s="71">
        <v>10632</v>
      </c>
      <c r="AB44" s="71">
        <v>47257</v>
      </c>
      <c r="AC44" s="71">
        <v>0</v>
      </c>
      <c r="AD44" s="71">
        <v>4.8016608654344761</v>
      </c>
      <c r="AE44" s="72"/>
      <c r="AF44" s="71">
        <v>101013104.996341</v>
      </c>
      <c r="AG44" s="71">
        <v>2502065.3902041782</v>
      </c>
      <c r="AH44" s="71">
        <v>1739939.4373960809</v>
      </c>
      <c r="AI44" s="71">
        <v>121505531.13927279</v>
      </c>
      <c r="AJ44" s="71">
        <v>106097341.95220479</v>
      </c>
      <c r="AK44" s="71">
        <v>0</v>
      </c>
      <c r="AL44" s="71">
        <v>0</v>
      </c>
      <c r="AM44" s="71">
        <v>6504978.5389003903</v>
      </c>
      <c r="AN44" s="71">
        <v>0</v>
      </c>
      <c r="AO44" s="71">
        <v>0</v>
      </c>
      <c r="AP44" s="71">
        <v>339362961.45431924</v>
      </c>
      <c r="AQ44" s="72"/>
      <c r="AR44" s="71">
        <v>857</v>
      </c>
      <c r="AS44" s="71">
        <v>180</v>
      </c>
      <c r="AT44" s="71">
        <v>0</v>
      </c>
      <c r="AU44" s="71">
        <v>1</v>
      </c>
      <c r="AV44" s="71">
        <v>0</v>
      </c>
      <c r="AW44" s="71">
        <v>0</v>
      </c>
      <c r="AX44" s="71"/>
      <c r="AY44" s="72"/>
      <c r="AZ44" s="71">
        <v>3977.0319999999997</v>
      </c>
      <c r="BA44" s="71">
        <v>11978</v>
      </c>
      <c r="BB44" s="71">
        <v>0</v>
      </c>
      <c r="BC44" s="71">
        <v>90</v>
      </c>
      <c r="BD44" s="71">
        <v>0</v>
      </c>
      <c r="BE44" s="71">
        <v>0</v>
      </c>
      <c r="BF44" s="71"/>
      <c r="BG44" s="72"/>
      <c r="BH44" s="71">
        <v>0</v>
      </c>
      <c r="BI44" s="71">
        <v>0</v>
      </c>
      <c r="BJ44" s="71">
        <v>60.058</v>
      </c>
      <c r="BK44" s="71">
        <v>0</v>
      </c>
      <c r="BL44" s="71">
        <v>17.360999999999997</v>
      </c>
      <c r="BM44" s="71">
        <v>0</v>
      </c>
      <c r="BN44" s="72"/>
      <c r="BO44" s="71">
        <v>0</v>
      </c>
      <c r="BP44" s="71">
        <v>0</v>
      </c>
      <c r="BQ44" s="71">
        <v>6</v>
      </c>
      <c r="BR44" s="71">
        <v>0</v>
      </c>
      <c r="BS44" s="71">
        <v>2</v>
      </c>
      <c r="BT44" s="71">
        <v>0</v>
      </c>
      <c r="BU44"/>
      <c r="BV44" s="70">
        <v>64.504000000000005</v>
      </c>
      <c r="BW44" s="70">
        <v>0</v>
      </c>
      <c r="BX44" s="70">
        <v>12.914999999999999</v>
      </c>
      <c r="BY44" s="70">
        <v>0</v>
      </c>
      <c r="BZ44" s="70">
        <v>0</v>
      </c>
      <c r="CA44" s="70">
        <v>0</v>
      </c>
      <c r="CB44" s="70">
        <v>0</v>
      </c>
      <c r="CC44" s="70">
        <v>0</v>
      </c>
      <c r="CD44" s="70">
        <v>0</v>
      </c>
    </row>
    <row r="45" spans="1:82">
      <c r="A45" s="70" t="s">
        <v>1757</v>
      </c>
      <c r="B45" s="70">
        <v>457</v>
      </c>
      <c r="C45" s="70">
        <v>16</v>
      </c>
      <c r="D45" s="70">
        <v>27</v>
      </c>
      <c r="E45" s="70">
        <v>2019</v>
      </c>
      <c r="F45" s="70" t="s">
        <v>158</v>
      </c>
      <c r="G45" s="1064" t="s">
        <v>1741</v>
      </c>
      <c r="H45" s="70" t="s">
        <v>1742</v>
      </c>
      <c r="I45" s="148"/>
      <c r="J45" s="71">
        <v>79.101405858207627</v>
      </c>
      <c r="K45" s="71">
        <v>3.6268670686865541</v>
      </c>
      <c r="L45" s="71">
        <v>13.622363629433227</v>
      </c>
      <c r="M45" s="71">
        <v>98.024628626287878</v>
      </c>
      <c r="N45" s="71">
        <v>74.527544324331259</v>
      </c>
      <c r="O45" s="71">
        <v>47.590751970002792</v>
      </c>
      <c r="P45" s="71">
        <v>49.310335556751099</v>
      </c>
      <c r="Q45" s="71">
        <v>2.8837802695094599</v>
      </c>
      <c r="R45" s="71">
        <v>0</v>
      </c>
      <c r="S45" s="71">
        <v>5.5569924120975198</v>
      </c>
      <c r="T45" s="72"/>
      <c r="U45" s="71">
        <v>9704302</v>
      </c>
      <c r="V45" s="71">
        <v>1837</v>
      </c>
      <c r="W45" s="71">
        <v>240</v>
      </c>
      <c r="X45" s="71">
        <v>21011</v>
      </c>
      <c r="Y45" s="71">
        <v>20675</v>
      </c>
      <c r="Z45" s="71">
        <v>29795</v>
      </c>
      <c r="AA45" s="71">
        <v>10239</v>
      </c>
      <c r="AB45" s="71">
        <v>46731</v>
      </c>
      <c r="AC45" s="71">
        <v>0</v>
      </c>
      <c r="AD45" s="71">
        <v>5.5569924120975198</v>
      </c>
      <c r="AE45" s="72"/>
      <c r="AF45" s="71">
        <v>99287349.506503746</v>
      </c>
      <c r="AG45" s="71">
        <v>2431546.9077408891</v>
      </c>
      <c r="AH45" s="71">
        <v>1893328.9571679891</v>
      </c>
      <c r="AI45" s="71">
        <v>136578691.2621364</v>
      </c>
      <c r="AJ45" s="71">
        <v>108727986.4511248</v>
      </c>
      <c r="AK45" s="71">
        <v>0</v>
      </c>
      <c r="AL45" s="71">
        <v>0</v>
      </c>
      <c r="AM45" s="71">
        <v>6364410.4092203481</v>
      </c>
      <c r="AN45" s="71">
        <v>0</v>
      </c>
      <c r="AO45" s="71">
        <v>0</v>
      </c>
      <c r="AP45" s="71">
        <v>355283313.49389416</v>
      </c>
      <c r="AQ45" s="72"/>
      <c r="AR45" s="71">
        <v>900</v>
      </c>
      <c r="AS45" s="71">
        <v>197</v>
      </c>
      <c r="AT45" s="71">
        <v>0</v>
      </c>
      <c r="AU45" s="71">
        <v>1</v>
      </c>
      <c r="AV45" s="71">
        <v>0</v>
      </c>
      <c r="AW45" s="71">
        <v>0</v>
      </c>
      <c r="AX45" s="71"/>
      <c r="AY45" s="72"/>
      <c r="AZ45" s="71">
        <v>4190.8450000000012</v>
      </c>
      <c r="BA45" s="71">
        <v>12934.1</v>
      </c>
      <c r="BB45" s="71">
        <v>0</v>
      </c>
      <c r="BC45" s="71">
        <v>90</v>
      </c>
      <c r="BD45" s="71">
        <v>0</v>
      </c>
      <c r="BE45" s="71">
        <v>0</v>
      </c>
      <c r="BF45" s="71"/>
      <c r="BG45" s="72"/>
      <c r="BH45" s="71">
        <v>0</v>
      </c>
      <c r="BI45" s="71">
        <v>0</v>
      </c>
      <c r="BJ45" s="71">
        <v>55.48</v>
      </c>
      <c r="BK45" s="71">
        <v>0</v>
      </c>
      <c r="BL45" s="71">
        <v>20.174999999999997</v>
      </c>
      <c r="BM45" s="71">
        <v>0</v>
      </c>
      <c r="BN45" s="72"/>
      <c r="BO45" s="71">
        <v>0</v>
      </c>
      <c r="BP45" s="71">
        <v>0</v>
      </c>
      <c r="BQ45" s="71">
        <v>7</v>
      </c>
      <c r="BR45" s="71">
        <v>0</v>
      </c>
      <c r="BS45" s="71">
        <v>2</v>
      </c>
      <c r="BT45" s="71">
        <v>0</v>
      </c>
      <c r="BU45"/>
      <c r="BV45" s="70">
        <v>59.518999999999998</v>
      </c>
      <c r="BW45" s="70">
        <v>0</v>
      </c>
      <c r="BX45" s="70">
        <v>16.135999999999999</v>
      </c>
      <c r="BY45" s="70">
        <v>0</v>
      </c>
      <c r="BZ45" s="70">
        <v>0</v>
      </c>
      <c r="CA45" s="70">
        <v>0</v>
      </c>
      <c r="CB45" s="70">
        <v>0</v>
      </c>
      <c r="CC45" s="70">
        <v>0</v>
      </c>
      <c r="CD45" s="70">
        <v>0</v>
      </c>
    </row>
    <row r="46" spans="1:82">
      <c r="A46" s="70" t="s">
        <v>1758</v>
      </c>
      <c r="B46" s="70">
        <v>457</v>
      </c>
      <c r="C46" s="70">
        <v>17</v>
      </c>
      <c r="D46" s="70">
        <v>27</v>
      </c>
      <c r="E46" s="70">
        <v>2020</v>
      </c>
      <c r="F46" s="70" t="s">
        <v>159</v>
      </c>
      <c r="G46" s="1064" t="s">
        <v>1741</v>
      </c>
      <c r="H46" s="70" t="s">
        <v>1742</v>
      </c>
      <c r="I46" s="148"/>
      <c r="J46" s="71">
        <v>76.689049356786001</v>
      </c>
      <c r="K46" s="71">
        <v>4.0018967192655968</v>
      </c>
      <c r="L46" s="71">
        <v>24.357502181577857</v>
      </c>
      <c r="M46" s="71">
        <v>74.769683255535455</v>
      </c>
      <c r="N46" s="71">
        <v>66.056689894519607</v>
      </c>
      <c r="O46" s="71">
        <v>41.51849874153924</v>
      </c>
      <c r="P46" s="71">
        <v>45.925806104549196</v>
      </c>
      <c r="Q46" s="71">
        <v>2.7272282608170402</v>
      </c>
      <c r="R46" s="71">
        <v>0</v>
      </c>
      <c r="S46" s="71">
        <v>8.7062350799877368</v>
      </c>
      <c r="T46" s="72"/>
      <c r="U46" s="71">
        <v>8708612</v>
      </c>
      <c r="V46" s="71">
        <v>1840</v>
      </c>
      <c r="W46" s="71">
        <v>383</v>
      </c>
      <c r="X46" s="71">
        <v>20130</v>
      </c>
      <c r="Y46" s="71">
        <v>20710</v>
      </c>
      <c r="Z46" s="71">
        <v>29668</v>
      </c>
      <c r="AA46" s="71">
        <v>10136</v>
      </c>
      <c r="AB46" s="71">
        <v>46255</v>
      </c>
      <c r="AC46" s="71">
        <v>0</v>
      </c>
      <c r="AD46" s="71">
        <v>8.7062350799877368</v>
      </c>
      <c r="AE46" s="72"/>
      <c r="AF46" s="71">
        <v>87773071.698708847</v>
      </c>
      <c r="AG46" s="71">
        <v>2563638.8661663337</v>
      </c>
      <c r="AH46" s="71">
        <v>3466149.5185386916</v>
      </c>
      <c r="AI46" s="71">
        <v>109026812.935037</v>
      </c>
      <c r="AJ46" s="71">
        <v>104297547.1950814</v>
      </c>
      <c r="AK46" s="71"/>
      <c r="AL46" s="71"/>
      <c r="AM46" s="71">
        <v>6036791.4037685143</v>
      </c>
      <c r="AN46" s="71"/>
      <c r="AO46" s="71"/>
      <c r="AP46" s="71">
        <v>313164011.61730081</v>
      </c>
      <c r="AQ46" s="72"/>
      <c r="AR46" s="71">
        <v>944</v>
      </c>
      <c r="AS46" s="71">
        <v>220</v>
      </c>
      <c r="AT46" s="71">
        <v>0</v>
      </c>
      <c r="AU46" s="71">
        <v>1</v>
      </c>
      <c r="AV46" s="71">
        <v>0</v>
      </c>
      <c r="AW46" s="71">
        <v>0</v>
      </c>
      <c r="AX46" s="71"/>
      <c r="AY46" s="72"/>
      <c r="AZ46" s="71">
        <v>4402.5250000000005</v>
      </c>
      <c r="BA46" s="71">
        <v>46490.100000000013</v>
      </c>
      <c r="BB46" s="71">
        <v>0</v>
      </c>
      <c r="BC46" s="71">
        <v>90</v>
      </c>
      <c r="BD46" s="71">
        <v>0</v>
      </c>
      <c r="BE46" s="71">
        <v>0</v>
      </c>
      <c r="BF46" s="71"/>
      <c r="BG46" s="72"/>
      <c r="BH46" s="71">
        <v>0</v>
      </c>
      <c r="BI46" s="71">
        <v>0</v>
      </c>
      <c r="BJ46" s="71">
        <v>44.265999999999998</v>
      </c>
      <c r="BK46" s="71">
        <v>0</v>
      </c>
      <c r="BL46" s="71">
        <v>24.763999999999999</v>
      </c>
      <c r="BM46" s="71">
        <v>0</v>
      </c>
      <c r="BN46" s="72"/>
      <c r="BO46" s="71">
        <v>0</v>
      </c>
      <c r="BP46" s="71">
        <v>0</v>
      </c>
      <c r="BQ46" s="71">
        <v>7</v>
      </c>
      <c r="BR46" s="71">
        <v>0</v>
      </c>
      <c r="BS46" s="71">
        <v>2</v>
      </c>
      <c r="BT46" s="71">
        <v>0</v>
      </c>
      <c r="BU46"/>
      <c r="BV46" s="70">
        <v>47.914000000000001</v>
      </c>
      <c r="BW46" s="70">
        <v>0</v>
      </c>
      <c r="BX46" s="70">
        <v>21.116</v>
      </c>
      <c r="BY46" s="70">
        <v>0</v>
      </c>
      <c r="BZ46" s="70">
        <v>0</v>
      </c>
      <c r="CA46" s="70">
        <v>0</v>
      </c>
      <c r="CB46" s="70">
        <v>0</v>
      </c>
      <c r="CC46" s="70">
        <v>0</v>
      </c>
      <c r="CD46" s="70">
        <v>0</v>
      </c>
    </row>
    <row r="47" spans="1:82">
      <c r="A47" s="70" t="s">
        <v>1759</v>
      </c>
      <c r="B47" s="70">
        <v>457</v>
      </c>
      <c r="C47" s="70">
        <v>18</v>
      </c>
      <c r="D47" s="70">
        <v>27</v>
      </c>
      <c r="E47" s="70">
        <v>2021</v>
      </c>
      <c r="F47" s="70" t="s">
        <v>160</v>
      </c>
      <c r="G47" s="70" t="s">
        <v>1741</v>
      </c>
      <c r="H47" s="70" t="s">
        <v>1742</v>
      </c>
      <c r="I47" s="148"/>
      <c r="J47" s="71">
        <v>79.536622017860566</v>
      </c>
      <c r="K47" s="71">
        <v>4.2356700733461352</v>
      </c>
      <c r="L47" s="71">
        <v>19.369894093638411</v>
      </c>
      <c r="M47" s="71">
        <v>91.408353889627463</v>
      </c>
      <c r="N47" s="71">
        <v>74.405498942466224</v>
      </c>
      <c r="O47" s="71">
        <v>39.955870345746348</v>
      </c>
      <c r="P47" s="71">
        <v>47.098037962900861</v>
      </c>
      <c r="Q47" s="71">
        <v>2.6609340325307498</v>
      </c>
      <c r="R47" s="71">
        <v>0</v>
      </c>
      <c r="S47" s="71">
        <v>7.819306778055096</v>
      </c>
      <c r="T47" s="72"/>
      <c r="U47" s="71">
        <v>10227536</v>
      </c>
      <c r="V47" s="71">
        <v>1840</v>
      </c>
      <c r="W47" s="71">
        <v>383</v>
      </c>
      <c r="X47" s="71">
        <v>20130</v>
      </c>
      <c r="Y47" s="71">
        <v>20628</v>
      </c>
      <c r="Z47" s="71">
        <v>29398</v>
      </c>
      <c r="AA47" s="71">
        <v>10136</v>
      </c>
      <c r="AB47" s="71">
        <v>45574</v>
      </c>
      <c r="AC47" s="71">
        <v>0</v>
      </c>
      <c r="AD47" s="71">
        <v>7.819306778055096</v>
      </c>
      <c r="AE47" s="72"/>
      <c r="AF47" s="71">
        <v>89263257.007222697</v>
      </c>
      <c r="AG47" s="71">
        <v>2710868.0681266868</v>
      </c>
      <c r="AH47" s="71">
        <v>3070884.7160838689</v>
      </c>
      <c r="AI47" s="71">
        <v>134751070.13387582</v>
      </c>
      <c r="AJ47" s="71">
        <v>106313088.99905621</v>
      </c>
      <c r="AK47" s="71">
        <v>0</v>
      </c>
      <c r="AL47" s="71">
        <v>0</v>
      </c>
      <c r="AM47" s="71">
        <v>5982220.4229528103</v>
      </c>
      <c r="AN47" s="71">
        <v>0</v>
      </c>
      <c r="AO47" s="71">
        <v>0</v>
      </c>
      <c r="AP47" s="71">
        <v>342091389.34731811</v>
      </c>
      <c r="AQ47" s="72"/>
      <c r="AR47" s="71">
        <v>989</v>
      </c>
      <c r="AS47" s="71">
        <v>223</v>
      </c>
      <c r="AT47" s="71">
        <v>0</v>
      </c>
      <c r="AU47" s="71">
        <v>1</v>
      </c>
      <c r="AV47" s="71">
        <v>0</v>
      </c>
      <c r="AW47" s="71">
        <v>0</v>
      </c>
      <c r="AX47" s="71"/>
      <c r="AY47" s="72"/>
      <c r="AZ47" s="71">
        <v>4619.9399999999996</v>
      </c>
      <c r="BA47" s="71">
        <v>46638.600000000013</v>
      </c>
      <c r="BB47" s="71">
        <v>0</v>
      </c>
      <c r="BC47" s="71">
        <v>90</v>
      </c>
      <c r="BD47" s="71">
        <v>0</v>
      </c>
      <c r="BE47" s="71">
        <v>0</v>
      </c>
      <c r="BF47" s="71"/>
      <c r="BG47" s="72"/>
      <c r="BH47" s="71">
        <v>0</v>
      </c>
      <c r="BI47" s="71">
        <v>0</v>
      </c>
      <c r="BJ47" s="71">
        <v>47.110999999999997</v>
      </c>
      <c r="BK47" s="71">
        <v>0</v>
      </c>
      <c r="BL47" s="71">
        <v>22.100999999999999</v>
      </c>
      <c r="BM47" s="71">
        <v>0</v>
      </c>
      <c r="BN47" s="72"/>
      <c r="BO47" s="71">
        <v>0</v>
      </c>
      <c r="BP47" s="71">
        <v>0</v>
      </c>
      <c r="BQ47" s="71">
        <v>7</v>
      </c>
      <c r="BR47" s="71">
        <v>0</v>
      </c>
      <c r="BS47" s="71">
        <v>2</v>
      </c>
      <c r="BT47" s="71">
        <v>0</v>
      </c>
      <c r="BU47"/>
      <c r="BV47" s="70">
        <v>50.875</v>
      </c>
      <c r="BW47" s="70">
        <v>0</v>
      </c>
      <c r="BX47" s="70">
        <v>18.337</v>
      </c>
      <c r="BY47" s="70">
        <v>0</v>
      </c>
      <c r="BZ47" s="70">
        <v>0</v>
      </c>
      <c r="CA47" s="70">
        <v>0</v>
      </c>
      <c r="CB47" s="70">
        <v>0</v>
      </c>
      <c r="CC47" s="70">
        <v>0</v>
      </c>
      <c r="CD47" s="70">
        <v>0</v>
      </c>
    </row>
    <row r="48" spans="1:82">
      <c r="A48" s="70" t="s">
        <v>1760</v>
      </c>
      <c r="B48" s="70">
        <v>457</v>
      </c>
      <c r="C48" s="70">
        <v>19</v>
      </c>
      <c r="D48" s="70">
        <v>27</v>
      </c>
      <c r="E48" s="70">
        <v>2022</v>
      </c>
      <c r="F48" s="70" t="s">
        <v>161</v>
      </c>
      <c r="G48" s="70" t="s">
        <v>1741</v>
      </c>
      <c r="H48" s="70" t="s">
        <v>1742</v>
      </c>
      <c r="I48" s="148"/>
      <c r="J48" s="71">
        <v>83.805939695842142</v>
      </c>
      <c r="K48" s="71">
        <v>3.9380905084251676</v>
      </c>
      <c r="L48" s="71">
        <v>17.696260420439465</v>
      </c>
      <c r="M48" s="71">
        <v>82.685753297049999</v>
      </c>
      <c r="N48" s="71">
        <v>79.490538828207676</v>
      </c>
      <c r="O48" s="71">
        <v>41.923860024943714</v>
      </c>
      <c r="P48" s="71">
        <v>46.450335412032274</v>
      </c>
      <c r="Q48" s="71">
        <v>2.6473179477010724</v>
      </c>
      <c r="R48" s="71">
        <v>0</v>
      </c>
      <c r="S48" s="71">
        <v>5.7448694376922376</v>
      </c>
      <c r="T48" s="72"/>
      <c r="U48" s="71">
        <v>10914208</v>
      </c>
      <c r="V48" s="71">
        <v>1840</v>
      </c>
      <c r="W48" s="71">
        <v>383</v>
      </c>
      <c r="X48" s="71">
        <v>20130</v>
      </c>
      <c r="Y48" s="71">
        <v>20609</v>
      </c>
      <c r="Z48" s="71">
        <v>29307</v>
      </c>
      <c r="AA48" s="71">
        <v>10149</v>
      </c>
      <c r="AB48" s="71">
        <v>44969</v>
      </c>
      <c r="AC48" s="71">
        <v>0</v>
      </c>
      <c r="AD48" s="71">
        <v>5.7448694376922376</v>
      </c>
      <c r="AE48" s="72"/>
      <c r="AF48" s="71">
        <v>91275795.233672634</v>
      </c>
      <c r="AG48" s="71">
        <v>2731171.6743902136</v>
      </c>
      <c r="AH48" s="71">
        <v>2636657.9734076965</v>
      </c>
      <c r="AI48" s="71">
        <v>118942995.49296191</v>
      </c>
      <c r="AJ48" s="71">
        <v>119191000.85176225</v>
      </c>
      <c r="AK48" s="71">
        <v>0</v>
      </c>
      <c r="AL48" s="71">
        <v>0</v>
      </c>
      <c r="AM48" s="71">
        <v>5806725.3021935793</v>
      </c>
      <c r="AN48" s="71">
        <v>0</v>
      </c>
      <c r="AO48" s="71">
        <v>0</v>
      </c>
      <c r="AP48" s="71">
        <v>340584346.52838826</v>
      </c>
      <c r="AQ48" s="72"/>
      <c r="AR48" s="71">
        <v>1062</v>
      </c>
      <c r="AS48" s="71">
        <v>224</v>
      </c>
      <c r="AT48" s="71">
        <v>0</v>
      </c>
      <c r="AU48" s="71">
        <v>1</v>
      </c>
      <c r="AV48" s="71">
        <v>0</v>
      </c>
      <c r="AW48" s="71">
        <v>0</v>
      </c>
      <c r="AX48" s="71"/>
      <c r="AY48" s="72"/>
      <c r="AZ48" s="71">
        <v>5004.7500000000009</v>
      </c>
      <c r="BA48" s="71">
        <v>46688.100000000013</v>
      </c>
      <c r="BB48" s="71">
        <v>0</v>
      </c>
      <c r="BC48" s="71">
        <v>90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1761</v>
      </c>
      <c r="B49" s="70">
        <v>457</v>
      </c>
      <c r="C49" s="70">
        <v>20</v>
      </c>
      <c r="D49" s="70">
        <v>27</v>
      </c>
      <c r="E49" s="70">
        <v>2023</v>
      </c>
      <c r="F49" s="70" t="s">
        <v>1539</v>
      </c>
      <c r="G49" s="70" t="s">
        <v>1741</v>
      </c>
      <c r="H49" s="70" t="s">
        <v>1742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1134</v>
      </c>
      <c r="AS49" s="71">
        <v>225</v>
      </c>
      <c r="AT49" s="71">
        <v>0</v>
      </c>
      <c r="AU49" s="71">
        <v>1</v>
      </c>
      <c r="AV49" s="71">
        <v>0</v>
      </c>
      <c r="AW49" s="71">
        <v>0</v>
      </c>
      <c r="AX49" s="71"/>
      <c r="AY49" s="72"/>
      <c r="AZ49" s="71">
        <v>5362.9900000000016</v>
      </c>
      <c r="BA49" s="71">
        <v>46707.900000000016</v>
      </c>
      <c r="BB49" s="71">
        <v>0</v>
      </c>
      <c r="BC49" s="71">
        <v>90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1762</v>
      </c>
      <c r="B50" s="70">
        <v>457</v>
      </c>
      <c r="C50" s="70">
        <v>21</v>
      </c>
      <c r="D50" s="70">
        <v>27</v>
      </c>
      <c r="E50" s="70">
        <v>2024</v>
      </c>
      <c r="F50" s="70" t="s">
        <v>1554</v>
      </c>
      <c r="G50" s="70" t="s">
        <v>1741</v>
      </c>
      <c r="H50" s="70" t="s">
        <v>1742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1763</v>
      </c>
      <c r="B51" s="70">
        <v>1</v>
      </c>
      <c r="C51" s="70">
        <v>1</v>
      </c>
      <c r="D51" s="70">
        <v>1</v>
      </c>
      <c r="E51" s="70">
        <v>1990</v>
      </c>
      <c r="F51" s="70" t="s">
        <v>787</v>
      </c>
      <c r="G51" s="70" t="s">
        <v>1764</v>
      </c>
      <c r="H51" s="70" t="s">
        <v>1765</v>
      </c>
      <c r="I51" s="148" t="s">
        <v>793</v>
      </c>
      <c r="J51" s="71">
        <v>196.20265211999131</v>
      </c>
      <c r="K51" s="71">
        <v>6.5961854432452336</v>
      </c>
      <c r="L51" s="71">
        <v>20.059319086221699</v>
      </c>
      <c r="M51" s="71">
        <v>62.155016898237328</v>
      </c>
      <c r="N51" s="71">
        <v>40.125731491480039</v>
      </c>
      <c r="O51" s="71">
        <v>38.9145269719533</v>
      </c>
      <c r="P51" s="71">
        <v>51.192059741284609</v>
      </c>
      <c r="Q51" s="71">
        <v>3.3612316029879898</v>
      </c>
      <c r="R51" s="71">
        <v>5.1893282895119466</v>
      </c>
      <c r="S51" s="71">
        <v>3.5876766794697579</v>
      </c>
      <c r="T51" s="72"/>
      <c r="U51" s="71">
        <v>4745775</v>
      </c>
      <c r="V51" s="71">
        <v>2241</v>
      </c>
      <c r="W51" s="71">
        <v>194</v>
      </c>
      <c r="X51" s="71">
        <v>20939</v>
      </c>
      <c r="Y51" s="71">
        <v>18059</v>
      </c>
      <c r="Z51" s="71">
        <v>16006</v>
      </c>
      <c r="AA51" s="71">
        <v>12430</v>
      </c>
      <c r="AB51" s="71">
        <v>54575</v>
      </c>
      <c r="AC51" s="71">
        <v>898801</v>
      </c>
      <c r="AD51" s="71">
        <v>3.5876766794697579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1766</v>
      </c>
      <c r="B52" s="70">
        <v>2</v>
      </c>
      <c r="C52" s="70">
        <v>2</v>
      </c>
      <c r="D52" s="70">
        <v>1</v>
      </c>
      <c r="E52" s="70">
        <v>2005</v>
      </c>
      <c r="F52" s="70" t="s">
        <v>789</v>
      </c>
      <c r="G52" s="70" t="s">
        <v>1764</v>
      </c>
      <c r="H52" s="70" t="s">
        <v>1765</v>
      </c>
      <c r="I52" s="148"/>
      <c r="J52" s="71">
        <v>151.01898315530741</v>
      </c>
      <c r="K52" s="71">
        <v>3.7570487533707451</v>
      </c>
      <c r="L52" s="71">
        <v>13.69475366683216</v>
      </c>
      <c r="M52" s="71">
        <v>84.9972250341294</v>
      </c>
      <c r="N52" s="71">
        <v>57.187928532112558</v>
      </c>
      <c r="O52" s="71">
        <v>55.121577998191881</v>
      </c>
      <c r="P52" s="71">
        <v>53.736298246853693</v>
      </c>
      <c r="Q52" s="71">
        <v>3.0059851932539501</v>
      </c>
      <c r="R52" s="71">
        <v>3.5340976908234851</v>
      </c>
      <c r="S52" s="71">
        <v>7.664720258</v>
      </c>
      <c r="T52" s="72"/>
      <c r="U52" s="71">
        <v>3833593</v>
      </c>
      <c r="V52" s="71">
        <v>1588</v>
      </c>
      <c r="W52" s="71">
        <v>146</v>
      </c>
      <c r="X52" s="71">
        <v>15910</v>
      </c>
      <c r="Y52" s="71">
        <v>21781</v>
      </c>
      <c r="Z52" s="71">
        <v>26236</v>
      </c>
      <c r="AA52" s="71">
        <v>10686</v>
      </c>
      <c r="AB52" s="71">
        <v>51023</v>
      </c>
      <c r="AC52" s="71">
        <v>624932</v>
      </c>
      <c r="AD52" s="71">
        <v>7.664720258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1767</v>
      </c>
      <c r="B53" s="70">
        <v>3</v>
      </c>
      <c r="C53" s="70">
        <v>3</v>
      </c>
      <c r="D53" s="70">
        <v>1</v>
      </c>
      <c r="E53" s="70">
        <v>2006</v>
      </c>
      <c r="F53" s="70" t="s">
        <v>790</v>
      </c>
      <c r="G53" s="70" t="s">
        <v>1764</v>
      </c>
      <c r="H53" s="70" t="s">
        <v>1765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1768</v>
      </c>
      <c r="B54" s="70">
        <v>4</v>
      </c>
      <c r="C54" s="70">
        <v>4</v>
      </c>
      <c r="D54" s="70">
        <v>1</v>
      </c>
      <c r="E54" s="70">
        <v>2007</v>
      </c>
      <c r="F54" s="70" t="s">
        <v>791</v>
      </c>
      <c r="G54" s="70" t="s">
        <v>1764</v>
      </c>
      <c r="H54" s="70" t="s">
        <v>1765</v>
      </c>
      <c r="I54" s="148"/>
      <c r="J54" s="71">
        <v>163.383925152865</v>
      </c>
      <c r="K54" s="71">
        <v>3.743044278817957</v>
      </c>
      <c r="L54" s="71">
        <v>7.9859228112537943</v>
      </c>
      <c r="M54" s="71">
        <v>88.934436070004494</v>
      </c>
      <c r="N54" s="71">
        <v>69.107428915424535</v>
      </c>
      <c r="O54" s="71">
        <v>53.780252562405373</v>
      </c>
      <c r="P54" s="71">
        <v>53.500815276632821</v>
      </c>
      <c r="Q54" s="71">
        <v>3.1388571532468501</v>
      </c>
      <c r="R54" s="71">
        <v>3.2690613165577158</v>
      </c>
      <c r="S54" s="71">
        <v>10.00292819995</v>
      </c>
      <c r="T54" s="72"/>
      <c r="U54" s="71">
        <v>4659976</v>
      </c>
      <c r="V54" s="71">
        <v>1543</v>
      </c>
      <c r="W54" s="71">
        <v>98</v>
      </c>
      <c r="X54" s="71">
        <v>19933</v>
      </c>
      <c r="Y54" s="71">
        <v>22059</v>
      </c>
      <c r="Z54" s="71">
        <v>26610</v>
      </c>
      <c r="AA54" s="71">
        <v>10477</v>
      </c>
      <c r="AB54" s="71">
        <v>50461</v>
      </c>
      <c r="AC54" s="71">
        <v>594652</v>
      </c>
      <c r="AD54" s="71">
        <v>10.00292819995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1769</v>
      </c>
      <c r="B55" s="70">
        <v>5</v>
      </c>
      <c r="C55" s="70">
        <v>5</v>
      </c>
      <c r="D55" s="70">
        <v>1</v>
      </c>
      <c r="E55" s="70">
        <v>2008</v>
      </c>
      <c r="F55" s="70" t="s">
        <v>792</v>
      </c>
      <c r="G55" s="70" t="s">
        <v>1764</v>
      </c>
      <c r="H55" s="70" t="s">
        <v>1765</v>
      </c>
      <c r="I55" s="148"/>
      <c r="J55" s="71">
        <v>105.1142131735909</v>
      </c>
      <c r="K55" s="71">
        <v>2.945533605438551</v>
      </c>
      <c r="L55" s="71">
        <v>7.007475173470004</v>
      </c>
      <c r="M55" s="71">
        <v>100.3968746399545</v>
      </c>
      <c r="N55" s="71">
        <v>65.957125995116229</v>
      </c>
      <c r="O55" s="71">
        <v>52.421365406451578</v>
      </c>
      <c r="P55" s="71">
        <v>52.730848408718572</v>
      </c>
      <c r="Q55" s="71">
        <v>3.0766824143377902</v>
      </c>
      <c r="R55" s="71">
        <v>3.6467770048106609</v>
      </c>
      <c r="S55" s="71">
        <v>9.5457633409600007</v>
      </c>
      <c r="T55" s="72"/>
      <c r="U55" s="71">
        <v>3463383</v>
      </c>
      <c r="V55" s="71">
        <v>1543</v>
      </c>
      <c r="W55" s="71">
        <v>98</v>
      </c>
      <c r="X55" s="71">
        <v>19933</v>
      </c>
      <c r="Y55" s="71">
        <v>22211</v>
      </c>
      <c r="Z55" s="71">
        <v>26848</v>
      </c>
      <c r="AA55" s="71">
        <v>10338</v>
      </c>
      <c r="AB55" s="71">
        <v>50275</v>
      </c>
      <c r="AC55" s="71">
        <v>688826</v>
      </c>
      <c r="AD55" s="71">
        <v>9.5457633409600007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1770</v>
      </c>
      <c r="B56" s="70">
        <v>6</v>
      </c>
      <c r="C56" s="70">
        <v>6</v>
      </c>
      <c r="D56" s="70">
        <v>1</v>
      </c>
      <c r="E56" s="70">
        <v>2009</v>
      </c>
      <c r="F56" s="70" t="s">
        <v>176</v>
      </c>
      <c r="G56" s="70" t="s">
        <v>1764</v>
      </c>
      <c r="H56" s="70" t="s">
        <v>1765</v>
      </c>
      <c r="I56" s="148"/>
      <c r="J56" s="71">
        <v>79.582651302460931</v>
      </c>
      <c r="K56" s="71">
        <v>2.203988940915711</v>
      </c>
      <c r="L56" s="71">
        <v>7.762574102006301</v>
      </c>
      <c r="M56" s="71">
        <v>88.87041341405191</v>
      </c>
      <c r="N56" s="71">
        <v>61.214280712619463</v>
      </c>
      <c r="O56" s="71">
        <v>53.63143442360132</v>
      </c>
      <c r="P56" s="71">
        <v>50.832282322695256</v>
      </c>
      <c r="Q56" s="71">
        <v>2.9251865502588399</v>
      </c>
      <c r="R56" s="71">
        <v>3.7345216313399541</v>
      </c>
      <c r="S56" s="71">
        <v>8.8444115279600002</v>
      </c>
      <c r="T56" s="72"/>
      <c r="U56" s="71">
        <v>2265843</v>
      </c>
      <c r="V56" s="71">
        <v>1484</v>
      </c>
      <c r="W56" s="71">
        <v>140</v>
      </c>
      <c r="X56" s="71">
        <v>20083</v>
      </c>
      <c r="Y56" s="71">
        <v>22372</v>
      </c>
      <c r="Z56" s="71">
        <v>27112</v>
      </c>
      <c r="AA56" s="71">
        <v>10231</v>
      </c>
      <c r="AB56" s="71">
        <v>50177</v>
      </c>
      <c r="AC56" s="71">
        <v>688174</v>
      </c>
      <c r="AD56" s="71">
        <v>8.8444115279600002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40.078000000000003</v>
      </c>
      <c r="BK56" s="71">
        <v>0</v>
      </c>
      <c r="BL56" s="71">
        <v>4.07</v>
      </c>
      <c r="BM56" s="71">
        <v>0</v>
      </c>
      <c r="BN56" s="72"/>
      <c r="BO56" s="71">
        <v>0</v>
      </c>
      <c r="BP56" s="71">
        <v>0</v>
      </c>
      <c r="BQ56" s="71">
        <v>2</v>
      </c>
      <c r="BR56" s="71">
        <v>0</v>
      </c>
      <c r="BS56" s="71">
        <v>1</v>
      </c>
      <c r="BT56" s="71">
        <v>0</v>
      </c>
      <c r="BU56"/>
      <c r="BV56" s="70">
        <v>27.23</v>
      </c>
      <c r="BW56" s="70">
        <v>0</v>
      </c>
      <c r="BX56" s="70">
        <v>0</v>
      </c>
      <c r="BY56" s="70">
        <v>0</v>
      </c>
      <c r="BZ56" s="70">
        <v>0</v>
      </c>
      <c r="CA56" s="70">
        <v>0</v>
      </c>
      <c r="CB56" s="70">
        <v>9.7479999999999993</v>
      </c>
      <c r="CC56" s="70">
        <v>7.17</v>
      </c>
      <c r="CD56" s="70">
        <v>0</v>
      </c>
    </row>
    <row r="57" spans="1:82">
      <c r="A57" s="70" t="s">
        <v>1771</v>
      </c>
      <c r="B57" s="70">
        <v>7</v>
      </c>
      <c r="C57" s="70">
        <v>7</v>
      </c>
      <c r="D57" s="70">
        <v>1</v>
      </c>
      <c r="E57" s="70">
        <v>2010</v>
      </c>
      <c r="F57" s="70" t="s">
        <v>177</v>
      </c>
      <c r="G57" s="70" t="s">
        <v>1764</v>
      </c>
      <c r="H57" s="70" t="s">
        <v>1765</v>
      </c>
      <c r="I57" s="148"/>
      <c r="J57" s="71">
        <v>100.666677929739</v>
      </c>
      <c r="K57" s="71">
        <v>2.3488466078215011</v>
      </c>
      <c r="L57" s="71">
        <v>7.3492687726899328</v>
      </c>
      <c r="M57" s="71">
        <v>88.710732168608473</v>
      </c>
      <c r="N57" s="71">
        <v>62.696700844897912</v>
      </c>
      <c r="O57" s="71">
        <v>53.942566964868668</v>
      </c>
      <c r="P57" s="71">
        <v>51.334239962632722</v>
      </c>
      <c r="Q57" s="71">
        <v>3.04018398003211</v>
      </c>
      <c r="R57" s="71">
        <v>3.8327177262208689</v>
      </c>
      <c r="S57" s="71">
        <v>7.0732710762400002</v>
      </c>
      <c r="T57" s="72"/>
      <c r="U57" s="71">
        <v>2600894</v>
      </c>
      <c r="V57" s="71">
        <v>1484</v>
      </c>
      <c r="W57" s="71">
        <v>140</v>
      </c>
      <c r="X57" s="71">
        <v>20083</v>
      </c>
      <c r="Y57" s="71">
        <v>22431</v>
      </c>
      <c r="Z57" s="71">
        <v>27396</v>
      </c>
      <c r="AA57" s="71">
        <v>10074</v>
      </c>
      <c r="AB57" s="71">
        <v>49971</v>
      </c>
      <c r="AC57" s="71">
        <v>669302</v>
      </c>
      <c r="AD57" s="71">
        <v>7.0732710762400002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83.24</v>
      </c>
      <c r="BK57" s="71">
        <v>0</v>
      </c>
      <c r="BL57" s="71">
        <v>3.9329999999999998</v>
      </c>
      <c r="BM57" s="71">
        <v>0</v>
      </c>
      <c r="BN57" s="72"/>
      <c r="BO57" s="71">
        <v>0</v>
      </c>
      <c r="BP57" s="71">
        <v>0</v>
      </c>
      <c r="BQ57" s="71">
        <v>3</v>
      </c>
      <c r="BR57" s="71">
        <v>0</v>
      </c>
      <c r="BS57" s="71">
        <v>1</v>
      </c>
      <c r="BT57" s="71">
        <v>0</v>
      </c>
      <c r="BU57"/>
      <c r="BV57" s="70">
        <v>80.84</v>
      </c>
      <c r="BW57" s="70">
        <v>0</v>
      </c>
      <c r="BX57" s="70">
        <v>0</v>
      </c>
      <c r="BY57" s="70">
        <v>0</v>
      </c>
      <c r="BZ57" s="70">
        <v>0</v>
      </c>
      <c r="CA57" s="70">
        <v>0</v>
      </c>
      <c r="CB57" s="70">
        <v>0</v>
      </c>
      <c r="CC57" s="70">
        <v>6.3330000000000002</v>
      </c>
      <c r="CD57" s="70">
        <v>0</v>
      </c>
    </row>
    <row r="58" spans="1:82">
      <c r="A58" s="70" t="s">
        <v>1772</v>
      </c>
      <c r="B58" s="70">
        <v>8</v>
      </c>
      <c r="C58" s="70">
        <v>8</v>
      </c>
      <c r="D58" s="70">
        <v>1</v>
      </c>
      <c r="E58" s="70">
        <v>2011</v>
      </c>
      <c r="F58" s="70" t="s">
        <v>178</v>
      </c>
      <c r="G58" s="70" t="s">
        <v>1764</v>
      </c>
      <c r="H58" s="70" t="s">
        <v>1765</v>
      </c>
      <c r="I58" s="148"/>
      <c r="J58" s="71">
        <v>74.306167627678903</v>
      </c>
      <c r="K58" s="71">
        <v>3.7078806442637089</v>
      </c>
      <c r="L58" s="71">
        <v>7.1651095941568261</v>
      </c>
      <c r="M58" s="71">
        <v>102.775791934707</v>
      </c>
      <c r="N58" s="71">
        <v>66.001182639574722</v>
      </c>
      <c r="O58" s="71">
        <v>53.194498382748257</v>
      </c>
      <c r="P58" s="71">
        <v>48.969937777159799</v>
      </c>
      <c r="Q58" s="71">
        <v>3.4861849056796799</v>
      </c>
      <c r="R58" s="71">
        <v>3.0410620304316338</v>
      </c>
      <c r="S58" s="71">
        <v>6.1281407322000012</v>
      </c>
      <c r="T58" s="72"/>
      <c r="U58" s="71">
        <v>2009938</v>
      </c>
      <c r="V58" s="71">
        <v>1484</v>
      </c>
      <c r="W58" s="71">
        <v>140</v>
      </c>
      <c r="X58" s="71">
        <v>20083</v>
      </c>
      <c r="Y58" s="71">
        <v>22472</v>
      </c>
      <c r="Z58" s="71">
        <v>27603</v>
      </c>
      <c r="AA58" s="71">
        <v>9896</v>
      </c>
      <c r="AB58" s="71">
        <v>49677</v>
      </c>
      <c r="AC58" s="71">
        <v>530178</v>
      </c>
      <c r="AD58" s="71">
        <v>6.1281407322000012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92.54</v>
      </c>
      <c r="BK58" s="71">
        <v>0</v>
      </c>
      <c r="BL58" s="71">
        <v>3.6739999999999999</v>
      </c>
      <c r="BM58" s="71">
        <v>0</v>
      </c>
      <c r="BN58" s="72"/>
      <c r="BO58" s="71">
        <v>0</v>
      </c>
      <c r="BP58" s="71">
        <v>0</v>
      </c>
      <c r="BQ58" s="71">
        <v>2</v>
      </c>
      <c r="BR58" s="71">
        <v>0</v>
      </c>
      <c r="BS58" s="71">
        <v>1</v>
      </c>
      <c r="BT58" s="71">
        <v>0</v>
      </c>
      <c r="BU58"/>
      <c r="BV58" s="70">
        <v>56.674999999999997</v>
      </c>
      <c r="BW58" s="70">
        <v>0</v>
      </c>
      <c r="BX58" s="70">
        <v>0</v>
      </c>
      <c r="BY58" s="70">
        <v>0</v>
      </c>
      <c r="BZ58" s="70">
        <v>0</v>
      </c>
      <c r="CA58" s="70">
        <v>0</v>
      </c>
      <c r="CB58" s="70">
        <v>35.116</v>
      </c>
      <c r="CC58" s="70">
        <v>4.423</v>
      </c>
      <c r="CD58" s="70">
        <v>0</v>
      </c>
    </row>
    <row r="59" spans="1:82">
      <c r="A59" s="70" t="s">
        <v>1773</v>
      </c>
      <c r="B59" s="70">
        <v>9</v>
      </c>
      <c r="C59" s="70">
        <v>9</v>
      </c>
      <c r="D59" s="70">
        <v>1</v>
      </c>
      <c r="E59" s="70">
        <v>2012</v>
      </c>
      <c r="F59" s="70" t="s">
        <v>179</v>
      </c>
      <c r="G59" s="70" t="s">
        <v>1764</v>
      </c>
      <c r="H59" s="70" t="s">
        <v>1765</v>
      </c>
      <c r="I59" s="148"/>
      <c r="J59" s="71">
        <v>86.558483199307346</v>
      </c>
      <c r="K59" s="71">
        <v>3.6788631460440011</v>
      </c>
      <c r="L59" s="71">
        <v>7.1937037011537193</v>
      </c>
      <c r="M59" s="71">
        <v>114.8522361901779</v>
      </c>
      <c r="N59" s="71">
        <v>72.909152882430575</v>
      </c>
      <c r="O59" s="71">
        <v>53.427881961122537</v>
      </c>
      <c r="P59" s="71">
        <v>47.929750265847112</v>
      </c>
      <c r="Q59" s="71">
        <v>3.7727254488287598</v>
      </c>
      <c r="R59" s="71">
        <v>2.823825862345287</v>
      </c>
      <c r="S59" s="71">
        <v>4.9713834172800002</v>
      </c>
      <c r="T59" s="72"/>
      <c r="U59" s="71">
        <v>2352619</v>
      </c>
      <c r="V59" s="71">
        <v>1484</v>
      </c>
      <c r="W59" s="71">
        <v>140</v>
      </c>
      <c r="X59" s="71">
        <v>20083</v>
      </c>
      <c r="Y59" s="71">
        <v>22581</v>
      </c>
      <c r="Z59" s="71">
        <v>27944</v>
      </c>
      <c r="AA59" s="71">
        <v>9631</v>
      </c>
      <c r="AB59" s="71">
        <v>49481</v>
      </c>
      <c r="AC59" s="71">
        <v>479554</v>
      </c>
      <c r="AD59" s="71">
        <v>4.9713834172800002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84.775000000000006</v>
      </c>
      <c r="BK59" s="71">
        <v>0</v>
      </c>
      <c r="BL59" s="71">
        <v>4.1230000000000002</v>
      </c>
      <c r="BM59" s="71">
        <v>0</v>
      </c>
      <c r="BN59" s="72"/>
      <c r="BO59" s="71">
        <v>0</v>
      </c>
      <c r="BP59" s="71">
        <v>0</v>
      </c>
      <c r="BQ59" s="71">
        <v>2</v>
      </c>
      <c r="BR59" s="71">
        <v>0</v>
      </c>
      <c r="BS59" s="71">
        <v>1</v>
      </c>
      <c r="BT59" s="71">
        <v>0</v>
      </c>
      <c r="BU59"/>
      <c r="BV59" s="70">
        <v>55.131</v>
      </c>
      <c r="BW59" s="70">
        <v>0</v>
      </c>
      <c r="BX59" s="70">
        <v>0</v>
      </c>
      <c r="BY59" s="70">
        <v>0</v>
      </c>
      <c r="BZ59" s="70">
        <v>0</v>
      </c>
      <c r="CA59" s="70">
        <v>0</v>
      </c>
      <c r="CB59" s="70">
        <v>30.364999999999998</v>
      </c>
      <c r="CC59" s="70">
        <v>3.4020000000000001</v>
      </c>
      <c r="CD59" s="70">
        <v>0</v>
      </c>
    </row>
    <row r="60" spans="1:82">
      <c r="A60" s="70" t="s">
        <v>1774</v>
      </c>
      <c r="B60" s="70">
        <v>10</v>
      </c>
      <c r="C60" s="70">
        <v>10</v>
      </c>
      <c r="D60" s="70">
        <v>1</v>
      </c>
      <c r="E60" s="70">
        <v>2013</v>
      </c>
      <c r="F60" s="70" t="s">
        <v>180</v>
      </c>
      <c r="G60" s="70" t="s">
        <v>1764</v>
      </c>
      <c r="H60" s="70" t="s">
        <v>1765</v>
      </c>
      <c r="I60" s="148"/>
      <c r="J60" s="71">
        <v>34.790344928139021</v>
      </c>
      <c r="K60" s="71">
        <v>3.2789231843118269</v>
      </c>
      <c r="L60" s="71">
        <v>7.1955304428316458</v>
      </c>
      <c r="M60" s="71">
        <v>113.8744515119606</v>
      </c>
      <c r="N60" s="71">
        <v>76.765701769534473</v>
      </c>
      <c r="O60" s="71">
        <v>51.592789811753342</v>
      </c>
      <c r="P60" s="71">
        <v>47.630794976125699</v>
      </c>
      <c r="Q60" s="71">
        <v>3.8036174829415299</v>
      </c>
      <c r="R60" s="71">
        <v>4.1406859292186411</v>
      </c>
      <c r="S60" s="71">
        <v>4.5848597409999998</v>
      </c>
      <c r="T60" s="72"/>
      <c r="U60" s="71">
        <v>921105</v>
      </c>
      <c r="V60" s="71">
        <v>1484</v>
      </c>
      <c r="W60" s="71">
        <v>140</v>
      </c>
      <c r="X60" s="71">
        <v>20083</v>
      </c>
      <c r="Y60" s="71">
        <v>22622</v>
      </c>
      <c r="Z60" s="71">
        <v>28189</v>
      </c>
      <c r="AA60" s="71">
        <v>9535</v>
      </c>
      <c r="AB60" s="71">
        <v>49171</v>
      </c>
      <c r="AC60" s="71">
        <v>686409</v>
      </c>
      <c r="AD60" s="71">
        <v>4.5848597409999998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13.98</v>
      </c>
      <c r="BK60" s="71">
        <v>0</v>
      </c>
      <c r="BL60" s="71">
        <v>4.3129999999999997</v>
      </c>
      <c r="BM60" s="71">
        <v>0</v>
      </c>
      <c r="BN60" s="72"/>
      <c r="BO60" s="71">
        <v>0</v>
      </c>
      <c r="BP60" s="71">
        <v>0</v>
      </c>
      <c r="BQ60" s="71">
        <v>1</v>
      </c>
      <c r="BR60" s="71">
        <v>0</v>
      </c>
      <c r="BS60" s="71">
        <v>1</v>
      </c>
      <c r="BT60" s="71">
        <v>0</v>
      </c>
      <c r="BU60"/>
      <c r="BV60" s="70">
        <v>4.3129999999999997</v>
      </c>
      <c r="BW60" s="70">
        <v>0</v>
      </c>
      <c r="BX60" s="70">
        <v>0</v>
      </c>
      <c r="BY60" s="70">
        <v>0</v>
      </c>
      <c r="BZ60" s="70">
        <v>0</v>
      </c>
      <c r="CA60" s="70">
        <v>0</v>
      </c>
      <c r="CB60" s="70">
        <v>9.8000000000000007</v>
      </c>
      <c r="CC60" s="70">
        <v>4.18</v>
      </c>
      <c r="CD60" s="70">
        <v>0</v>
      </c>
    </row>
    <row r="61" spans="1:82">
      <c r="A61" s="70" t="s">
        <v>1775</v>
      </c>
      <c r="B61" s="70">
        <v>11</v>
      </c>
      <c r="C61" s="70">
        <v>11</v>
      </c>
      <c r="D61" s="70">
        <v>1</v>
      </c>
      <c r="E61" s="70">
        <v>2014</v>
      </c>
      <c r="F61" s="70" t="s">
        <v>181</v>
      </c>
      <c r="G61" s="70" t="s">
        <v>1764</v>
      </c>
      <c r="H61" s="70" t="s">
        <v>1765</v>
      </c>
      <c r="I61" s="148"/>
      <c r="J61" s="71">
        <v>31.610766293344842</v>
      </c>
      <c r="K61" s="71">
        <v>2.8762841751360519</v>
      </c>
      <c r="L61" s="71">
        <v>10.42980089888365</v>
      </c>
      <c r="M61" s="71">
        <v>105.3091272670036</v>
      </c>
      <c r="N61" s="71">
        <v>63.349418067949699</v>
      </c>
      <c r="O61" s="71">
        <v>49.331462548871656</v>
      </c>
      <c r="P61" s="71">
        <v>47.215557138069506</v>
      </c>
      <c r="Q61" s="71">
        <v>3.6180246705337198</v>
      </c>
      <c r="R61" s="71">
        <v>3.9718915882255348</v>
      </c>
      <c r="S61" s="71">
        <v>6.8450292461600011</v>
      </c>
      <c r="T61" s="72"/>
      <c r="U61" s="71">
        <v>921323</v>
      </c>
      <c r="V61" s="71">
        <v>1203</v>
      </c>
      <c r="W61" s="71">
        <v>182</v>
      </c>
      <c r="X61" s="71">
        <v>20195</v>
      </c>
      <c r="Y61" s="71">
        <v>22692</v>
      </c>
      <c r="Z61" s="71">
        <v>28388</v>
      </c>
      <c r="AA61" s="71">
        <v>9403</v>
      </c>
      <c r="AB61" s="71">
        <v>48749</v>
      </c>
      <c r="AC61" s="71">
        <v>660498</v>
      </c>
      <c r="AD61" s="71">
        <v>6.8450292461600011</v>
      </c>
      <c r="AE61" s="72"/>
      <c r="AF61" s="71"/>
      <c r="AG61" s="71"/>
      <c r="AH61" s="71"/>
      <c r="AI61" s="71"/>
      <c r="AJ61" s="71"/>
      <c r="AK61" s="71"/>
      <c r="AL61" s="71"/>
      <c r="AM61" s="71"/>
      <c r="AN61" s="71"/>
      <c r="AO61" s="71"/>
      <c r="AP61" s="71"/>
      <c r="AQ61" s="72"/>
      <c r="AR61" s="71">
        <v>797</v>
      </c>
      <c r="AS61" s="71">
        <v>178</v>
      </c>
      <c r="AT61" s="71">
        <v>1</v>
      </c>
      <c r="AU61" s="71">
        <v>0</v>
      </c>
      <c r="AV61" s="71">
        <v>0</v>
      </c>
      <c r="AW61" s="71">
        <v>0</v>
      </c>
      <c r="AX61" s="71"/>
      <c r="AY61" s="72"/>
      <c r="AZ61" s="71">
        <v>3162.9</v>
      </c>
      <c r="BA61" s="71">
        <v>10908.7</v>
      </c>
      <c r="BB61" s="71">
        <v>1500</v>
      </c>
      <c r="BC61" s="71">
        <v>0</v>
      </c>
      <c r="BD61" s="71">
        <v>0</v>
      </c>
      <c r="BE61" s="71">
        <v>0</v>
      </c>
      <c r="BF61" s="71"/>
      <c r="BG61" s="72"/>
      <c r="BH61" s="71">
        <v>0</v>
      </c>
      <c r="BI61" s="71">
        <v>0</v>
      </c>
      <c r="BJ61" s="71">
        <v>0</v>
      </c>
      <c r="BK61" s="71">
        <v>0</v>
      </c>
      <c r="BL61" s="71">
        <v>4.3570000000000002</v>
      </c>
      <c r="BM61" s="71">
        <v>0</v>
      </c>
      <c r="BN61" s="72"/>
      <c r="BO61" s="71">
        <v>0</v>
      </c>
      <c r="BP61" s="71">
        <v>0</v>
      </c>
      <c r="BQ61" s="71">
        <v>0</v>
      </c>
      <c r="BR61" s="71">
        <v>0</v>
      </c>
      <c r="BS61" s="71">
        <v>1</v>
      </c>
      <c r="BT61" s="71">
        <v>0</v>
      </c>
      <c r="BU61"/>
      <c r="BV61" s="70">
        <v>4.3570000000000002</v>
      </c>
      <c r="BW61" s="70">
        <v>0</v>
      </c>
      <c r="BX61" s="70">
        <v>0</v>
      </c>
      <c r="BY61" s="70">
        <v>0</v>
      </c>
      <c r="BZ61" s="70">
        <v>0</v>
      </c>
      <c r="CA61" s="70">
        <v>0</v>
      </c>
      <c r="CB61" s="70">
        <v>0</v>
      </c>
      <c r="CC61" s="70">
        <v>0</v>
      </c>
      <c r="CD61" s="70">
        <v>0</v>
      </c>
    </row>
    <row r="62" spans="1:82">
      <c r="A62" s="70" t="s">
        <v>1776</v>
      </c>
      <c r="B62" s="70">
        <v>12</v>
      </c>
      <c r="C62" s="70">
        <v>12</v>
      </c>
      <c r="D62" s="70">
        <v>1</v>
      </c>
      <c r="E62" s="70">
        <v>2015</v>
      </c>
      <c r="F62" s="70" t="s">
        <v>182</v>
      </c>
      <c r="G62" s="70" t="s">
        <v>1764</v>
      </c>
      <c r="H62" s="70" t="s">
        <v>1765</v>
      </c>
      <c r="I62" s="148"/>
      <c r="J62" s="71">
        <v>31.545287479386008</v>
      </c>
      <c r="K62" s="71">
        <v>2.8563892235741761</v>
      </c>
      <c r="L62" s="71">
        <v>10.95564198244343</v>
      </c>
      <c r="M62" s="71">
        <v>106.9902883967172</v>
      </c>
      <c r="N62" s="71">
        <v>59.192900956457677</v>
      </c>
      <c r="O62" s="71">
        <v>49.250215802802053</v>
      </c>
      <c r="P62" s="71">
        <v>46.247800946907468</v>
      </c>
      <c r="Q62" s="71">
        <v>3.5162387444188399</v>
      </c>
      <c r="R62" s="71">
        <v>2.901318165467107</v>
      </c>
      <c r="S62" s="71">
        <v>5.2004705360600001</v>
      </c>
      <c r="T62" s="72"/>
      <c r="U62" s="71">
        <v>909008</v>
      </c>
      <c r="V62" s="71">
        <v>1203</v>
      </c>
      <c r="W62" s="71">
        <v>182</v>
      </c>
      <c r="X62" s="71">
        <v>20195</v>
      </c>
      <c r="Y62" s="71">
        <v>22813</v>
      </c>
      <c r="Z62" s="71">
        <v>28614</v>
      </c>
      <c r="AA62" s="71">
        <v>9203</v>
      </c>
      <c r="AB62" s="71">
        <v>48397</v>
      </c>
      <c r="AC62" s="71">
        <v>495933</v>
      </c>
      <c r="AD62" s="71">
        <v>5.2004705360600001</v>
      </c>
      <c r="AE62" s="72"/>
      <c r="AF62" s="71">
        <v>9762746.2740694284</v>
      </c>
      <c r="AG62" s="71">
        <v>2458050.3406679169</v>
      </c>
      <c r="AH62" s="71">
        <v>2289430.0647902079</v>
      </c>
      <c r="AI62" s="71">
        <v>151800434.1754562</v>
      </c>
      <c r="AJ62" s="71">
        <v>81651473.062362701</v>
      </c>
      <c r="AK62" s="71">
        <v>0</v>
      </c>
      <c r="AL62" s="71">
        <v>0</v>
      </c>
      <c r="AM62" s="71">
        <v>6632605.8322206447</v>
      </c>
      <c r="AN62" s="71">
        <v>0</v>
      </c>
      <c r="AO62" s="71">
        <v>0</v>
      </c>
      <c r="AP62" s="71">
        <v>254594739.74956709</v>
      </c>
      <c r="AQ62" s="72"/>
      <c r="AR62" s="71">
        <v>866</v>
      </c>
      <c r="AS62" s="71">
        <v>260</v>
      </c>
      <c r="AT62" s="71">
        <v>1</v>
      </c>
      <c r="AU62" s="71">
        <v>0</v>
      </c>
      <c r="AV62" s="71">
        <v>0</v>
      </c>
      <c r="AW62" s="71">
        <v>0</v>
      </c>
      <c r="AX62" s="71"/>
      <c r="AY62" s="72"/>
      <c r="AZ62" s="71">
        <v>3472.7</v>
      </c>
      <c r="BA62" s="71">
        <v>14022.4</v>
      </c>
      <c r="BB62" s="71">
        <v>1500</v>
      </c>
      <c r="BC62" s="71">
        <v>0</v>
      </c>
      <c r="BD62" s="71">
        <v>0</v>
      </c>
      <c r="BE62" s="71">
        <v>0</v>
      </c>
      <c r="BF62" s="71"/>
      <c r="BG62" s="72"/>
      <c r="BH62" s="71">
        <v>0</v>
      </c>
      <c r="BI62" s="71">
        <v>0</v>
      </c>
      <c r="BJ62" s="71">
        <v>0</v>
      </c>
      <c r="BK62" s="71">
        <v>0</v>
      </c>
      <c r="BL62" s="71">
        <v>4.2119999999999997</v>
      </c>
      <c r="BM62" s="71">
        <v>0</v>
      </c>
      <c r="BN62" s="72"/>
      <c r="BO62" s="71">
        <v>0</v>
      </c>
      <c r="BP62" s="71">
        <v>0</v>
      </c>
      <c r="BQ62" s="71">
        <v>0</v>
      </c>
      <c r="BR62" s="71">
        <v>0</v>
      </c>
      <c r="BS62" s="71">
        <v>1</v>
      </c>
      <c r="BT62" s="71">
        <v>0</v>
      </c>
      <c r="BU62"/>
      <c r="BV62" s="70">
        <v>4.2119999999999997</v>
      </c>
      <c r="BW62" s="70">
        <v>0</v>
      </c>
      <c r="BX62" s="70">
        <v>0</v>
      </c>
      <c r="BY62" s="70">
        <v>0</v>
      </c>
      <c r="BZ62" s="70">
        <v>0</v>
      </c>
      <c r="CA62" s="70">
        <v>0</v>
      </c>
      <c r="CB62" s="70">
        <v>0</v>
      </c>
      <c r="CC62" s="70">
        <v>0</v>
      </c>
      <c r="CD62" s="70">
        <v>0</v>
      </c>
    </row>
    <row r="63" spans="1:82">
      <c r="A63" s="70" t="s">
        <v>1777</v>
      </c>
      <c r="B63" s="70">
        <v>13</v>
      </c>
      <c r="C63" s="70">
        <v>13</v>
      </c>
      <c r="D63" s="70">
        <v>1</v>
      </c>
      <c r="E63" s="70">
        <v>2016</v>
      </c>
      <c r="F63" s="70" t="s">
        <v>155</v>
      </c>
      <c r="G63" s="70" t="s">
        <v>1764</v>
      </c>
      <c r="H63" s="70" t="s">
        <v>1765</v>
      </c>
      <c r="I63" s="148"/>
      <c r="J63" s="71">
        <v>34.451760180473137</v>
      </c>
      <c r="K63" s="71">
        <v>2.7527167487029267</v>
      </c>
      <c r="L63" s="71">
        <v>12.743345189192963</v>
      </c>
      <c r="M63" s="71">
        <v>92.014262680909482</v>
      </c>
      <c r="N63" s="71">
        <v>62.436098851936364</v>
      </c>
      <c r="O63" s="71">
        <v>48.827276781008102</v>
      </c>
      <c r="P63" s="71">
        <v>44.705100515292671</v>
      </c>
      <c r="Q63" s="71">
        <v>3.3886421681942602</v>
      </c>
      <c r="R63" s="71">
        <v>3.3858851616462906</v>
      </c>
      <c r="S63" s="71">
        <v>5.8423308471999995</v>
      </c>
      <c r="T63" s="72"/>
      <c r="U63" s="71">
        <v>937936</v>
      </c>
      <c r="V63" s="71">
        <v>1203</v>
      </c>
      <c r="W63" s="71">
        <v>182</v>
      </c>
      <c r="X63" s="71">
        <v>20195</v>
      </c>
      <c r="Y63" s="71">
        <v>22960</v>
      </c>
      <c r="Z63" s="71">
        <v>28717</v>
      </c>
      <c r="AA63" s="71">
        <v>9201</v>
      </c>
      <c r="AB63" s="71">
        <v>47976</v>
      </c>
      <c r="AC63" s="71">
        <v>578275.85671615496</v>
      </c>
      <c r="AD63" s="71">
        <v>5.8423308472000004</v>
      </c>
      <c r="AE63" s="72"/>
      <c r="AF63" s="71">
        <v>11064920.207372651</v>
      </c>
      <c r="AG63" s="71">
        <v>2342134.080231885</v>
      </c>
      <c r="AH63" s="71">
        <v>2108166.300268068</v>
      </c>
      <c r="AI63" s="71">
        <v>141258440.59061491</v>
      </c>
      <c r="AJ63" s="71">
        <v>86254232.113544241</v>
      </c>
      <c r="AK63" s="71">
        <v>0</v>
      </c>
      <c r="AL63" s="71">
        <v>0</v>
      </c>
      <c r="AM63" s="71">
        <v>6580017.6078438712</v>
      </c>
      <c r="AN63" s="71">
        <v>0</v>
      </c>
      <c r="AO63" s="71">
        <v>0</v>
      </c>
      <c r="AP63" s="71">
        <v>249607910.89987564</v>
      </c>
      <c r="AQ63" s="72"/>
      <c r="AR63" s="71">
        <v>925</v>
      </c>
      <c r="AS63" s="71">
        <v>310</v>
      </c>
      <c r="AT63" s="71">
        <v>3</v>
      </c>
      <c r="AU63" s="71">
        <v>0</v>
      </c>
      <c r="AV63" s="71">
        <v>0</v>
      </c>
      <c r="AW63" s="71">
        <v>0</v>
      </c>
      <c r="AX63" s="71"/>
      <c r="AY63" s="72"/>
      <c r="AZ63" s="71">
        <v>3801</v>
      </c>
      <c r="BA63" s="71">
        <v>18636.2</v>
      </c>
      <c r="BB63" s="71">
        <v>1529.3</v>
      </c>
      <c r="BC63" s="71">
        <v>0</v>
      </c>
      <c r="BD63" s="71">
        <v>0</v>
      </c>
      <c r="BE63" s="71">
        <v>0</v>
      </c>
      <c r="BF63" s="71"/>
      <c r="BG63" s="72"/>
      <c r="BH63" s="71">
        <v>0</v>
      </c>
      <c r="BI63" s="71">
        <v>0</v>
      </c>
      <c r="BJ63" s="71">
        <v>0</v>
      </c>
      <c r="BK63" s="71">
        <v>0</v>
      </c>
      <c r="BL63" s="71">
        <v>4.0410000000000004</v>
      </c>
      <c r="BM63" s="71">
        <v>0</v>
      </c>
      <c r="BN63" s="72"/>
      <c r="BO63" s="71">
        <v>0</v>
      </c>
      <c r="BP63" s="71">
        <v>0</v>
      </c>
      <c r="BQ63" s="71">
        <v>0</v>
      </c>
      <c r="BR63" s="71">
        <v>0</v>
      </c>
      <c r="BS63" s="71">
        <v>1</v>
      </c>
      <c r="BT63" s="71">
        <v>0</v>
      </c>
      <c r="BU63"/>
      <c r="BV63" s="70">
        <v>4.0410000000000004</v>
      </c>
      <c r="BW63" s="70">
        <v>0</v>
      </c>
      <c r="BX63" s="70">
        <v>0</v>
      </c>
      <c r="BY63" s="70">
        <v>0</v>
      </c>
      <c r="BZ63" s="70">
        <v>0</v>
      </c>
      <c r="CA63" s="70">
        <v>0</v>
      </c>
      <c r="CB63" s="70">
        <v>0</v>
      </c>
      <c r="CC63" s="70">
        <v>0</v>
      </c>
      <c r="CD63" s="70">
        <v>0</v>
      </c>
    </row>
    <row r="64" spans="1:82">
      <c r="A64" s="70" t="s">
        <v>1778</v>
      </c>
      <c r="B64" s="70">
        <v>14</v>
      </c>
      <c r="C64" s="70">
        <v>14</v>
      </c>
      <c r="D64" s="70">
        <v>1</v>
      </c>
      <c r="E64" s="70">
        <v>2017</v>
      </c>
      <c r="F64" s="70" t="s">
        <v>156</v>
      </c>
      <c r="G64" s="1064" t="s">
        <v>1764</v>
      </c>
      <c r="H64" s="70" t="s">
        <v>1765</v>
      </c>
      <c r="I64" s="148"/>
      <c r="J64" s="71">
        <v>24.106990082920653</v>
      </c>
      <c r="K64" s="71">
        <v>2.7553941698680764</v>
      </c>
      <c r="L64" s="71">
        <v>11.689088782224275</v>
      </c>
      <c r="M64" s="71">
        <v>93.359079569311973</v>
      </c>
      <c r="N64" s="71">
        <v>69.066569553866387</v>
      </c>
      <c r="O64" s="71">
        <v>48.349988442290019</v>
      </c>
      <c r="P64" s="71">
        <v>43.84255642727134</v>
      </c>
      <c r="Q64" s="71">
        <v>3.2337933735004398</v>
      </c>
      <c r="R64" s="71">
        <v>2.9827076357928242</v>
      </c>
      <c r="S64" s="71">
        <v>6.68166134272</v>
      </c>
      <c r="T64" s="72"/>
      <c r="U64" s="71">
        <v>699183</v>
      </c>
      <c r="V64" s="71">
        <v>1203</v>
      </c>
      <c r="W64" s="71">
        <v>182</v>
      </c>
      <c r="X64" s="71">
        <v>20195</v>
      </c>
      <c r="Y64" s="71">
        <v>22956</v>
      </c>
      <c r="Z64" s="71">
        <v>28908</v>
      </c>
      <c r="AA64" s="71">
        <v>9081</v>
      </c>
      <c r="AB64" s="71">
        <v>47345</v>
      </c>
      <c r="AC64" s="71">
        <v>519524.99999999988</v>
      </c>
      <c r="AD64" s="71">
        <v>6.68166134272</v>
      </c>
      <c r="AE64" s="72"/>
      <c r="AF64" s="71">
        <v>7733537.5912502939</v>
      </c>
      <c r="AG64" s="71">
        <v>2366741.1461226912</v>
      </c>
      <c r="AH64" s="71">
        <v>2592252.704225861</v>
      </c>
      <c r="AI64" s="71">
        <v>150239174.9702799</v>
      </c>
      <c r="AJ64" s="71">
        <v>96696510.057611302</v>
      </c>
      <c r="AK64" s="71">
        <v>0</v>
      </c>
      <c r="AL64" s="71">
        <v>0</v>
      </c>
      <c r="AM64" s="71">
        <v>6503635.0365956901</v>
      </c>
      <c r="AN64" s="71">
        <v>0</v>
      </c>
      <c r="AO64" s="71">
        <v>0</v>
      </c>
      <c r="AP64" s="71">
        <v>266131851.50608575</v>
      </c>
      <c r="AQ64" s="72"/>
      <c r="AR64" s="71">
        <v>977</v>
      </c>
      <c r="AS64" s="71">
        <v>339</v>
      </c>
      <c r="AT64" s="71">
        <v>3</v>
      </c>
      <c r="AU64" s="71">
        <v>0</v>
      </c>
      <c r="AV64" s="71">
        <v>0</v>
      </c>
      <c r="AW64" s="71">
        <v>0</v>
      </c>
      <c r="AX64" s="71"/>
      <c r="AY64" s="72"/>
      <c r="AZ64" s="71">
        <v>4064.1</v>
      </c>
      <c r="BA64" s="71">
        <v>19548.2</v>
      </c>
      <c r="BB64" s="71">
        <v>1529.3</v>
      </c>
      <c r="BC64" s="71">
        <v>0</v>
      </c>
      <c r="BD64" s="71">
        <v>0</v>
      </c>
      <c r="BE64" s="71">
        <v>0</v>
      </c>
      <c r="BF64" s="71"/>
      <c r="BG64" s="72"/>
      <c r="BH64" s="71">
        <v>0</v>
      </c>
      <c r="BI64" s="71">
        <v>0</v>
      </c>
      <c r="BJ64" s="71">
        <v>0</v>
      </c>
      <c r="BK64" s="71">
        <v>0</v>
      </c>
      <c r="BL64" s="71">
        <v>3.8740000000000001</v>
      </c>
      <c r="BM64" s="71">
        <v>0</v>
      </c>
      <c r="BN64" s="72"/>
      <c r="BO64" s="71">
        <v>0</v>
      </c>
      <c r="BP64" s="71">
        <v>0</v>
      </c>
      <c r="BQ64" s="71">
        <v>0</v>
      </c>
      <c r="BR64" s="71">
        <v>0</v>
      </c>
      <c r="BS64" s="71">
        <v>1</v>
      </c>
      <c r="BT64" s="71">
        <v>0</v>
      </c>
      <c r="BU64"/>
      <c r="BV64" s="70">
        <v>3.8740000000000001</v>
      </c>
      <c r="BW64" s="70">
        <v>0</v>
      </c>
      <c r="BX64" s="70">
        <v>0</v>
      </c>
      <c r="BY64" s="70">
        <v>0</v>
      </c>
      <c r="BZ64" s="70">
        <v>0</v>
      </c>
      <c r="CA64" s="70">
        <v>0</v>
      </c>
      <c r="CB64" s="70">
        <v>0</v>
      </c>
      <c r="CC64" s="70">
        <v>0</v>
      </c>
      <c r="CD64" s="70">
        <v>0</v>
      </c>
    </row>
    <row r="65" spans="1:82">
      <c r="A65" s="70" t="s">
        <v>1779</v>
      </c>
      <c r="B65" s="70">
        <v>15</v>
      </c>
      <c r="C65" s="70">
        <v>15</v>
      </c>
      <c r="D65" s="70">
        <v>1</v>
      </c>
      <c r="E65" s="70">
        <v>2018</v>
      </c>
      <c r="F65" s="70" t="s">
        <v>183</v>
      </c>
      <c r="G65" s="1064" t="s">
        <v>1764</v>
      </c>
      <c r="H65" s="70" t="s">
        <v>1765</v>
      </c>
      <c r="I65" s="148"/>
      <c r="J65" s="71">
        <v>26.113495594911694</v>
      </c>
      <c r="K65" s="71">
        <v>2.6017985928490721</v>
      </c>
      <c r="L65" s="71">
        <v>10.931585694579669</v>
      </c>
      <c r="M65" s="71">
        <v>95.250251476231043</v>
      </c>
      <c r="N65" s="71">
        <v>57.861791229244609</v>
      </c>
      <c r="O65" s="71">
        <v>47.413698581344711</v>
      </c>
      <c r="P65" s="71">
        <v>42.574437194959124</v>
      </c>
      <c r="Q65" s="71">
        <v>2.96463848135881</v>
      </c>
      <c r="R65" s="71">
        <v>3.2786221516577143</v>
      </c>
      <c r="S65" s="71">
        <v>6.3781896683299992</v>
      </c>
      <c r="T65" s="72"/>
      <c r="U65" s="71">
        <v>840210</v>
      </c>
      <c r="V65" s="71">
        <v>1203</v>
      </c>
      <c r="W65" s="71">
        <v>182</v>
      </c>
      <c r="X65" s="71">
        <v>20195</v>
      </c>
      <c r="Y65" s="71">
        <v>22966</v>
      </c>
      <c r="Z65" s="71">
        <v>28891</v>
      </c>
      <c r="AA65" s="71">
        <v>8907</v>
      </c>
      <c r="AB65" s="71">
        <v>46775</v>
      </c>
      <c r="AC65" s="71">
        <v>568829</v>
      </c>
      <c r="AD65" s="71">
        <v>6.3781896683299992</v>
      </c>
      <c r="AE65" s="72"/>
      <c r="AF65" s="71">
        <v>8649751.342519287</v>
      </c>
      <c r="AG65" s="71">
        <v>2158081.27182111</v>
      </c>
      <c r="AH65" s="71">
        <v>2448101.4045156599</v>
      </c>
      <c r="AI65" s="71">
        <v>149841649.89695409</v>
      </c>
      <c r="AJ65" s="71">
        <v>86841276.62223202</v>
      </c>
      <c r="AK65" s="71">
        <v>0</v>
      </c>
      <c r="AL65" s="71">
        <v>0</v>
      </c>
      <c r="AM65" s="71">
        <v>6438630.7035373766</v>
      </c>
      <c r="AN65" s="71">
        <v>0</v>
      </c>
      <c r="AO65" s="71">
        <v>0</v>
      </c>
      <c r="AP65" s="71">
        <v>256377491.24157953</v>
      </c>
      <c r="AQ65" s="72"/>
      <c r="AR65" s="71">
        <v>1013</v>
      </c>
      <c r="AS65" s="71">
        <v>383</v>
      </c>
      <c r="AT65" s="71">
        <v>3</v>
      </c>
      <c r="AU65" s="71">
        <v>0</v>
      </c>
      <c r="AV65" s="71">
        <v>0</v>
      </c>
      <c r="AW65" s="71">
        <v>0</v>
      </c>
      <c r="AX65" s="71"/>
      <c r="AY65" s="72"/>
      <c r="AZ65" s="71">
        <v>4241.8999999999978</v>
      </c>
      <c r="BA65" s="71">
        <v>21200</v>
      </c>
      <c r="BB65" s="71">
        <v>1529</v>
      </c>
      <c r="BC65" s="71">
        <v>0</v>
      </c>
      <c r="BD65" s="71">
        <v>0</v>
      </c>
      <c r="BE65" s="71">
        <v>0</v>
      </c>
      <c r="BF65" s="71"/>
      <c r="BG65" s="72"/>
      <c r="BH65" s="71">
        <v>0</v>
      </c>
      <c r="BI65" s="71">
        <v>0</v>
      </c>
      <c r="BJ65" s="71">
        <v>0</v>
      </c>
      <c r="BK65" s="71">
        <v>0</v>
      </c>
      <c r="BL65" s="71">
        <v>3.843</v>
      </c>
      <c r="BM65" s="71">
        <v>0</v>
      </c>
      <c r="BN65" s="72"/>
      <c r="BO65" s="71">
        <v>0</v>
      </c>
      <c r="BP65" s="71">
        <v>0</v>
      </c>
      <c r="BQ65" s="71">
        <v>0</v>
      </c>
      <c r="BR65" s="71">
        <v>0</v>
      </c>
      <c r="BS65" s="71">
        <v>1</v>
      </c>
      <c r="BT65" s="71">
        <v>0</v>
      </c>
      <c r="BU65"/>
      <c r="BV65" s="70">
        <v>3.843</v>
      </c>
      <c r="BW65" s="70">
        <v>0</v>
      </c>
      <c r="BX65" s="70">
        <v>0</v>
      </c>
      <c r="BY65" s="70">
        <v>0</v>
      </c>
      <c r="BZ65" s="70">
        <v>0</v>
      </c>
      <c r="CA65" s="70">
        <v>0</v>
      </c>
      <c r="CB65" s="70">
        <v>0</v>
      </c>
      <c r="CC65" s="70">
        <v>0</v>
      </c>
      <c r="CD65" s="70">
        <v>0</v>
      </c>
    </row>
    <row r="66" spans="1:82">
      <c r="A66" s="70" t="s">
        <v>1780</v>
      </c>
      <c r="B66" s="70">
        <v>16</v>
      </c>
      <c r="C66" s="70">
        <v>16</v>
      </c>
      <c r="D66" s="70">
        <v>1</v>
      </c>
      <c r="E66" s="70">
        <v>2019</v>
      </c>
      <c r="F66" s="70" t="s">
        <v>158</v>
      </c>
      <c r="G66" s="70" t="s">
        <v>1764</v>
      </c>
      <c r="H66" s="70" t="s">
        <v>1765</v>
      </c>
      <c r="I66" s="148"/>
      <c r="J66" s="71">
        <v>27.011758093641365</v>
      </c>
      <c r="K66" s="71">
        <v>2.3709843908477195</v>
      </c>
      <c r="L66" s="71">
        <v>11.022449917291029</v>
      </c>
      <c r="M66" s="71">
        <v>86.950558044200505</v>
      </c>
      <c r="N66" s="71">
        <v>55.249474165016579</v>
      </c>
      <c r="O66" s="71">
        <v>46.296960760212478</v>
      </c>
      <c r="P66" s="71">
        <v>42.149043538693789</v>
      </c>
      <c r="Q66" s="71">
        <v>2.8486054443694</v>
      </c>
      <c r="R66" s="71">
        <v>3.2219483826443458</v>
      </c>
      <c r="S66" s="71">
        <v>6.6178251071199989</v>
      </c>
      <c r="T66" s="72"/>
      <c r="U66" s="71">
        <v>872520</v>
      </c>
      <c r="V66" s="71">
        <v>1203</v>
      </c>
      <c r="W66" s="71">
        <v>182</v>
      </c>
      <c r="X66" s="71">
        <v>20195</v>
      </c>
      <c r="Y66" s="71">
        <v>23057</v>
      </c>
      <c r="Z66" s="71">
        <v>28985</v>
      </c>
      <c r="AA66" s="71">
        <v>8752</v>
      </c>
      <c r="AB66" s="71">
        <v>46161</v>
      </c>
      <c r="AC66" s="71">
        <v>568152</v>
      </c>
      <c r="AD66" s="71">
        <v>6.6178251071199989</v>
      </c>
      <c r="AE66" s="72"/>
      <c r="AF66" s="71">
        <v>9054657.3234956414</v>
      </c>
      <c r="AG66" s="71">
        <v>2084386.9026151409</v>
      </c>
      <c r="AH66" s="71">
        <v>2551237.6180907278</v>
      </c>
      <c r="AI66" s="71">
        <v>142340815.39393961</v>
      </c>
      <c r="AJ66" s="71">
        <v>82445398.61205779</v>
      </c>
      <c r="AK66" s="71">
        <v>0</v>
      </c>
      <c r="AL66" s="71">
        <v>0</v>
      </c>
      <c r="AM66" s="71">
        <v>6286780.7001780504</v>
      </c>
      <c r="AN66" s="71">
        <v>0</v>
      </c>
      <c r="AO66" s="71">
        <v>0</v>
      </c>
      <c r="AP66" s="71">
        <v>244763276.55037698</v>
      </c>
      <c r="AQ66" s="72"/>
      <c r="AR66" s="71">
        <v>1055</v>
      </c>
      <c r="AS66" s="71">
        <v>418</v>
      </c>
      <c r="AT66" s="71">
        <v>3</v>
      </c>
      <c r="AU66" s="71">
        <v>0</v>
      </c>
      <c r="AV66" s="71">
        <v>0</v>
      </c>
      <c r="AW66" s="71">
        <v>0</v>
      </c>
      <c r="AX66" s="71"/>
      <c r="AY66" s="72"/>
      <c r="AZ66" s="71">
        <v>4447.0999999999995</v>
      </c>
      <c r="BA66" s="71">
        <v>22594.600000000009</v>
      </c>
      <c r="BB66" s="71">
        <v>1529.3</v>
      </c>
      <c r="BC66" s="71">
        <v>0</v>
      </c>
      <c r="BD66" s="71">
        <v>0</v>
      </c>
      <c r="BE66" s="71">
        <v>0</v>
      </c>
      <c r="BF66" s="71"/>
      <c r="BG66" s="72"/>
      <c r="BH66" s="71">
        <v>0</v>
      </c>
      <c r="BI66" s="71">
        <v>0</v>
      </c>
      <c r="BJ66" s="71">
        <v>0</v>
      </c>
      <c r="BK66" s="71">
        <v>0</v>
      </c>
      <c r="BL66" s="71">
        <v>3.4550000000000001</v>
      </c>
      <c r="BM66" s="71">
        <v>0</v>
      </c>
      <c r="BN66" s="72"/>
      <c r="BO66" s="71">
        <v>0</v>
      </c>
      <c r="BP66" s="71">
        <v>0</v>
      </c>
      <c r="BQ66" s="71">
        <v>0</v>
      </c>
      <c r="BR66" s="71">
        <v>0</v>
      </c>
      <c r="BS66" s="71">
        <v>1</v>
      </c>
      <c r="BT66" s="71">
        <v>0</v>
      </c>
      <c r="BU66"/>
      <c r="BV66" s="70">
        <v>3.4550000000000001</v>
      </c>
      <c r="BW66" s="70">
        <v>0</v>
      </c>
      <c r="BX66" s="70">
        <v>0</v>
      </c>
      <c r="BY66" s="70">
        <v>0</v>
      </c>
      <c r="BZ66" s="70">
        <v>0</v>
      </c>
      <c r="CA66" s="70">
        <v>0</v>
      </c>
      <c r="CB66" s="70">
        <v>0</v>
      </c>
      <c r="CC66" s="70">
        <v>0</v>
      </c>
      <c r="CD66" s="70">
        <v>0</v>
      </c>
    </row>
    <row r="67" spans="1:82">
      <c r="A67" s="70" t="s">
        <v>1781</v>
      </c>
      <c r="B67" s="70">
        <v>17</v>
      </c>
      <c r="C67" s="70">
        <v>17</v>
      </c>
      <c r="D67" s="70">
        <v>1</v>
      </c>
      <c r="E67" s="70">
        <v>2020</v>
      </c>
      <c r="F67" s="70" t="s">
        <v>159</v>
      </c>
      <c r="G67" s="70" t="s">
        <v>1764</v>
      </c>
      <c r="H67" s="70" t="s">
        <v>1765</v>
      </c>
      <c r="I67" s="148"/>
      <c r="J67" s="71">
        <v>22.18552477340932</v>
      </c>
      <c r="K67" s="71">
        <v>2.2028153235526191</v>
      </c>
      <c r="L67" s="71">
        <v>11.567873956267897</v>
      </c>
      <c r="M67" s="71">
        <v>76.541795165634454</v>
      </c>
      <c r="N67" s="71">
        <v>54.287033717484213</v>
      </c>
      <c r="O67" s="71">
        <v>40.389153032882696</v>
      </c>
      <c r="P67" s="71">
        <v>39.836196455327205</v>
      </c>
      <c r="Q67" s="71">
        <v>2.6984554277983599</v>
      </c>
      <c r="R67" s="71">
        <v>3.6523599731054572</v>
      </c>
      <c r="S67" s="71">
        <v>7.0519880686400001</v>
      </c>
      <c r="T67" s="72"/>
      <c r="U67" s="71">
        <v>761230</v>
      </c>
      <c r="V67" s="71">
        <v>1049</v>
      </c>
      <c r="W67" s="71">
        <v>203</v>
      </c>
      <c r="X67" s="71">
        <v>18654</v>
      </c>
      <c r="Y67" s="71">
        <v>23175</v>
      </c>
      <c r="Z67" s="71">
        <v>28861</v>
      </c>
      <c r="AA67" s="71">
        <v>8792</v>
      </c>
      <c r="AB67" s="71">
        <v>45767</v>
      </c>
      <c r="AC67" s="71">
        <v>647452.99999999988</v>
      </c>
      <c r="AD67" s="71">
        <v>7.0519880686400001</v>
      </c>
      <c r="AE67" s="72"/>
      <c r="AF67" s="71">
        <v>7730866.9891346321</v>
      </c>
      <c r="AG67" s="71">
        <v>1771031.008635846</v>
      </c>
      <c r="AH67" s="71">
        <v>2832686.7971890527</v>
      </c>
      <c r="AI67" s="71">
        <v>128145729.05336621</v>
      </c>
      <c r="AJ67" s="71">
        <v>83386746.839451686</v>
      </c>
      <c r="AK67" s="71"/>
      <c r="AL67" s="71"/>
      <c r="AM67" s="71">
        <v>5973101.9819754325</v>
      </c>
      <c r="AN67" s="71"/>
      <c r="AO67" s="71"/>
      <c r="AP67" s="71">
        <v>229840162.66975284</v>
      </c>
      <c r="AQ67" s="72"/>
      <c r="AR67" s="71">
        <v>1102</v>
      </c>
      <c r="AS67" s="71">
        <v>438</v>
      </c>
      <c r="AT67" s="71">
        <v>2</v>
      </c>
      <c r="AU67" s="71">
        <v>0</v>
      </c>
      <c r="AV67" s="71">
        <v>0</v>
      </c>
      <c r="AW67" s="71">
        <v>0</v>
      </c>
      <c r="AX67" s="71"/>
      <c r="AY67" s="72"/>
      <c r="AZ67" s="71">
        <v>4707.6000000000004</v>
      </c>
      <c r="BA67" s="71">
        <v>23522.300000000021</v>
      </c>
      <c r="BB67" s="71">
        <v>1509.8</v>
      </c>
      <c r="BC67" s="71">
        <v>0</v>
      </c>
      <c r="BD67" s="71">
        <v>0</v>
      </c>
      <c r="BE67" s="71">
        <v>0</v>
      </c>
      <c r="BF67" s="71"/>
      <c r="BG67" s="72"/>
      <c r="BH67" s="71">
        <v>0</v>
      </c>
      <c r="BI67" s="71">
        <v>0</v>
      </c>
      <c r="BJ67" s="71">
        <v>0</v>
      </c>
      <c r="BK67" s="71">
        <v>0</v>
      </c>
      <c r="BL67" s="71">
        <v>3.3</v>
      </c>
      <c r="BM67" s="71">
        <v>0</v>
      </c>
      <c r="BN67" s="72"/>
      <c r="BO67" s="71">
        <v>0</v>
      </c>
      <c r="BP67" s="71">
        <v>0</v>
      </c>
      <c r="BQ67" s="71">
        <v>0</v>
      </c>
      <c r="BR67" s="71">
        <v>0</v>
      </c>
      <c r="BS67" s="71">
        <v>1</v>
      </c>
      <c r="BT67" s="71">
        <v>0</v>
      </c>
      <c r="BU67"/>
      <c r="BV67" s="70">
        <v>3.3</v>
      </c>
      <c r="BW67" s="70">
        <v>0</v>
      </c>
      <c r="BX67" s="70">
        <v>0</v>
      </c>
      <c r="BY67" s="70">
        <v>0</v>
      </c>
      <c r="BZ67" s="70">
        <v>0</v>
      </c>
      <c r="CA67" s="70">
        <v>0</v>
      </c>
      <c r="CB67" s="70">
        <v>0</v>
      </c>
      <c r="CC67" s="70">
        <v>0</v>
      </c>
      <c r="CD67" s="70">
        <v>0</v>
      </c>
    </row>
    <row r="68" spans="1:82">
      <c r="A68" s="70" t="s">
        <v>1782</v>
      </c>
      <c r="B68" s="70">
        <v>17</v>
      </c>
      <c r="C68" s="70">
        <v>18</v>
      </c>
      <c r="D68" s="70">
        <v>1</v>
      </c>
      <c r="E68" s="70">
        <v>2021</v>
      </c>
      <c r="F68" s="70" t="s">
        <v>160</v>
      </c>
      <c r="G68" s="70" t="s">
        <v>1764</v>
      </c>
      <c r="H68" s="70" t="s">
        <v>1765</v>
      </c>
      <c r="I68" s="148"/>
      <c r="J68" s="71">
        <v>24.807329746346102</v>
      </c>
      <c r="K68" s="71">
        <v>2.3968419331280084</v>
      </c>
      <c r="L68" s="71">
        <v>10.746823172549492</v>
      </c>
      <c r="M68" s="71">
        <v>84.397627998090215</v>
      </c>
      <c r="N68" s="71">
        <v>55.941549351064097</v>
      </c>
      <c r="O68" s="71">
        <v>39.077868704704372</v>
      </c>
      <c r="P68" s="71">
        <v>40.84370103530965</v>
      </c>
      <c r="Q68" s="71">
        <v>2.6428924163449401</v>
      </c>
      <c r="R68" s="71">
        <v>3.6713726263103776</v>
      </c>
      <c r="S68" s="71">
        <v>6.2321769084399996</v>
      </c>
      <c r="T68" s="72"/>
      <c r="U68" s="71">
        <v>824896</v>
      </c>
      <c r="V68" s="71">
        <v>1049</v>
      </c>
      <c r="W68" s="71">
        <v>203</v>
      </c>
      <c r="X68" s="71">
        <v>18654</v>
      </c>
      <c r="Y68" s="71">
        <v>23254</v>
      </c>
      <c r="Z68" s="71">
        <v>28752</v>
      </c>
      <c r="AA68" s="71">
        <v>8790</v>
      </c>
      <c r="AB68" s="71">
        <v>45265</v>
      </c>
      <c r="AC68" s="71">
        <v>631374.99999999988</v>
      </c>
      <c r="AD68" s="71">
        <v>6.2321769084399996</v>
      </c>
      <c r="AE68" s="72"/>
      <c r="AF68" s="71">
        <v>8247540.3356336532</v>
      </c>
      <c r="AG68" s="71">
        <v>1921826.9342031619</v>
      </c>
      <c r="AH68" s="71">
        <v>2309875.2602534289</v>
      </c>
      <c r="AI68" s="71">
        <v>140055445.04984426</v>
      </c>
      <c r="AJ68" s="71">
        <v>83844256.866427615</v>
      </c>
      <c r="AK68" s="71">
        <v>0</v>
      </c>
      <c r="AL68" s="71">
        <v>0</v>
      </c>
      <c r="AM68" s="71">
        <v>5941659.8816201994</v>
      </c>
      <c r="AN68" s="71">
        <v>0</v>
      </c>
      <c r="AO68" s="71">
        <v>0</v>
      </c>
      <c r="AP68" s="71">
        <v>242320604.32798234</v>
      </c>
      <c r="AQ68" s="72"/>
      <c r="AR68" s="71">
        <v>1161</v>
      </c>
      <c r="AS68" s="71">
        <v>448</v>
      </c>
      <c r="AT68" s="71">
        <v>2</v>
      </c>
      <c r="AU68" s="71">
        <v>0</v>
      </c>
      <c r="AV68" s="71">
        <v>0</v>
      </c>
      <c r="AW68" s="71">
        <v>0</v>
      </c>
      <c r="AX68" s="71"/>
      <c r="AY68" s="72"/>
      <c r="AZ68" s="71">
        <v>5037.4000000000005</v>
      </c>
      <c r="BA68" s="71">
        <v>25178.600000000009</v>
      </c>
      <c r="BB68" s="71">
        <v>1509.8</v>
      </c>
      <c r="BC68" s="71">
        <v>0</v>
      </c>
      <c r="BD68" s="71">
        <v>0</v>
      </c>
      <c r="BE68" s="71">
        <v>0</v>
      </c>
      <c r="BF68" s="71"/>
      <c r="BG68" s="72"/>
      <c r="BH68" s="71">
        <v>0</v>
      </c>
      <c r="BI68" s="71">
        <v>0</v>
      </c>
      <c r="BJ68" s="71">
        <v>0</v>
      </c>
      <c r="BK68" s="71">
        <v>0</v>
      </c>
      <c r="BL68" s="71">
        <v>1.137</v>
      </c>
      <c r="BM68" s="71">
        <v>0</v>
      </c>
      <c r="BN68" s="72"/>
      <c r="BO68" s="71">
        <v>0</v>
      </c>
      <c r="BP68" s="71">
        <v>0</v>
      </c>
      <c r="BQ68" s="71">
        <v>0</v>
      </c>
      <c r="BR68" s="71">
        <v>0</v>
      </c>
      <c r="BS68" s="71">
        <v>1</v>
      </c>
      <c r="BT68" s="71">
        <v>0</v>
      </c>
      <c r="BU68"/>
      <c r="BV68" s="70">
        <v>1.137</v>
      </c>
      <c r="BW68" s="70">
        <v>0</v>
      </c>
      <c r="BX68" s="70">
        <v>0</v>
      </c>
      <c r="BY68" s="70">
        <v>0</v>
      </c>
      <c r="BZ68" s="70">
        <v>0</v>
      </c>
      <c r="CA68" s="70">
        <v>0</v>
      </c>
      <c r="CB68" s="70">
        <v>0</v>
      </c>
      <c r="CC68" s="70">
        <v>0</v>
      </c>
      <c r="CD68" s="70">
        <v>0</v>
      </c>
    </row>
    <row r="69" spans="1:82">
      <c r="A69" s="70" t="s">
        <v>1783</v>
      </c>
      <c r="B69" s="70">
        <v>17</v>
      </c>
      <c r="C69" s="70">
        <v>19</v>
      </c>
      <c r="D69" s="70">
        <v>1</v>
      </c>
      <c r="E69" s="70">
        <v>2022</v>
      </c>
      <c r="F69" s="70" t="s">
        <v>161</v>
      </c>
      <c r="G69" s="70" t="s">
        <v>1764</v>
      </c>
      <c r="H69" s="70" t="s">
        <v>1765</v>
      </c>
      <c r="I69" s="148"/>
      <c r="J69" s="71">
        <v>20.487399833297999</v>
      </c>
      <c r="K69" s="71">
        <v>2.2982965331899767</v>
      </c>
      <c r="L69" s="71">
        <v>9.0879155957536213</v>
      </c>
      <c r="M69" s="71">
        <v>83.350476925736885</v>
      </c>
      <c r="N69" s="71">
        <v>59.932651979962365</v>
      </c>
      <c r="O69" s="71">
        <v>41.390281023704965</v>
      </c>
      <c r="P69" s="71">
        <v>40.111413888171327</v>
      </c>
      <c r="Q69" s="71">
        <v>2.6301279536890037</v>
      </c>
      <c r="R69" s="71">
        <v>2.5884392918525974</v>
      </c>
      <c r="S69" s="71">
        <v>6.9261423208000004</v>
      </c>
      <c r="T69" s="72"/>
      <c r="U69" s="71">
        <v>918498</v>
      </c>
      <c r="V69" s="71">
        <v>1049</v>
      </c>
      <c r="W69" s="71">
        <v>203</v>
      </c>
      <c r="X69" s="71">
        <v>18654</v>
      </c>
      <c r="Y69" s="71">
        <v>23270</v>
      </c>
      <c r="Z69" s="71">
        <v>28934</v>
      </c>
      <c r="AA69" s="71">
        <v>8764</v>
      </c>
      <c r="AB69" s="71">
        <v>44677</v>
      </c>
      <c r="AC69" s="71">
        <v>450730.99999999994</v>
      </c>
      <c r="AD69" s="71">
        <v>6.9261423208000004</v>
      </c>
      <c r="AE69" s="72"/>
      <c r="AF69" s="71">
        <v>7204262.8024126524</v>
      </c>
      <c r="AG69" s="71">
        <v>1897526.8564526376</v>
      </c>
      <c r="AH69" s="71">
        <v>2309221.1085246848</v>
      </c>
      <c r="AI69" s="71">
        <v>136023048.11474919</v>
      </c>
      <c r="AJ69" s="71">
        <v>94681246.909923658</v>
      </c>
      <c r="AK69" s="71">
        <v>0</v>
      </c>
      <c r="AL69" s="71">
        <v>0</v>
      </c>
      <c r="AM69" s="71">
        <v>5769020.1322267018</v>
      </c>
      <c r="AN69" s="71">
        <v>0</v>
      </c>
      <c r="AO69" s="71">
        <v>0</v>
      </c>
      <c r="AP69" s="71">
        <v>247884325.92428952</v>
      </c>
      <c r="AQ69" s="72"/>
      <c r="AR69" s="71">
        <v>1237</v>
      </c>
      <c r="AS69" s="71">
        <v>452</v>
      </c>
      <c r="AT69" s="71">
        <v>2</v>
      </c>
      <c r="AU69" s="71">
        <v>0</v>
      </c>
      <c r="AV69" s="71">
        <v>0</v>
      </c>
      <c r="AW69" s="71">
        <v>0</v>
      </c>
      <c r="AX69" s="71"/>
      <c r="AY69" s="72"/>
      <c r="AZ69" s="71">
        <v>5535.4000000000015</v>
      </c>
      <c r="BA69" s="71">
        <v>25376.600000000009</v>
      </c>
      <c r="BB69" s="71">
        <v>1509.8</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1784</v>
      </c>
      <c r="B70" s="70">
        <v>17</v>
      </c>
      <c r="C70" s="70">
        <v>20</v>
      </c>
      <c r="D70" s="70">
        <v>1</v>
      </c>
      <c r="E70" s="70">
        <v>2023</v>
      </c>
      <c r="F70" s="70" t="s">
        <v>1539</v>
      </c>
      <c r="G70" s="70" t="s">
        <v>1764</v>
      </c>
      <c r="H70" s="70" t="s">
        <v>1765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1317</v>
      </c>
      <c r="AS70" s="71">
        <v>453</v>
      </c>
      <c r="AT70" s="71">
        <v>2</v>
      </c>
      <c r="AU70" s="71">
        <v>0</v>
      </c>
      <c r="AV70" s="71">
        <v>0</v>
      </c>
      <c r="AW70" s="71">
        <v>0</v>
      </c>
      <c r="AX70" s="71"/>
      <c r="AY70" s="72"/>
      <c r="AZ70" s="71">
        <v>6020.5000000000036</v>
      </c>
      <c r="BA70" s="71">
        <v>25404.100000000009</v>
      </c>
      <c r="BB70" s="71">
        <v>1509.8</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1785</v>
      </c>
      <c r="B71" s="70">
        <v>17</v>
      </c>
      <c r="C71" s="70">
        <v>21</v>
      </c>
      <c r="D71" s="70">
        <v>1</v>
      </c>
      <c r="E71" s="70">
        <v>2024</v>
      </c>
      <c r="F71" s="70" t="s">
        <v>1554</v>
      </c>
      <c r="G71" s="70" t="s">
        <v>1764</v>
      </c>
      <c r="H71" s="70" t="s">
        <v>1765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1786</v>
      </c>
      <c r="B72" s="70">
        <v>205</v>
      </c>
      <c r="C72" s="70">
        <v>1</v>
      </c>
      <c r="D72" s="70">
        <v>13</v>
      </c>
      <c r="E72" s="70">
        <v>1990</v>
      </c>
      <c r="F72" s="70" t="s">
        <v>787</v>
      </c>
      <c r="G72" s="70" t="s">
        <v>1787</v>
      </c>
      <c r="H72" s="70" t="s">
        <v>1788</v>
      </c>
      <c r="I72" s="148"/>
      <c r="J72" s="71">
        <v>34.448507562649453</v>
      </c>
      <c r="K72" s="71">
        <v>3.2185633554568152</v>
      </c>
      <c r="L72" s="71">
        <v>0.85816454602962688</v>
      </c>
      <c r="M72" s="71">
        <v>22.999372032383331</v>
      </c>
      <c r="N72" s="71">
        <v>29.63717102890752</v>
      </c>
      <c r="O72" s="71">
        <v>31.625650809144599</v>
      </c>
      <c r="P72" s="71">
        <v>25.50954288314697</v>
      </c>
      <c r="Q72" s="71">
        <v>2.4893746250329198</v>
      </c>
      <c r="R72" s="71">
        <v>0</v>
      </c>
      <c r="S72" s="71">
        <v>2.883884603005721</v>
      </c>
      <c r="T72" s="72"/>
      <c r="U72" s="71">
        <v>5695878</v>
      </c>
      <c r="V72" s="71">
        <v>1156</v>
      </c>
      <c r="W72" s="71">
        <v>9</v>
      </c>
      <c r="X72" s="71">
        <v>7882</v>
      </c>
      <c r="Y72" s="71">
        <v>11530</v>
      </c>
      <c r="Z72" s="71">
        <v>13008</v>
      </c>
      <c r="AA72" s="71">
        <v>6194</v>
      </c>
      <c r="AB72" s="71">
        <v>40419</v>
      </c>
      <c r="AC72" s="71">
        <v>0</v>
      </c>
      <c r="AD72" s="71">
        <v>2.883884603005721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1789</v>
      </c>
      <c r="B73" s="70">
        <v>206</v>
      </c>
      <c r="C73" s="70">
        <v>2</v>
      </c>
      <c r="D73" s="70">
        <v>13</v>
      </c>
      <c r="E73" s="70">
        <v>2005</v>
      </c>
      <c r="F73" s="70" t="s">
        <v>789</v>
      </c>
      <c r="G73" s="70" t="s">
        <v>1787</v>
      </c>
      <c r="H73" s="70" t="s">
        <v>1788</v>
      </c>
      <c r="I73" s="148"/>
      <c r="J73" s="71">
        <v>18.20536519552866</v>
      </c>
      <c r="K73" s="71">
        <v>2.8865141972516608</v>
      </c>
      <c r="L73" s="71">
        <v>1.1967230734545631</v>
      </c>
      <c r="M73" s="71">
        <v>46.53494748831924</v>
      </c>
      <c r="N73" s="71">
        <v>49.750907583322281</v>
      </c>
      <c r="O73" s="71">
        <v>48.860627303169323</v>
      </c>
      <c r="P73" s="71">
        <v>28.68852531333523</v>
      </c>
      <c r="Q73" s="71">
        <v>2.7706224970767401</v>
      </c>
      <c r="R73" s="71">
        <v>0</v>
      </c>
      <c r="S73" s="71">
        <v>4.0518383999999994</v>
      </c>
      <c r="T73" s="72"/>
      <c r="U73" s="71">
        <v>2758385</v>
      </c>
      <c r="V73" s="71">
        <v>1223</v>
      </c>
      <c r="W73" s="71">
        <v>16</v>
      </c>
      <c r="X73" s="71">
        <v>8614</v>
      </c>
      <c r="Y73" s="71">
        <v>16693</v>
      </c>
      <c r="Z73" s="71">
        <v>23256</v>
      </c>
      <c r="AA73" s="71">
        <v>5705</v>
      </c>
      <c r="AB73" s="71">
        <v>47028</v>
      </c>
      <c r="AC73" s="71">
        <v>0</v>
      </c>
      <c r="AD73" s="71">
        <v>4.0518383999999994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1790</v>
      </c>
      <c r="B74" s="70">
        <v>207</v>
      </c>
      <c r="C74" s="70">
        <v>3</v>
      </c>
      <c r="D74" s="70">
        <v>13</v>
      </c>
      <c r="E74" s="70">
        <v>2006</v>
      </c>
      <c r="F74" s="70" t="s">
        <v>790</v>
      </c>
      <c r="G74" s="70" t="s">
        <v>1787</v>
      </c>
      <c r="H74" s="70" t="s">
        <v>1788</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1791</v>
      </c>
      <c r="B75" s="70">
        <v>208</v>
      </c>
      <c r="C75" s="70">
        <v>4</v>
      </c>
      <c r="D75" s="70">
        <v>13</v>
      </c>
      <c r="E75" s="70">
        <v>2007</v>
      </c>
      <c r="F75" s="70" t="s">
        <v>791</v>
      </c>
      <c r="G75" s="70" t="s">
        <v>1787</v>
      </c>
      <c r="H75" s="70" t="s">
        <v>1788</v>
      </c>
      <c r="I75" s="148"/>
      <c r="J75" s="71">
        <v>20.57596447381599</v>
      </c>
      <c r="K75" s="71">
        <v>2.6206445622929162</v>
      </c>
      <c r="L75" s="71">
        <v>2.1234252775587592</v>
      </c>
      <c r="M75" s="71">
        <v>47.694378183387407</v>
      </c>
      <c r="N75" s="71">
        <v>54.335019699762917</v>
      </c>
      <c r="O75" s="71">
        <v>47.923237458089297</v>
      </c>
      <c r="P75" s="71">
        <v>28.91811748702602</v>
      </c>
      <c r="Q75" s="71">
        <v>2.9287333058465301</v>
      </c>
      <c r="R75" s="71">
        <v>0</v>
      </c>
      <c r="S75" s="71">
        <v>9.7496041073199997</v>
      </c>
      <c r="T75" s="72"/>
      <c r="U75" s="71">
        <v>3196360</v>
      </c>
      <c r="V75" s="71">
        <v>1139</v>
      </c>
      <c r="W75" s="71">
        <v>27</v>
      </c>
      <c r="X75" s="71">
        <v>11127</v>
      </c>
      <c r="Y75" s="71">
        <v>17238</v>
      </c>
      <c r="Z75" s="71">
        <v>23712</v>
      </c>
      <c r="AA75" s="71">
        <v>5663</v>
      </c>
      <c r="AB75" s="71">
        <v>47083</v>
      </c>
      <c r="AC75" s="71">
        <v>0</v>
      </c>
      <c r="AD75" s="71">
        <v>9.7496041073199997</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1792</v>
      </c>
      <c r="B76" s="70">
        <v>209</v>
      </c>
      <c r="C76" s="70">
        <v>5</v>
      </c>
      <c r="D76" s="70">
        <v>13</v>
      </c>
      <c r="E76" s="70">
        <v>2008</v>
      </c>
      <c r="F76" s="70" t="s">
        <v>792</v>
      </c>
      <c r="G76" s="70" t="s">
        <v>1787</v>
      </c>
      <c r="H76" s="70" t="s">
        <v>1788</v>
      </c>
      <c r="I76" s="148"/>
      <c r="J76" s="71">
        <v>17.60291986377284</v>
      </c>
      <c r="K76" s="71">
        <v>2.0910600630333862</v>
      </c>
      <c r="L76" s="71">
        <v>1.9212543618540801</v>
      </c>
      <c r="M76" s="71">
        <v>50.320004844269803</v>
      </c>
      <c r="N76" s="71">
        <v>55.341204955843672</v>
      </c>
      <c r="O76" s="71">
        <v>46.378303504895868</v>
      </c>
      <c r="P76" s="71">
        <v>28.482207149766349</v>
      </c>
      <c r="Q76" s="71">
        <v>2.8888686235948202</v>
      </c>
      <c r="R76" s="71">
        <v>0</v>
      </c>
      <c r="S76" s="71">
        <v>5.3424529836800012</v>
      </c>
      <c r="T76" s="72"/>
      <c r="U76" s="71">
        <v>3001113</v>
      </c>
      <c r="V76" s="71">
        <v>1139</v>
      </c>
      <c r="W76" s="71">
        <v>27</v>
      </c>
      <c r="X76" s="71">
        <v>11127</v>
      </c>
      <c r="Y76" s="71">
        <v>17489</v>
      </c>
      <c r="Z76" s="71">
        <v>23753</v>
      </c>
      <c r="AA76" s="71">
        <v>5584</v>
      </c>
      <c r="AB76" s="71">
        <v>47206</v>
      </c>
      <c r="AC76" s="71">
        <v>0</v>
      </c>
      <c r="AD76" s="71">
        <v>5.3424529836800012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1793</v>
      </c>
      <c r="B77" s="70">
        <v>210</v>
      </c>
      <c r="C77" s="70">
        <v>6</v>
      </c>
      <c r="D77" s="70">
        <v>13</v>
      </c>
      <c r="E77" s="70">
        <v>2009</v>
      </c>
      <c r="F77" s="70" t="s">
        <v>176</v>
      </c>
      <c r="G77" s="70" t="s">
        <v>1787</v>
      </c>
      <c r="H77" s="70" t="s">
        <v>1788</v>
      </c>
      <c r="I77" s="148"/>
      <c r="J77" s="71">
        <v>15.77386163544587</v>
      </c>
      <c r="K77" s="71">
        <v>2.0383715130514171</v>
      </c>
      <c r="L77" s="71">
        <v>2.3451384729600728</v>
      </c>
      <c r="M77" s="71">
        <v>47.933390153539577</v>
      </c>
      <c r="N77" s="71">
        <v>52.151111166347476</v>
      </c>
      <c r="O77" s="71">
        <v>47.087734767608652</v>
      </c>
      <c r="P77" s="71">
        <v>27.341418201719492</v>
      </c>
      <c r="Q77" s="71">
        <v>2.75571612951622</v>
      </c>
      <c r="R77" s="71">
        <v>0</v>
      </c>
      <c r="S77" s="71">
        <v>6.6753079031999993</v>
      </c>
      <c r="T77" s="72"/>
      <c r="U77" s="71">
        <v>2400797</v>
      </c>
      <c r="V77" s="71">
        <v>1295</v>
      </c>
      <c r="W77" s="71">
        <v>36</v>
      </c>
      <c r="X77" s="71">
        <v>12503</v>
      </c>
      <c r="Y77" s="71">
        <v>17739</v>
      </c>
      <c r="Z77" s="71">
        <v>23804</v>
      </c>
      <c r="AA77" s="71">
        <v>5503</v>
      </c>
      <c r="AB77" s="71">
        <v>47270</v>
      </c>
      <c r="AC77" s="71">
        <v>0</v>
      </c>
      <c r="AD77" s="71">
        <v>6.6753079031999993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17.59</v>
      </c>
      <c r="BK77" s="71">
        <v>0</v>
      </c>
      <c r="BL77" s="71">
        <v>12.749000000000001</v>
      </c>
      <c r="BM77" s="71">
        <v>0</v>
      </c>
      <c r="BN77" s="72"/>
      <c r="BO77" s="71">
        <v>0</v>
      </c>
      <c r="BP77" s="71">
        <v>0</v>
      </c>
      <c r="BQ77" s="71">
        <v>2</v>
      </c>
      <c r="BR77" s="71">
        <v>0</v>
      </c>
      <c r="BS77" s="71">
        <v>2</v>
      </c>
      <c r="BT77" s="71">
        <v>0</v>
      </c>
      <c r="BU77"/>
      <c r="BV77" s="70">
        <v>20.51</v>
      </c>
      <c r="BW77" s="70">
        <v>0</v>
      </c>
      <c r="BX77" s="70">
        <v>9.8290000000000006</v>
      </c>
      <c r="BY77" s="70">
        <v>0</v>
      </c>
      <c r="BZ77" s="70">
        <v>0</v>
      </c>
      <c r="CA77" s="70">
        <v>0</v>
      </c>
      <c r="CB77" s="70">
        <v>0</v>
      </c>
      <c r="CC77" s="70">
        <v>0</v>
      </c>
      <c r="CD77" s="70">
        <v>0</v>
      </c>
    </row>
    <row r="78" spans="1:82">
      <c r="A78" s="70" t="s">
        <v>1794</v>
      </c>
      <c r="B78" s="70">
        <v>211</v>
      </c>
      <c r="C78" s="70">
        <v>7</v>
      </c>
      <c r="D78" s="70">
        <v>13</v>
      </c>
      <c r="E78" s="70">
        <v>2010</v>
      </c>
      <c r="F78" s="70" t="s">
        <v>177</v>
      </c>
      <c r="G78" s="70" t="s">
        <v>1787</v>
      </c>
      <c r="H78" s="70" t="s">
        <v>1788</v>
      </c>
      <c r="I78" s="148"/>
      <c r="J78" s="71">
        <v>17.6719049619328</v>
      </c>
      <c r="K78" s="71">
        <v>2.1359781777116611</v>
      </c>
      <c r="L78" s="71">
        <v>2.6172183559389701</v>
      </c>
      <c r="M78" s="71">
        <v>48.846169081160539</v>
      </c>
      <c r="N78" s="71">
        <v>57.622211258940808</v>
      </c>
      <c r="O78" s="71">
        <v>47.230265505413371</v>
      </c>
      <c r="P78" s="71">
        <v>27.82260772245133</v>
      </c>
      <c r="Q78" s="71">
        <v>2.8696523577706001</v>
      </c>
      <c r="R78" s="71">
        <v>0</v>
      </c>
      <c r="S78" s="71">
        <v>5.5359788059999993</v>
      </c>
      <c r="T78" s="72"/>
      <c r="U78" s="71">
        <v>2903493</v>
      </c>
      <c r="V78" s="71">
        <v>1295</v>
      </c>
      <c r="W78" s="71">
        <v>36</v>
      </c>
      <c r="X78" s="71">
        <v>12503</v>
      </c>
      <c r="Y78" s="71">
        <v>17904</v>
      </c>
      <c r="Z78" s="71">
        <v>23987</v>
      </c>
      <c r="AA78" s="71">
        <v>5460</v>
      </c>
      <c r="AB78" s="71">
        <v>47168</v>
      </c>
      <c r="AC78" s="71">
        <v>0</v>
      </c>
      <c r="AD78" s="71">
        <v>5.5359788059999993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12.852</v>
      </c>
      <c r="BK78" s="71">
        <v>0</v>
      </c>
      <c r="BL78" s="71">
        <v>3.0030000000000001</v>
      </c>
      <c r="BM78" s="71">
        <v>0</v>
      </c>
      <c r="BN78" s="72"/>
      <c r="BO78" s="71">
        <v>0</v>
      </c>
      <c r="BP78" s="71">
        <v>0</v>
      </c>
      <c r="BQ78" s="71">
        <v>1</v>
      </c>
      <c r="BR78" s="71">
        <v>0</v>
      </c>
      <c r="BS78" s="71">
        <v>1</v>
      </c>
      <c r="BT78" s="71">
        <v>0</v>
      </c>
      <c r="BU78"/>
      <c r="BV78" s="70">
        <v>15.855</v>
      </c>
      <c r="BW78" s="70">
        <v>0</v>
      </c>
      <c r="BX78" s="70">
        <v>0</v>
      </c>
      <c r="BY78" s="70">
        <v>0</v>
      </c>
      <c r="BZ78" s="70">
        <v>0</v>
      </c>
      <c r="CA78" s="70">
        <v>0</v>
      </c>
      <c r="CB78" s="70">
        <v>0</v>
      </c>
      <c r="CC78" s="70">
        <v>0</v>
      </c>
      <c r="CD78" s="70">
        <v>0</v>
      </c>
    </row>
    <row r="79" spans="1:82">
      <c r="A79" s="70" t="s">
        <v>1795</v>
      </c>
      <c r="B79" s="70">
        <v>212</v>
      </c>
      <c r="C79" s="70">
        <v>8</v>
      </c>
      <c r="D79" s="70">
        <v>13</v>
      </c>
      <c r="E79" s="70">
        <v>2011</v>
      </c>
      <c r="F79" s="70" t="s">
        <v>178</v>
      </c>
      <c r="G79" s="70" t="s">
        <v>1787</v>
      </c>
      <c r="H79" s="70" t="s">
        <v>1788</v>
      </c>
      <c r="I79" s="148"/>
      <c r="J79" s="71">
        <v>15.07362788588849</v>
      </c>
      <c r="K79" s="71">
        <v>3.106310102561983</v>
      </c>
      <c r="L79" s="71">
        <v>1.483288661433632</v>
      </c>
      <c r="M79" s="71">
        <v>61.980411200986588</v>
      </c>
      <c r="N79" s="71">
        <v>61.802793307625898</v>
      </c>
      <c r="O79" s="71">
        <v>46.651900766205486</v>
      </c>
      <c r="P79" s="71">
        <v>27.34517746125556</v>
      </c>
      <c r="Q79" s="71">
        <v>3.2854083890794601</v>
      </c>
      <c r="R79" s="71">
        <v>0</v>
      </c>
      <c r="S79" s="71">
        <v>4.2939656284800014</v>
      </c>
      <c r="T79" s="72"/>
      <c r="U79" s="71">
        <v>2151337</v>
      </c>
      <c r="V79" s="71">
        <v>1295</v>
      </c>
      <c r="W79" s="71">
        <v>36</v>
      </c>
      <c r="X79" s="71">
        <v>12503</v>
      </c>
      <c r="Y79" s="71">
        <v>17966</v>
      </c>
      <c r="Z79" s="71">
        <v>24208</v>
      </c>
      <c r="AA79" s="71">
        <v>5526</v>
      </c>
      <c r="AB79" s="71">
        <v>46816</v>
      </c>
      <c r="AC79" s="71">
        <v>0</v>
      </c>
      <c r="AD79" s="71">
        <v>4.2939656284800014</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2.8140000000000001</v>
      </c>
      <c r="BM79" s="71">
        <v>0</v>
      </c>
      <c r="BN79" s="72"/>
      <c r="BO79" s="71">
        <v>0</v>
      </c>
      <c r="BP79" s="71">
        <v>0</v>
      </c>
      <c r="BQ79" s="71">
        <v>0</v>
      </c>
      <c r="BR79" s="71">
        <v>0</v>
      </c>
      <c r="BS79" s="71">
        <v>1</v>
      </c>
      <c r="BT79" s="71">
        <v>0</v>
      </c>
      <c r="BU79"/>
      <c r="BV79" s="70">
        <v>2.8140000000000001</v>
      </c>
      <c r="BW79" s="70">
        <v>0</v>
      </c>
      <c r="BX79" s="70">
        <v>0</v>
      </c>
      <c r="BY79" s="70">
        <v>0</v>
      </c>
      <c r="BZ79" s="70">
        <v>0</v>
      </c>
      <c r="CA79" s="70">
        <v>0</v>
      </c>
      <c r="CB79" s="70">
        <v>0</v>
      </c>
      <c r="CC79" s="70">
        <v>0</v>
      </c>
      <c r="CD79" s="70">
        <v>0</v>
      </c>
    </row>
    <row r="80" spans="1:82">
      <c r="A80" s="70" t="s">
        <v>1796</v>
      </c>
      <c r="B80" s="70">
        <v>213</v>
      </c>
      <c r="C80" s="70">
        <v>9</v>
      </c>
      <c r="D80" s="70">
        <v>13</v>
      </c>
      <c r="E80" s="70">
        <v>2012</v>
      </c>
      <c r="F80" s="70" t="s">
        <v>179</v>
      </c>
      <c r="G80" s="70" t="s">
        <v>1787</v>
      </c>
      <c r="H80" s="70" t="s">
        <v>1788</v>
      </c>
      <c r="I80" s="148"/>
      <c r="J80" s="71">
        <v>17.934280652338281</v>
      </c>
      <c r="K80" s="71">
        <v>3.0290697947147711</v>
      </c>
      <c r="L80" s="71">
        <v>1.4725097342080751</v>
      </c>
      <c r="M80" s="71">
        <v>64.073196027313529</v>
      </c>
      <c r="N80" s="71">
        <v>65.896333360333884</v>
      </c>
      <c r="O80" s="71">
        <v>46.81822736837988</v>
      </c>
      <c r="P80" s="71">
        <v>27.460945069768911</v>
      </c>
      <c r="Q80" s="71">
        <v>3.5702162272671698</v>
      </c>
      <c r="R80" s="71">
        <v>0</v>
      </c>
      <c r="S80" s="71">
        <v>9.0773359433599996</v>
      </c>
      <c r="T80" s="72"/>
      <c r="U80" s="71">
        <v>2447660</v>
      </c>
      <c r="V80" s="71">
        <v>1295</v>
      </c>
      <c r="W80" s="71">
        <v>36</v>
      </c>
      <c r="X80" s="71">
        <v>12503</v>
      </c>
      <c r="Y80" s="71">
        <v>18198</v>
      </c>
      <c r="Z80" s="71">
        <v>24487</v>
      </c>
      <c r="AA80" s="71">
        <v>5518</v>
      </c>
      <c r="AB80" s="71">
        <v>46825</v>
      </c>
      <c r="AC80" s="71">
        <v>0</v>
      </c>
      <c r="AD80" s="71">
        <v>9.0773359433599996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14.477</v>
      </c>
      <c r="BK80" s="71">
        <v>0</v>
      </c>
      <c r="BL80" s="71">
        <v>3.2770000000000001</v>
      </c>
      <c r="BM80" s="71">
        <v>0</v>
      </c>
      <c r="BN80" s="72"/>
      <c r="BO80" s="71">
        <v>0</v>
      </c>
      <c r="BP80" s="71">
        <v>0</v>
      </c>
      <c r="BQ80" s="71">
        <v>1</v>
      </c>
      <c r="BR80" s="71">
        <v>0</v>
      </c>
      <c r="BS80" s="71">
        <v>1</v>
      </c>
      <c r="BT80" s="71">
        <v>0</v>
      </c>
      <c r="BU80"/>
      <c r="BV80" s="70">
        <v>17.754000000000001</v>
      </c>
      <c r="BW80" s="70">
        <v>0</v>
      </c>
      <c r="BX80" s="70">
        <v>0</v>
      </c>
      <c r="BY80" s="70">
        <v>0</v>
      </c>
      <c r="BZ80" s="70">
        <v>0</v>
      </c>
      <c r="CA80" s="70">
        <v>0</v>
      </c>
      <c r="CB80" s="70">
        <v>0</v>
      </c>
      <c r="CC80" s="70">
        <v>0</v>
      </c>
      <c r="CD80" s="70">
        <v>0</v>
      </c>
    </row>
    <row r="81" spans="1:82">
      <c r="A81" s="70" t="s">
        <v>1797</v>
      </c>
      <c r="B81" s="70">
        <v>214</v>
      </c>
      <c r="C81" s="70">
        <v>10</v>
      </c>
      <c r="D81" s="70">
        <v>13</v>
      </c>
      <c r="E81" s="70">
        <v>2013</v>
      </c>
      <c r="F81" s="70" t="s">
        <v>180</v>
      </c>
      <c r="G81" s="70" t="s">
        <v>1787</v>
      </c>
      <c r="H81" s="70" t="s">
        <v>1788</v>
      </c>
      <c r="I81" s="148"/>
      <c r="J81" s="71">
        <v>20.473532424138892</v>
      </c>
      <c r="K81" s="71">
        <v>2.6111897815730361</v>
      </c>
      <c r="L81" s="71">
        <v>1.518632768578454</v>
      </c>
      <c r="M81" s="71">
        <v>61.729338733697737</v>
      </c>
      <c r="N81" s="71">
        <v>65.686256885241761</v>
      </c>
      <c r="O81" s="71">
        <v>45.576772921787992</v>
      </c>
      <c r="P81" s="71">
        <v>27.759237302813897</v>
      </c>
      <c r="Q81" s="71">
        <v>3.6033456628985001</v>
      </c>
      <c r="R81" s="71">
        <v>0</v>
      </c>
      <c r="S81" s="71">
        <v>5.3832015529600001</v>
      </c>
      <c r="T81" s="72"/>
      <c r="U81" s="71">
        <v>2585687</v>
      </c>
      <c r="V81" s="71">
        <v>1295</v>
      </c>
      <c r="W81" s="71">
        <v>36</v>
      </c>
      <c r="X81" s="71">
        <v>12503</v>
      </c>
      <c r="Y81" s="71">
        <v>18164</v>
      </c>
      <c r="Z81" s="71">
        <v>24902</v>
      </c>
      <c r="AA81" s="71">
        <v>5557</v>
      </c>
      <c r="AB81" s="71">
        <v>46582</v>
      </c>
      <c r="AC81" s="71">
        <v>0</v>
      </c>
      <c r="AD81" s="71">
        <v>5.3832015529600001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15.337</v>
      </c>
      <c r="BK81" s="71">
        <v>0</v>
      </c>
      <c r="BL81" s="71">
        <v>3.7010000000000001</v>
      </c>
      <c r="BM81" s="71">
        <v>0</v>
      </c>
      <c r="BN81" s="72"/>
      <c r="BO81" s="71">
        <v>0</v>
      </c>
      <c r="BP81" s="71">
        <v>0</v>
      </c>
      <c r="BQ81" s="71">
        <v>1</v>
      </c>
      <c r="BR81" s="71">
        <v>0</v>
      </c>
      <c r="BS81" s="71">
        <v>1</v>
      </c>
      <c r="BT81" s="71">
        <v>0</v>
      </c>
      <c r="BU81"/>
      <c r="BV81" s="70">
        <v>19.038</v>
      </c>
      <c r="BW81" s="70">
        <v>0</v>
      </c>
      <c r="BX81" s="70">
        <v>0</v>
      </c>
      <c r="BY81" s="70">
        <v>0</v>
      </c>
      <c r="BZ81" s="70">
        <v>0</v>
      </c>
      <c r="CA81" s="70">
        <v>0</v>
      </c>
      <c r="CB81" s="70">
        <v>0</v>
      </c>
      <c r="CC81" s="70">
        <v>0</v>
      </c>
      <c r="CD81" s="70">
        <v>0</v>
      </c>
    </row>
    <row r="82" spans="1:82">
      <c r="A82" s="70" t="s">
        <v>1798</v>
      </c>
      <c r="B82" s="70">
        <v>215</v>
      </c>
      <c r="C82" s="70">
        <v>11</v>
      </c>
      <c r="D82" s="70">
        <v>13</v>
      </c>
      <c r="E82" s="70">
        <v>2014</v>
      </c>
      <c r="F82" s="70" t="s">
        <v>181</v>
      </c>
      <c r="G82" s="70" t="s">
        <v>1787</v>
      </c>
      <c r="H82" s="70" t="s">
        <v>1788</v>
      </c>
      <c r="I82" s="148"/>
      <c r="J82" s="71">
        <v>19.075286813094571</v>
      </c>
      <c r="K82" s="71">
        <v>2.416043254315754</v>
      </c>
      <c r="L82" s="71">
        <v>2.8734775132237562</v>
      </c>
      <c r="M82" s="71">
        <v>57.150859961483548</v>
      </c>
      <c r="N82" s="71">
        <v>57.851270267733128</v>
      </c>
      <c r="O82" s="71">
        <v>43.591649219333711</v>
      </c>
      <c r="P82" s="71">
        <v>28.521149052880439</v>
      </c>
      <c r="Q82" s="71">
        <v>3.4361177910597198</v>
      </c>
      <c r="R82" s="71">
        <v>0</v>
      </c>
      <c r="S82" s="71">
        <v>7.5907409202499991</v>
      </c>
      <c r="T82" s="72"/>
      <c r="U82" s="71">
        <v>2677100</v>
      </c>
      <c r="V82" s="71">
        <v>1054</v>
      </c>
      <c r="W82" s="71">
        <v>64</v>
      </c>
      <c r="X82" s="71">
        <v>12679</v>
      </c>
      <c r="Y82" s="71">
        <v>18413</v>
      </c>
      <c r="Z82" s="71">
        <v>25085</v>
      </c>
      <c r="AA82" s="71">
        <v>5680</v>
      </c>
      <c r="AB82" s="71">
        <v>46298</v>
      </c>
      <c r="AC82" s="71">
        <v>0</v>
      </c>
      <c r="AD82" s="71">
        <v>7.5907409202499991</v>
      </c>
      <c r="AE82" s="72"/>
      <c r="AF82" s="71"/>
      <c r="AG82" s="71"/>
      <c r="AH82" s="71"/>
      <c r="AI82" s="71"/>
      <c r="AJ82" s="71"/>
      <c r="AK82" s="71"/>
      <c r="AL82" s="71"/>
      <c r="AM82" s="71"/>
      <c r="AN82" s="71"/>
      <c r="AO82" s="71"/>
      <c r="AP82" s="71"/>
      <c r="AQ82" s="72"/>
      <c r="AR82" s="71">
        <v>391</v>
      </c>
      <c r="AS82" s="71">
        <v>87</v>
      </c>
      <c r="AT82" s="71">
        <v>0</v>
      </c>
      <c r="AU82" s="71">
        <v>0</v>
      </c>
      <c r="AV82" s="71">
        <v>0</v>
      </c>
      <c r="AW82" s="71">
        <v>0</v>
      </c>
      <c r="AX82" s="71"/>
      <c r="AY82" s="72"/>
      <c r="AZ82" s="71">
        <v>1584.5</v>
      </c>
      <c r="BA82" s="71">
        <v>4232.2</v>
      </c>
      <c r="BB82" s="71">
        <v>0</v>
      </c>
      <c r="BC82" s="71">
        <v>0</v>
      </c>
      <c r="BD82" s="71">
        <v>0</v>
      </c>
      <c r="BE82" s="71">
        <v>0</v>
      </c>
      <c r="BF82" s="71"/>
      <c r="BG82" s="72"/>
      <c r="BH82" s="71">
        <v>0</v>
      </c>
      <c r="BI82" s="71">
        <v>0</v>
      </c>
      <c r="BJ82" s="71">
        <v>14.853999999999999</v>
      </c>
      <c r="BK82" s="71">
        <v>0</v>
      </c>
      <c r="BL82" s="71">
        <v>3.16</v>
      </c>
      <c r="BM82" s="71">
        <v>0</v>
      </c>
      <c r="BN82" s="72"/>
      <c r="BO82" s="71">
        <v>0</v>
      </c>
      <c r="BP82" s="71">
        <v>0</v>
      </c>
      <c r="BQ82" s="71">
        <v>1</v>
      </c>
      <c r="BR82" s="71">
        <v>0</v>
      </c>
      <c r="BS82" s="71">
        <v>1</v>
      </c>
      <c r="BT82" s="71">
        <v>0</v>
      </c>
      <c r="BU82"/>
      <c r="BV82" s="70">
        <v>18.013999999999999</v>
      </c>
      <c r="BW82" s="70">
        <v>0</v>
      </c>
      <c r="BX82" s="70">
        <v>0</v>
      </c>
      <c r="BY82" s="70">
        <v>0</v>
      </c>
      <c r="BZ82" s="70">
        <v>0</v>
      </c>
      <c r="CA82" s="70">
        <v>0</v>
      </c>
      <c r="CB82" s="70">
        <v>0</v>
      </c>
      <c r="CC82" s="70">
        <v>0</v>
      </c>
      <c r="CD82" s="70">
        <v>0</v>
      </c>
    </row>
    <row r="83" spans="1:82">
      <c r="A83" s="70" t="s">
        <v>1799</v>
      </c>
      <c r="B83" s="70">
        <v>216</v>
      </c>
      <c r="C83" s="70">
        <v>12</v>
      </c>
      <c r="D83" s="70">
        <v>13</v>
      </c>
      <c r="E83" s="70">
        <v>2015</v>
      </c>
      <c r="F83" s="70" t="s">
        <v>182</v>
      </c>
      <c r="G83" s="1064" t="s">
        <v>1787</v>
      </c>
      <c r="H83" s="70" t="s">
        <v>1788</v>
      </c>
      <c r="I83" s="148"/>
      <c r="J83" s="71">
        <v>20.994586960810761</v>
      </c>
      <c r="K83" s="71">
        <v>2.307630642813375</v>
      </c>
      <c r="L83" s="71">
        <v>3.1681142233115418</v>
      </c>
      <c r="M83" s="71">
        <v>59.88899670053538</v>
      </c>
      <c r="N83" s="71">
        <v>57.977536007235678</v>
      </c>
      <c r="O83" s="71">
        <v>43.506594843343379</v>
      </c>
      <c r="P83" s="71">
        <v>28.493429465279291</v>
      </c>
      <c r="Q83" s="71">
        <v>3.3500062455608401</v>
      </c>
      <c r="R83" s="71">
        <v>0</v>
      </c>
      <c r="S83" s="71">
        <v>9.3242385900000002</v>
      </c>
      <c r="T83" s="72"/>
      <c r="U83" s="71">
        <v>3164153</v>
      </c>
      <c r="V83" s="71">
        <v>1054</v>
      </c>
      <c r="W83" s="71">
        <v>64</v>
      </c>
      <c r="X83" s="71">
        <v>12679</v>
      </c>
      <c r="Y83" s="71">
        <v>18630</v>
      </c>
      <c r="Z83" s="71">
        <v>25277</v>
      </c>
      <c r="AA83" s="71">
        <v>5670</v>
      </c>
      <c r="AB83" s="71">
        <v>46109</v>
      </c>
      <c r="AC83" s="71">
        <v>0</v>
      </c>
      <c r="AD83" s="71">
        <v>9.3242385900000002</v>
      </c>
      <c r="AE83" s="72"/>
      <c r="AF83" s="71">
        <v>23961722.022079531</v>
      </c>
      <c r="AG83" s="71">
        <v>1905770.9394953919</v>
      </c>
      <c r="AH83" s="71">
        <v>667295.37137492292</v>
      </c>
      <c r="AI83" s="71">
        <v>89659030.291814059</v>
      </c>
      <c r="AJ83" s="71">
        <v>87666882.801787868</v>
      </c>
      <c r="AK83" s="71">
        <v>0</v>
      </c>
      <c r="AL83" s="71">
        <v>0</v>
      </c>
      <c r="AM83" s="71">
        <v>6319045.0300196642</v>
      </c>
      <c r="AN83" s="71">
        <v>0</v>
      </c>
      <c r="AO83" s="71">
        <v>0</v>
      </c>
      <c r="AP83" s="71">
        <v>210179746.45657143</v>
      </c>
      <c r="AQ83" s="72"/>
      <c r="AR83" s="71">
        <v>480</v>
      </c>
      <c r="AS83" s="71">
        <v>119</v>
      </c>
      <c r="AT83" s="71">
        <v>0</v>
      </c>
      <c r="AU83" s="71">
        <v>0</v>
      </c>
      <c r="AV83" s="71">
        <v>0</v>
      </c>
      <c r="AW83" s="71">
        <v>0</v>
      </c>
      <c r="AX83" s="71"/>
      <c r="AY83" s="72"/>
      <c r="AZ83" s="71">
        <v>2005.7</v>
      </c>
      <c r="BA83" s="71">
        <v>5162.8999999999996</v>
      </c>
      <c r="BB83" s="71">
        <v>0</v>
      </c>
      <c r="BC83" s="71">
        <v>0</v>
      </c>
      <c r="BD83" s="71">
        <v>0</v>
      </c>
      <c r="BE83" s="71">
        <v>0</v>
      </c>
      <c r="BF83" s="71"/>
      <c r="BG83" s="72"/>
      <c r="BH83" s="71">
        <v>0</v>
      </c>
      <c r="BI83" s="71">
        <v>0</v>
      </c>
      <c r="BJ83" s="71">
        <v>14.105</v>
      </c>
      <c r="BK83" s="71">
        <v>0</v>
      </c>
      <c r="BL83" s="71">
        <v>2.8540000000000001</v>
      </c>
      <c r="BM83" s="71">
        <v>0</v>
      </c>
      <c r="BN83" s="72"/>
      <c r="BO83" s="71">
        <v>0</v>
      </c>
      <c r="BP83" s="71">
        <v>0</v>
      </c>
      <c r="BQ83" s="71">
        <v>1</v>
      </c>
      <c r="BR83" s="71">
        <v>0</v>
      </c>
      <c r="BS83" s="71">
        <v>1</v>
      </c>
      <c r="BT83" s="71">
        <v>0</v>
      </c>
      <c r="BU83"/>
      <c r="BV83" s="70">
        <v>16.959</v>
      </c>
      <c r="BW83" s="70">
        <v>0</v>
      </c>
      <c r="BX83" s="70">
        <v>0</v>
      </c>
      <c r="BY83" s="70">
        <v>0</v>
      </c>
      <c r="BZ83" s="70">
        <v>0</v>
      </c>
      <c r="CA83" s="70">
        <v>0</v>
      </c>
      <c r="CB83" s="70">
        <v>0</v>
      </c>
      <c r="CC83" s="70">
        <v>0</v>
      </c>
      <c r="CD83" s="70">
        <v>0</v>
      </c>
    </row>
    <row r="84" spans="1:82">
      <c r="A84" s="70" t="s">
        <v>1800</v>
      </c>
      <c r="B84" s="70">
        <v>217</v>
      </c>
      <c r="C84" s="70">
        <v>13</v>
      </c>
      <c r="D84" s="70">
        <v>13</v>
      </c>
      <c r="E84" s="70">
        <v>2016</v>
      </c>
      <c r="F84" s="70" t="s">
        <v>155</v>
      </c>
      <c r="G84" s="1064" t="s">
        <v>1787</v>
      </c>
      <c r="H84" s="70" t="s">
        <v>1788</v>
      </c>
      <c r="I84" s="148"/>
      <c r="J84" s="71">
        <v>14.200577501925009</v>
      </c>
      <c r="K84" s="71">
        <v>2.3048390384096353</v>
      </c>
      <c r="L84" s="71">
        <v>3.7119860895947512</v>
      </c>
      <c r="M84" s="71">
        <v>52.412734599666379</v>
      </c>
      <c r="N84" s="71">
        <v>51.393169205372558</v>
      </c>
      <c r="O84" s="71">
        <v>43.008878579782014</v>
      </c>
      <c r="P84" s="71">
        <v>27.607258029333</v>
      </c>
      <c r="Q84" s="71">
        <v>3.2408093339014767</v>
      </c>
      <c r="R84" s="71">
        <v>0</v>
      </c>
      <c r="S84" s="71">
        <v>5.1797912315999994</v>
      </c>
      <c r="T84" s="72"/>
      <c r="U84" s="71">
        <v>2237518</v>
      </c>
      <c r="V84" s="71">
        <v>1054</v>
      </c>
      <c r="W84" s="71">
        <v>64</v>
      </c>
      <c r="X84" s="71">
        <v>12679</v>
      </c>
      <c r="Y84" s="71">
        <v>18775</v>
      </c>
      <c r="Z84" s="71">
        <v>25295</v>
      </c>
      <c r="AA84" s="71">
        <v>5682</v>
      </c>
      <c r="AB84" s="71">
        <v>45883</v>
      </c>
      <c r="AC84" s="71">
        <v>0</v>
      </c>
      <c r="AD84" s="71">
        <v>5.1797912315999994</v>
      </c>
      <c r="AE84" s="72"/>
      <c r="AF84" s="71">
        <v>16515305.216825571</v>
      </c>
      <c r="AG84" s="71">
        <v>1832081.7505751459</v>
      </c>
      <c r="AH84" s="71">
        <v>581008.39892365935</v>
      </c>
      <c r="AI84" s="71">
        <v>83745505.957487583</v>
      </c>
      <c r="AJ84" s="71">
        <v>75319608.388353437</v>
      </c>
      <c r="AK84" s="71">
        <v>0</v>
      </c>
      <c r="AL84" s="71">
        <v>0</v>
      </c>
      <c r="AM84" s="71">
        <v>6292957.8935446953</v>
      </c>
      <c r="AN84" s="71">
        <v>0</v>
      </c>
      <c r="AO84" s="71">
        <v>0</v>
      </c>
      <c r="AP84" s="71">
        <v>184286467.60571012</v>
      </c>
      <c r="AQ84" s="72"/>
      <c r="AR84" s="71">
        <v>558</v>
      </c>
      <c r="AS84" s="71">
        <v>137</v>
      </c>
      <c r="AT84" s="71">
        <v>0</v>
      </c>
      <c r="AU84" s="71">
        <v>0</v>
      </c>
      <c r="AV84" s="71">
        <v>0</v>
      </c>
      <c r="AW84" s="71">
        <v>0</v>
      </c>
      <c r="AX84" s="71"/>
      <c r="AY84" s="72"/>
      <c r="AZ84" s="71">
        <v>2374.4</v>
      </c>
      <c r="BA84" s="71">
        <v>5522.1</v>
      </c>
      <c r="BB84" s="71">
        <v>0</v>
      </c>
      <c r="BC84" s="71">
        <v>0</v>
      </c>
      <c r="BD84" s="71">
        <v>0</v>
      </c>
      <c r="BE84" s="71">
        <v>0</v>
      </c>
      <c r="BF84" s="71"/>
      <c r="BG84" s="72"/>
      <c r="BH84" s="71">
        <v>0</v>
      </c>
      <c r="BI84" s="71">
        <v>0</v>
      </c>
      <c r="BJ84" s="71">
        <v>15.141</v>
      </c>
      <c r="BK84" s="71">
        <v>0</v>
      </c>
      <c r="BL84" s="71">
        <v>2.6179999999999999</v>
      </c>
      <c r="BM84" s="71">
        <v>0</v>
      </c>
      <c r="BN84" s="72"/>
      <c r="BO84" s="71">
        <v>0</v>
      </c>
      <c r="BP84" s="71">
        <v>0</v>
      </c>
      <c r="BQ84" s="71">
        <v>1</v>
      </c>
      <c r="BR84" s="71">
        <v>0</v>
      </c>
      <c r="BS84" s="71">
        <v>1</v>
      </c>
      <c r="BT84" s="71">
        <v>0</v>
      </c>
      <c r="BU84"/>
      <c r="BV84" s="70">
        <v>17.759</v>
      </c>
      <c r="BW84" s="70">
        <v>0</v>
      </c>
      <c r="BX84" s="70">
        <v>0</v>
      </c>
      <c r="BY84" s="70">
        <v>0</v>
      </c>
      <c r="BZ84" s="70">
        <v>0</v>
      </c>
      <c r="CA84" s="70">
        <v>0</v>
      </c>
      <c r="CB84" s="70">
        <v>0</v>
      </c>
      <c r="CC84" s="70">
        <v>0</v>
      </c>
      <c r="CD84" s="70">
        <v>0</v>
      </c>
    </row>
    <row r="85" spans="1:82">
      <c r="A85" s="70" t="s">
        <v>1801</v>
      </c>
      <c r="B85" s="70">
        <v>218</v>
      </c>
      <c r="C85" s="70">
        <v>14</v>
      </c>
      <c r="D85" s="70">
        <v>13</v>
      </c>
      <c r="E85" s="70">
        <v>2017</v>
      </c>
      <c r="F85" s="70" t="s">
        <v>156</v>
      </c>
      <c r="G85" s="70" t="s">
        <v>1787</v>
      </c>
      <c r="H85" s="70" t="s">
        <v>1788</v>
      </c>
      <c r="I85" s="148"/>
      <c r="J85" s="71">
        <v>16.054564850274449</v>
      </c>
      <c r="K85" s="71">
        <v>2.400851564165337</v>
      </c>
      <c r="L85" s="71">
        <v>3.2474810883051597</v>
      </c>
      <c r="M85" s="71">
        <v>50.554382430784784</v>
      </c>
      <c r="N85" s="71">
        <v>55.82324775827923</v>
      </c>
      <c r="O85" s="71">
        <v>42.348889835297605</v>
      </c>
      <c r="P85" s="71">
        <v>27.311677316272874</v>
      </c>
      <c r="Q85" s="71">
        <v>3.1031302258923299</v>
      </c>
      <c r="R85" s="71">
        <v>0</v>
      </c>
      <c r="S85" s="71">
        <v>8.0968845320999989</v>
      </c>
      <c r="T85" s="72"/>
      <c r="U85" s="71">
        <v>2749672</v>
      </c>
      <c r="V85" s="71">
        <v>1054</v>
      </c>
      <c r="W85" s="71">
        <v>64</v>
      </c>
      <c r="X85" s="71">
        <v>12679</v>
      </c>
      <c r="Y85" s="71">
        <v>18847</v>
      </c>
      <c r="Z85" s="71">
        <v>25320</v>
      </c>
      <c r="AA85" s="71">
        <v>5657</v>
      </c>
      <c r="AB85" s="71">
        <v>45432</v>
      </c>
      <c r="AC85" s="71">
        <v>0</v>
      </c>
      <c r="AD85" s="71">
        <v>8.0968845320999989</v>
      </c>
      <c r="AE85" s="72"/>
      <c r="AF85" s="71">
        <v>19128230.430170741</v>
      </c>
      <c r="AG85" s="71">
        <v>1900984.0244467771</v>
      </c>
      <c r="AH85" s="71">
        <v>694444.45695312438</v>
      </c>
      <c r="AI85" s="71">
        <v>83941088.337047979</v>
      </c>
      <c r="AJ85" s="71">
        <v>82161981.529348731</v>
      </c>
      <c r="AK85" s="71">
        <v>0</v>
      </c>
      <c r="AL85" s="71">
        <v>0</v>
      </c>
      <c r="AM85" s="71">
        <v>6240852.1909940951</v>
      </c>
      <c r="AN85" s="71">
        <v>0</v>
      </c>
      <c r="AO85" s="71">
        <v>0</v>
      </c>
      <c r="AP85" s="71">
        <v>194067580.96896142</v>
      </c>
      <c r="AQ85" s="72"/>
      <c r="AR85" s="71">
        <v>607</v>
      </c>
      <c r="AS85" s="71">
        <v>146</v>
      </c>
      <c r="AT85" s="71">
        <v>0</v>
      </c>
      <c r="AU85" s="71">
        <v>0</v>
      </c>
      <c r="AV85" s="71">
        <v>0</v>
      </c>
      <c r="AW85" s="71">
        <v>0</v>
      </c>
      <c r="AX85" s="71"/>
      <c r="AY85" s="72"/>
      <c r="AZ85" s="71">
        <v>2601.6</v>
      </c>
      <c r="BA85" s="71">
        <v>5721.2999999999984</v>
      </c>
      <c r="BB85" s="71">
        <v>0</v>
      </c>
      <c r="BC85" s="71">
        <v>0</v>
      </c>
      <c r="BD85" s="71">
        <v>0</v>
      </c>
      <c r="BE85" s="71">
        <v>0</v>
      </c>
      <c r="BF85" s="71"/>
      <c r="BG85" s="72"/>
      <c r="BH85" s="71">
        <v>0</v>
      </c>
      <c r="BI85" s="71">
        <v>0</v>
      </c>
      <c r="BJ85" s="71">
        <v>14.548999999999999</v>
      </c>
      <c r="BK85" s="71">
        <v>0</v>
      </c>
      <c r="BL85" s="71">
        <v>0</v>
      </c>
      <c r="BM85" s="71">
        <v>0</v>
      </c>
      <c r="BN85" s="72"/>
      <c r="BO85" s="71">
        <v>0</v>
      </c>
      <c r="BP85" s="71">
        <v>0</v>
      </c>
      <c r="BQ85" s="71">
        <v>1</v>
      </c>
      <c r="BR85" s="71">
        <v>0</v>
      </c>
      <c r="BS85" s="71">
        <v>0</v>
      </c>
      <c r="BT85" s="71">
        <v>0</v>
      </c>
      <c r="BU85"/>
      <c r="BV85" s="70">
        <v>14.548999999999999</v>
      </c>
      <c r="BW85" s="70">
        <v>0</v>
      </c>
      <c r="BX85" s="70">
        <v>0</v>
      </c>
      <c r="BY85" s="70">
        <v>0</v>
      </c>
      <c r="BZ85" s="70">
        <v>0</v>
      </c>
      <c r="CA85" s="70">
        <v>0</v>
      </c>
      <c r="CB85" s="70">
        <v>0</v>
      </c>
      <c r="CC85" s="70">
        <v>0</v>
      </c>
      <c r="CD85" s="70">
        <v>0</v>
      </c>
    </row>
    <row r="86" spans="1:82">
      <c r="A86" s="70" t="s">
        <v>1802</v>
      </c>
      <c r="B86" s="70">
        <v>219</v>
      </c>
      <c r="C86" s="70">
        <v>15</v>
      </c>
      <c r="D86" s="70">
        <v>13</v>
      </c>
      <c r="E86" s="70">
        <v>2018</v>
      </c>
      <c r="F86" s="70" t="s">
        <v>183</v>
      </c>
      <c r="G86" s="70" t="s">
        <v>1787</v>
      </c>
      <c r="H86" s="70" t="s">
        <v>1788</v>
      </c>
      <c r="I86" s="148"/>
      <c r="J86" s="71">
        <v>18.374613371445875</v>
      </c>
      <c r="K86" s="71">
        <v>2.2574101435219287</v>
      </c>
      <c r="L86" s="71">
        <v>3.0422955823416897</v>
      </c>
      <c r="M86" s="71">
        <v>49.98178880900425</v>
      </c>
      <c r="N86" s="71">
        <v>53.032191863153308</v>
      </c>
      <c r="O86" s="71">
        <v>41.590992459486316</v>
      </c>
      <c r="P86" s="71">
        <v>27.38874201494507</v>
      </c>
      <c r="Q86" s="71">
        <v>2.8595530596144401</v>
      </c>
      <c r="R86" s="71">
        <v>0</v>
      </c>
      <c r="S86" s="71">
        <v>8.5328545590399987</v>
      </c>
      <c r="T86" s="72"/>
      <c r="U86" s="71">
        <v>3348332</v>
      </c>
      <c r="V86" s="71">
        <v>1054</v>
      </c>
      <c r="W86" s="71">
        <v>64</v>
      </c>
      <c r="X86" s="71">
        <v>12679</v>
      </c>
      <c r="Y86" s="71">
        <v>19002</v>
      </c>
      <c r="Z86" s="71">
        <v>25343</v>
      </c>
      <c r="AA86" s="71">
        <v>5730</v>
      </c>
      <c r="AB86" s="71">
        <v>45117</v>
      </c>
      <c r="AC86" s="71">
        <v>0</v>
      </c>
      <c r="AD86" s="71">
        <v>8.5328545590399987</v>
      </c>
      <c r="AE86" s="72"/>
      <c r="AF86" s="71">
        <v>22287622.65760373</v>
      </c>
      <c r="AG86" s="71">
        <v>1716701.9220171</v>
      </c>
      <c r="AH86" s="71">
        <v>662796.0439056654</v>
      </c>
      <c r="AI86" s="71">
        <v>81798650.350556016</v>
      </c>
      <c r="AJ86" s="71">
        <v>83253109.875141189</v>
      </c>
      <c r="AK86" s="71">
        <v>0</v>
      </c>
      <c r="AL86" s="71">
        <v>0</v>
      </c>
      <c r="AM86" s="71">
        <v>6210405.1619774615</v>
      </c>
      <c r="AN86" s="71">
        <v>0</v>
      </c>
      <c r="AO86" s="71">
        <v>0</v>
      </c>
      <c r="AP86" s="71">
        <v>195929286.01120117</v>
      </c>
      <c r="AQ86" s="72"/>
      <c r="AR86" s="71">
        <v>679</v>
      </c>
      <c r="AS86" s="71">
        <v>158</v>
      </c>
      <c r="AT86" s="71">
        <v>0</v>
      </c>
      <c r="AU86" s="71">
        <v>0</v>
      </c>
      <c r="AV86" s="71">
        <v>0</v>
      </c>
      <c r="AW86" s="71">
        <v>0</v>
      </c>
      <c r="AX86" s="71"/>
      <c r="AY86" s="72"/>
      <c r="AZ86" s="71">
        <v>2961</v>
      </c>
      <c r="BA86" s="71">
        <v>6706</v>
      </c>
      <c r="BB86" s="71">
        <v>0</v>
      </c>
      <c r="BC86" s="71">
        <v>0</v>
      </c>
      <c r="BD86" s="71">
        <v>0</v>
      </c>
      <c r="BE86" s="71">
        <v>0</v>
      </c>
      <c r="BF86" s="71"/>
      <c r="BG86" s="72"/>
      <c r="BH86" s="71">
        <v>0</v>
      </c>
      <c r="BI86" s="71">
        <v>0</v>
      </c>
      <c r="BJ86" s="71">
        <v>14.523</v>
      </c>
      <c r="BK86" s="71">
        <v>0</v>
      </c>
      <c r="BL86" s="71">
        <v>0</v>
      </c>
      <c r="BM86" s="71">
        <v>0</v>
      </c>
      <c r="BN86" s="72"/>
      <c r="BO86" s="71">
        <v>0</v>
      </c>
      <c r="BP86" s="71">
        <v>0</v>
      </c>
      <c r="BQ86" s="71">
        <v>1</v>
      </c>
      <c r="BR86" s="71">
        <v>0</v>
      </c>
      <c r="BS86" s="71">
        <v>0</v>
      </c>
      <c r="BT86" s="71">
        <v>0</v>
      </c>
      <c r="BU86"/>
      <c r="BV86" s="70">
        <v>14.523</v>
      </c>
      <c r="BW86" s="70">
        <v>0</v>
      </c>
      <c r="BX86" s="70">
        <v>0</v>
      </c>
      <c r="BY86" s="70">
        <v>0</v>
      </c>
      <c r="BZ86" s="70">
        <v>0</v>
      </c>
      <c r="CA86" s="70">
        <v>0</v>
      </c>
      <c r="CB86" s="70">
        <v>0</v>
      </c>
      <c r="CC86" s="70">
        <v>0</v>
      </c>
      <c r="CD86" s="70">
        <v>0</v>
      </c>
    </row>
    <row r="87" spans="1:82">
      <c r="A87" s="70" t="s">
        <v>1803</v>
      </c>
      <c r="B87" s="70">
        <v>220</v>
      </c>
      <c r="C87" s="70">
        <v>16</v>
      </c>
      <c r="D87" s="70">
        <v>13</v>
      </c>
      <c r="E87" s="70">
        <v>2019</v>
      </c>
      <c r="F87" s="70" t="s">
        <v>158</v>
      </c>
      <c r="G87" s="70" t="s">
        <v>1787</v>
      </c>
      <c r="H87" s="70" t="s">
        <v>1788</v>
      </c>
      <c r="I87" s="148"/>
      <c r="J87" s="71">
        <v>17.225885833164778</v>
      </c>
      <c r="K87" s="71">
        <v>1.9929236304436138</v>
      </c>
      <c r="L87" s="71">
        <v>3.0679058056052875</v>
      </c>
      <c r="M87" s="71">
        <v>47.325407617623767</v>
      </c>
      <c r="N87" s="71">
        <v>46.522276241299402</v>
      </c>
      <c r="O87" s="71">
        <v>40.278435725039785</v>
      </c>
      <c r="P87" s="71">
        <v>27.450816747092617</v>
      </c>
      <c r="Q87" s="71">
        <v>2.7631985005205402</v>
      </c>
      <c r="R87" s="71">
        <v>0</v>
      </c>
      <c r="S87" s="71">
        <v>8.6470851151999994</v>
      </c>
      <c r="T87" s="72"/>
      <c r="U87" s="71">
        <v>3280623</v>
      </c>
      <c r="V87" s="71">
        <v>1054</v>
      </c>
      <c r="W87" s="71">
        <v>64</v>
      </c>
      <c r="X87" s="71">
        <v>12679</v>
      </c>
      <c r="Y87" s="71">
        <v>19175</v>
      </c>
      <c r="Z87" s="71">
        <v>25217</v>
      </c>
      <c r="AA87" s="71">
        <v>5700</v>
      </c>
      <c r="AB87" s="71">
        <v>44777</v>
      </c>
      <c r="AC87" s="71">
        <v>0</v>
      </c>
      <c r="AD87" s="71">
        <v>8.6470851151999994</v>
      </c>
      <c r="AE87" s="72"/>
      <c r="AF87" s="71">
        <v>21359592.971242469</v>
      </c>
      <c r="AG87" s="71">
        <v>1603109.593281548</v>
      </c>
      <c r="AH87" s="71">
        <v>702770.39162212866</v>
      </c>
      <c r="AI87" s="71">
        <v>80681725.408407778</v>
      </c>
      <c r="AJ87" s="71">
        <v>73881006.858550102</v>
      </c>
      <c r="AK87" s="71">
        <v>0</v>
      </c>
      <c r="AL87" s="71">
        <v>0</v>
      </c>
      <c r="AM87" s="71">
        <v>6098290.3189244717</v>
      </c>
      <c r="AN87" s="71">
        <v>0</v>
      </c>
      <c r="AO87" s="71">
        <v>0</v>
      </c>
      <c r="AP87" s="71">
        <v>184326495.54202849</v>
      </c>
      <c r="AQ87" s="72"/>
      <c r="AR87" s="71">
        <v>749</v>
      </c>
      <c r="AS87" s="71">
        <v>165</v>
      </c>
      <c r="AT87" s="71">
        <v>0</v>
      </c>
      <c r="AU87" s="71">
        <v>0</v>
      </c>
      <c r="AV87" s="71">
        <v>0</v>
      </c>
      <c r="AW87" s="71">
        <v>0</v>
      </c>
      <c r="AX87" s="71"/>
      <c r="AY87" s="72"/>
      <c r="AZ87" s="71">
        <v>3327.1</v>
      </c>
      <c r="BA87" s="71">
        <v>7327.9</v>
      </c>
      <c r="BB87" s="71">
        <v>0</v>
      </c>
      <c r="BC87" s="71">
        <v>0</v>
      </c>
      <c r="BD87" s="71">
        <v>0</v>
      </c>
      <c r="BE87" s="71">
        <v>0</v>
      </c>
      <c r="BF87" s="71"/>
      <c r="BG87" s="72"/>
      <c r="BH87" s="71">
        <v>0</v>
      </c>
      <c r="BI87" s="71">
        <v>0</v>
      </c>
      <c r="BJ87" s="71">
        <v>16.584</v>
      </c>
      <c r="BK87" s="71">
        <v>0</v>
      </c>
      <c r="BL87" s="71">
        <v>0</v>
      </c>
      <c r="BM87" s="71">
        <v>0</v>
      </c>
      <c r="BN87" s="72"/>
      <c r="BO87" s="71">
        <v>0</v>
      </c>
      <c r="BP87" s="71">
        <v>0</v>
      </c>
      <c r="BQ87" s="71">
        <v>2</v>
      </c>
      <c r="BR87" s="71">
        <v>0</v>
      </c>
      <c r="BS87" s="71">
        <v>0</v>
      </c>
      <c r="BT87" s="71">
        <v>0</v>
      </c>
      <c r="BU87"/>
      <c r="BV87" s="70">
        <v>16.584</v>
      </c>
      <c r="BW87" s="70">
        <v>0</v>
      </c>
      <c r="BX87" s="70">
        <v>0</v>
      </c>
      <c r="BY87" s="70">
        <v>0</v>
      </c>
      <c r="BZ87" s="70">
        <v>0</v>
      </c>
      <c r="CA87" s="70">
        <v>0</v>
      </c>
      <c r="CB87" s="70">
        <v>0</v>
      </c>
      <c r="CC87" s="70">
        <v>0</v>
      </c>
      <c r="CD87" s="70">
        <v>0</v>
      </c>
    </row>
    <row r="88" spans="1:82">
      <c r="A88" s="70" t="s">
        <v>1804</v>
      </c>
      <c r="B88" s="70">
        <v>221</v>
      </c>
      <c r="C88" s="70">
        <v>17</v>
      </c>
      <c r="D88" s="70">
        <v>13</v>
      </c>
      <c r="E88" s="70">
        <v>2020</v>
      </c>
      <c r="F88" s="70" t="s">
        <v>159</v>
      </c>
      <c r="G88" s="70" t="s">
        <v>1787</v>
      </c>
      <c r="H88" s="70" t="s">
        <v>1788</v>
      </c>
      <c r="I88" s="148"/>
      <c r="J88" s="71">
        <v>26.860191404743091</v>
      </c>
      <c r="K88" s="71">
        <v>2.1165273423305804</v>
      </c>
      <c r="L88" s="71">
        <v>2.6340066869955963</v>
      </c>
      <c r="M88" s="71">
        <v>43.802413340937882</v>
      </c>
      <c r="N88" s="71">
        <v>49.000107958464177</v>
      </c>
      <c r="O88" s="71">
        <v>35.355377922551142</v>
      </c>
      <c r="P88" s="71">
        <v>26.062079391610794</v>
      </c>
      <c r="Q88" s="71">
        <v>2.6226908982307502</v>
      </c>
      <c r="R88" s="71">
        <v>0</v>
      </c>
      <c r="S88" s="71">
        <v>8.0245544921600001</v>
      </c>
      <c r="T88" s="72"/>
      <c r="U88" s="71">
        <v>4808803</v>
      </c>
      <c r="V88" s="71">
        <v>1022</v>
      </c>
      <c r="W88" s="71">
        <v>56</v>
      </c>
      <c r="X88" s="71">
        <v>12952</v>
      </c>
      <c r="Y88" s="71">
        <v>19394</v>
      </c>
      <c r="Z88" s="71">
        <v>25264</v>
      </c>
      <c r="AA88" s="71">
        <v>5752</v>
      </c>
      <c r="AB88" s="71">
        <v>44482</v>
      </c>
      <c r="AC88" s="71">
        <v>0</v>
      </c>
      <c r="AD88" s="71">
        <v>8.0245544921600001</v>
      </c>
      <c r="AE88" s="72"/>
      <c r="AF88" s="71">
        <v>33702325.932115853</v>
      </c>
      <c r="AG88" s="71">
        <v>1614235.4073235062</v>
      </c>
      <c r="AH88" s="71">
        <v>621173.7420178788</v>
      </c>
      <c r="AI88" s="71">
        <v>74787511.162462428</v>
      </c>
      <c r="AJ88" s="71">
        <v>84319652.930149049</v>
      </c>
      <c r="AK88" s="71"/>
      <c r="AL88" s="71"/>
      <c r="AM88" s="71">
        <v>5805395.2053276636</v>
      </c>
      <c r="AN88" s="71"/>
      <c r="AO88" s="71"/>
      <c r="AP88" s="71">
        <v>200850294.37939638</v>
      </c>
      <c r="AQ88" s="72"/>
      <c r="AR88" s="71">
        <v>804</v>
      </c>
      <c r="AS88" s="71">
        <v>165</v>
      </c>
      <c r="AT88" s="71">
        <v>0</v>
      </c>
      <c r="AU88" s="71">
        <v>0</v>
      </c>
      <c r="AV88" s="71">
        <v>0</v>
      </c>
      <c r="AW88" s="71">
        <v>0</v>
      </c>
      <c r="AX88" s="71"/>
      <c r="AY88" s="72"/>
      <c r="AZ88" s="71">
        <v>3589.1</v>
      </c>
      <c r="BA88" s="71">
        <v>7302.9</v>
      </c>
      <c r="BB88" s="71">
        <v>0</v>
      </c>
      <c r="BC88" s="71">
        <v>0</v>
      </c>
      <c r="BD88" s="71">
        <v>0</v>
      </c>
      <c r="BE88" s="71">
        <v>0</v>
      </c>
      <c r="BF88" s="71"/>
      <c r="BG88" s="72"/>
      <c r="BH88" s="71">
        <v>0</v>
      </c>
      <c r="BI88" s="71">
        <v>0</v>
      </c>
      <c r="BJ88" s="71">
        <v>16.032</v>
      </c>
      <c r="BK88" s="71">
        <v>0</v>
      </c>
      <c r="BL88" s="71">
        <v>4.1909999999999998</v>
      </c>
      <c r="BM88" s="71">
        <v>0</v>
      </c>
      <c r="BN88" s="72"/>
      <c r="BO88" s="71">
        <v>0</v>
      </c>
      <c r="BP88" s="71">
        <v>0</v>
      </c>
      <c r="BQ88" s="71">
        <v>2</v>
      </c>
      <c r="BR88" s="71">
        <v>0</v>
      </c>
      <c r="BS88" s="71">
        <v>1</v>
      </c>
      <c r="BT88" s="71">
        <v>0</v>
      </c>
      <c r="BU88"/>
      <c r="BV88" s="70">
        <v>20.222999999999999</v>
      </c>
      <c r="BW88" s="70">
        <v>0</v>
      </c>
      <c r="BX88" s="70">
        <v>0</v>
      </c>
      <c r="BY88" s="70">
        <v>0</v>
      </c>
      <c r="BZ88" s="70">
        <v>0</v>
      </c>
      <c r="CA88" s="70">
        <v>0</v>
      </c>
      <c r="CB88" s="70">
        <v>0</v>
      </c>
      <c r="CC88" s="70">
        <v>0</v>
      </c>
      <c r="CD88" s="70">
        <v>0</v>
      </c>
    </row>
    <row r="89" spans="1:82">
      <c r="A89" s="70" t="s">
        <v>1805</v>
      </c>
      <c r="B89" s="70">
        <v>221</v>
      </c>
      <c r="C89" s="70">
        <v>18</v>
      </c>
      <c r="D89" s="70">
        <v>13</v>
      </c>
      <c r="E89" s="70">
        <v>2021</v>
      </c>
      <c r="F89" s="70" t="s">
        <v>160</v>
      </c>
      <c r="G89" s="70" t="s">
        <v>1787</v>
      </c>
      <c r="H89" s="70" t="s">
        <v>1788</v>
      </c>
      <c r="I89" s="148"/>
      <c r="J89" s="71">
        <v>24.231049556462477</v>
      </c>
      <c r="K89" s="71">
        <v>2.3566283802762964</v>
      </c>
      <c r="L89" s="71">
        <v>2.4218088929195063</v>
      </c>
      <c r="M89" s="71">
        <v>49.651021771564935</v>
      </c>
      <c r="N89" s="71">
        <v>48.825923049548194</v>
      </c>
      <c r="O89" s="71">
        <v>34.343999175680807</v>
      </c>
      <c r="P89" s="71">
        <v>27.396411979998373</v>
      </c>
      <c r="Q89" s="71">
        <v>2.5818195020072201</v>
      </c>
      <c r="R89" s="71">
        <v>0</v>
      </c>
      <c r="S89" s="71">
        <v>6.1373845651999988</v>
      </c>
      <c r="T89" s="72"/>
      <c r="U89" s="71">
        <v>5011625</v>
      </c>
      <c r="V89" s="71">
        <v>1022</v>
      </c>
      <c r="W89" s="71">
        <v>56</v>
      </c>
      <c r="X89" s="71">
        <v>12952</v>
      </c>
      <c r="Y89" s="71">
        <v>19597</v>
      </c>
      <c r="Z89" s="71">
        <v>25269</v>
      </c>
      <c r="AA89" s="71">
        <v>5896</v>
      </c>
      <c r="AB89" s="71">
        <v>44219</v>
      </c>
      <c r="AC89" s="71">
        <v>0</v>
      </c>
      <c r="AD89" s="71">
        <v>6.1373845651999988</v>
      </c>
      <c r="AE89" s="72"/>
      <c r="AF89" s="71">
        <v>30622739.108912982</v>
      </c>
      <c r="AG89" s="71">
        <v>1817002.0764879577</v>
      </c>
      <c r="AH89" s="71">
        <v>546988.75377603713</v>
      </c>
      <c r="AI89" s="71">
        <v>83744797.747974947</v>
      </c>
      <c r="AJ89" s="71">
        <v>74797795.305298761</v>
      </c>
      <c r="AK89" s="71">
        <v>0</v>
      </c>
      <c r="AL89" s="71">
        <v>0</v>
      </c>
      <c r="AM89" s="71">
        <v>5804357.854973238</v>
      </c>
      <c r="AN89" s="71">
        <v>0</v>
      </c>
      <c r="AO89" s="71">
        <v>0</v>
      </c>
      <c r="AP89" s="71">
        <v>197333680.84742391</v>
      </c>
      <c r="AQ89" s="72"/>
      <c r="AR89" s="71">
        <v>883</v>
      </c>
      <c r="AS89" s="71">
        <v>165</v>
      </c>
      <c r="AT89" s="71">
        <v>0</v>
      </c>
      <c r="AU89" s="71">
        <v>0</v>
      </c>
      <c r="AV89" s="71">
        <v>0</v>
      </c>
      <c r="AW89" s="71">
        <v>0</v>
      </c>
      <c r="AX89" s="71"/>
      <c r="AY89" s="72"/>
      <c r="AZ89" s="71">
        <v>4016.0000000000009</v>
      </c>
      <c r="BA89" s="71">
        <v>7302.9</v>
      </c>
      <c r="BB89" s="71">
        <v>0</v>
      </c>
      <c r="BC89" s="71">
        <v>0</v>
      </c>
      <c r="BD89" s="71">
        <v>0</v>
      </c>
      <c r="BE89" s="71">
        <v>0</v>
      </c>
      <c r="BF89" s="71"/>
      <c r="BG89" s="72"/>
      <c r="BH89" s="71">
        <v>0</v>
      </c>
      <c r="BI89" s="71">
        <v>0</v>
      </c>
      <c r="BJ89" s="71">
        <v>15.393000000000001</v>
      </c>
      <c r="BK89" s="71">
        <v>0</v>
      </c>
      <c r="BL89" s="71">
        <v>3.536</v>
      </c>
      <c r="BM89" s="71">
        <v>0</v>
      </c>
      <c r="BN89" s="72"/>
      <c r="BO89" s="71">
        <v>0</v>
      </c>
      <c r="BP89" s="71">
        <v>0</v>
      </c>
      <c r="BQ89" s="71">
        <v>2</v>
      </c>
      <c r="BR89" s="71">
        <v>0</v>
      </c>
      <c r="BS89" s="71">
        <v>1</v>
      </c>
      <c r="BT89" s="71">
        <v>0</v>
      </c>
      <c r="BU89"/>
      <c r="BV89" s="70">
        <v>18.928999999999998</v>
      </c>
      <c r="BW89" s="70">
        <v>0</v>
      </c>
      <c r="BX89" s="70">
        <v>0</v>
      </c>
      <c r="BY89" s="70">
        <v>0</v>
      </c>
      <c r="BZ89" s="70">
        <v>0</v>
      </c>
      <c r="CA89" s="70">
        <v>0</v>
      </c>
      <c r="CB89" s="70">
        <v>0</v>
      </c>
      <c r="CC89" s="70">
        <v>0</v>
      </c>
      <c r="CD89" s="70">
        <v>0</v>
      </c>
    </row>
    <row r="90" spans="1:82">
      <c r="A90" s="70" t="s">
        <v>1806</v>
      </c>
      <c r="B90" s="70">
        <v>221</v>
      </c>
      <c r="C90" s="70">
        <v>19</v>
      </c>
      <c r="D90" s="70">
        <v>13</v>
      </c>
      <c r="E90" s="70">
        <v>2022</v>
      </c>
      <c r="F90" s="70" t="s">
        <v>161</v>
      </c>
      <c r="G90" s="70" t="s">
        <v>1787</v>
      </c>
      <c r="H90" s="70" t="s">
        <v>1788</v>
      </c>
      <c r="I90" s="148"/>
      <c r="J90" s="71">
        <v>24.064742854368596</v>
      </c>
      <c r="K90" s="71">
        <v>2.2754325179312063</v>
      </c>
      <c r="L90" s="71">
        <v>1.9923395015767282</v>
      </c>
      <c r="M90" s="71">
        <v>47.82308343485694</v>
      </c>
      <c r="N90" s="71">
        <v>50.177810235344928</v>
      </c>
      <c r="O90" s="71">
        <v>36.266206003766101</v>
      </c>
      <c r="P90" s="71">
        <v>27.456455033676384</v>
      </c>
      <c r="Q90" s="71">
        <v>2.6001632038528979</v>
      </c>
      <c r="R90" s="71">
        <v>0</v>
      </c>
      <c r="S90" s="71">
        <v>6.6216553589500009</v>
      </c>
      <c r="T90" s="72"/>
      <c r="U90" s="71">
        <v>5358612</v>
      </c>
      <c r="V90" s="71">
        <v>1022</v>
      </c>
      <c r="W90" s="71">
        <v>56</v>
      </c>
      <c r="X90" s="71">
        <v>12952</v>
      </c>
      <c r="Y90" s="71">
        <v>19896</v>
      </c>
      <c r="Z90" s="71">
        <v>25352</v>
      </c>
      <c r="AA90" s="71">
        <v>5999</v>
      </c>
      <c r="AB90" s="71">
        <v>44168</v>
      </c>
      <c r="AC90" s="71">
        <v>0</v>
      </c>
      <c r="AD90" s="71">
        <v>6.6216553589500009</v>
      </c>
      <c r="AE90" s="72"/>
      <c r="AF90" s="71">
        <v>29785992.412858855</v>
      </c>
      <c r="AG90" s="71">
        <v>1822220.0211357861</v>
      </c>
      <c r="AH90" s="71">
        <v>541435.01140203152</v>
      </c>
      <c r="AI90" s="71">
        <v>79206367.55728507</v>
      </c>
      <c r="AJ90" s="71">
        <v>83474927.971325189</v>
      </c>
      <c r="AK90" s="71">
        <v>0</v>
      </c>
      <c r="AL90" s="71">
        <v>0</v>
      </c>
      <c r="AM90" s="71">
        <v>5703294.3393734805</v>
      </c>
      <c r="AN90" s="71">
        <v>0</v>
      </c>
      <c r="AO90" s="71">
        <v>0</v>
      </c>
      <c r="AP90" s="71">
        <v>200534237.31338042</v>
      </c>
      <c r="AQ90" s="72"/>
      <c r="AR90" s="71">
        <v>999</v>
      </c>
      <c r="AS90" s="71">
        <v>165</v>
      </c>
      <c r="AT90" s="71">
        <v>0</v>
      </c>
      <c r="AU90" s="71">
        <v>0</v>
      </c>
      <c r="AV90" s="71">
        <v>0</v>
      </c>
      <c r="AW90" s="71">
        <v>0</v>
      </c>
      <c r="AX90" s="71"/>
      <c r="AY90" s="72"/>
      <c r="AZ90" s="71">
        <v>4656.6000000000031</v>
      </c>
      <c r="BA90" s="71">
        <v>7302.5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1807</v>
      </c>
      <c r="B91" s="70">
        <v>221</v>
      </c>
      <c r="C91" s="70">
        <v>20</v>
      </c>
      <c r="D91" s="70">
        <v>13</v>
      </c>
      <c r="E91" s="70">
        <v>2023</v>
      </c>
      <c r="F91" s="70" t="s">
        <v>1539</v>
      </c>
      <c r="G91" s="70" t="s">
        <v>1787</v>
      </c>
      <c r="H91" s="70" t="s">
        <v>1788</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1071</v>
      </c>
      <c r="AS91" s="71">
        <v>165</v>
      </c>
      <c r="AT91" s="71">
        <v>0</v>
      </c>
      <c r="AU91" s="71">
        <v>0</v>
      </c>
      <c r="AV91" s="71">
        <v>0</v>
      </c>
      <c r="AW91" s="71">
        <v>0</v>
      </c>
      <c r="AX91" s="71"/>
      <c r="AY91" s="72"/>
      <c r="AZ91" s="71">
        <v>5031</v>
      </c>
      <c r="BA91" s="71">
        <v>7302.5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1808</v>
      </c>
      <c r="B92" s="70">
        <v>221</v>
      </c>
      <c r="C92" s="70">
        <v>21</v>
      </c>
      <c r="D92" s="70">
        <v>13</v>
      </c>
      <c r="E92" s="70">
        <v>2024</v>
      </c>
      <c r="F92" s="70" t="s">
        <v>1554</v>
      </c>
      <c r="G92" s="70" t="s">
        <v>1787</v>
      </c>
      <c r="H92" s="70" t="s">
        <v>1788</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1809</v>
      </c>
      <c r="B93" s="70">
        <v>1</v>
      </c>
      <c r="C93" s="70">
        <v>1</v>
      </c>
      <c r="D93" s="70">
        <v>1</v>
      </c>
      <c r="E93" s="70">
        <v>1990</v>
      </c>
      <c r="F93" s="70" t="s">
        <v>787</v>
      </c>
      <c r="G93" s="70" t="s">
        <v>1810</v>
      </c>
      <c r="H93" s="70" t="s">
        <v>1811</v>
      </c>
      <c r="I93" s="148" t="s">
        <v>793</v>
      </c>
      <c r="J93" s="71">
        <v>143.54580583339589</v>
      </c>
      <c r="K93" s="71">
        <v>1.7770219317668401</v>
      </c>
      <c r="L93" s="71">
        <v>3.560836634559891</v>
      </c>
      <c r="M93" s="71">
        <v>13.69622816162277</v>
      </c>
      <c r="N93" s="71">
        <v>27.443768409645799</v>
      </c>
      <c r="O93" s="71">
        <v>29.86056605457518</v>
      </c>
      <c r="P93" s="71">
        <v>20.505652892345619</v>
      </c>
      <c r="Q93" s="71">
        <v>1.8751453483201499</v>
      </c>
      <c r="R93" s="71">
        <v>0</v>
      </c>
      <c r="S93" s="71">
        <v>2.0361824345070239</v>
      </c>
      <c r="T93" s="72"/>
      <c r="U93" s="71">
        <v>12216730</v>
      </c>
      <c r="V93" s="71">
        <v>665</v>
      </c>
      <c r="W93" s="71">
        <v>41</v>
      </c>
      <c r="X93" s="71">
        <v>5208</v>
      </c>
      <c r="Y93" s="71">
        <v>8791</v>
      </c>
      <c r="Z93" s="71">
        <v>12282</v>
      </c>
      <c r="AA93" s="71">
        <v>4979</v>
      </c>
      <c r="AB93" s="71">
        <v>30446</v>
      </c>
      <c r="AC93" s="71">
        <v>0</v>
      </c>
      <c r="AD93" s="71">
        <v>2.0361824345070239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1812</v>
      </c>
      <c r="B94" s="70">
        <v>2</v>
      </c>
      <c r="C94" s="70">
        <v>2</v>
      </c>
      <c r="D94" s="70">
        <v>1</v>
      </c>
      <c r="E94" s="70">
        <v>2005</v>
      </c>
      <c r="F94" s="70" t="s">
        <v>789</v>
      </c>
      <c r="G94" s="70" t="s">
        <v>1810</v>
      </c>
      <c r="H94" s="70" t="s">
        <v>1811</v>
      </c>
      <c r="I94" s="148"/>
      <c r="J94" s="71">
        <v>119.6466143284178</v>
      </c>
      <c r="K94" s="71">
        <v>2.319204949138471</v>
      </c>
      <c r="L94" s="71">
        <v>0.30259645709927901</v>
      </c>
      <c r="M94" s="71">
        <v>27.094049520011811</v>
      </c>
      <c r="N94" s="71">
        <v>51.617069641637819</v>
      </c>
      <c r="O94" s="71">
        <v>49.629589703967397</v>
      </c>
      <c r="P94" s="71">
        <v>21.608167094023049</v>
      </c>
      <c r="Q94" s="71">
        <v>2.3121512826459498</v>
      </c>
      <c r="R94" s="71">
        <v>0</v>
      </c>
      <c r="S94" s="71">
        <v>4.0569209879781427</v>
      </c>
      <c r="T94" s="72"/>
      <c r="U94" s="71">
        <v>12161490</v>
      </c>
      <c r="V94" s="71">
        <v>1012</v>
      </c>
      <c r="W94" s="71">
        <v>4</v>
      </c>
      <c r="X94" s="71">
        <v>5468</v>
      </c>
      <c r="Y94" s="71">
        <v>14040</v>
      </c>
      <c r="Z94" s="71">
        <v>23622</v>
      </c>
      <c r="AA94" s="71">
        <v>4297</v>
      </c>
      <c r="AB94" s="71">
        <v>39246</v>
      </c>
      <c r="AC94" s="71">
        <v>0</v>
      </c>
      <c r="AD94" s="71">
        <v>4.0569209879781427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1813</v>
      </c>
      <c r="B95" s="70">
        <v>3</v>
      </c>
      <c r="C95" s="70">
        <v>3</v>
      </c>
      <c r="D95" s="70">
        <v>1</v>
      </c>
      <c r="E95" s="70">
        <v>2006</v>
      </c>
      <c r="F95" s="70" t="s">
        <v>790</v>
      </c>
      <c r="G95" s="70" t="s">
        <v>1810</v>
      </c>
      <c r="H95" s="70" t="s">
        <v>1811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1814</v>
      </c>
      <c r="B96" s="70">
        <v>4</v>
      </c>
      <c r="C96" s="70">
        <v>4</v>
      </c>
      <c r="D96" s="70">
        <v>1</v>
      </c>
      <c r="E96" s="70">
        <v>2007</v>
      </c>
      <c r="F96" s="70" t="s">
        <v>791</v>
      </c>
      <c r="G96" s="70" t="s">
        <v>1810</v>
      </c>
      <c r="H96" s="70" t="s">
        <v>1811</v>
      </c>
      <c r="I96" s="148"/>
      <c r="J96" s="71">
        <v>119.7495872845117</v>
      </c>
      <c r="K96" s="71">
        <v>2.390277467378858</v>
      </c>
      <c r="L96" s="71">
        <v>1.8518987803218889</v>
      </c>
      <c r="M96" s="71">
        <v>33.278747322112892</v>
      </c>
      <c r="N96" s="71">
        <v>51.737990691632753</v>
      </c>
      <c r="O96" s="71">
        <v>49.168206852243443</v>
      </c>
      <c r="P96" s="71">
        <v>21.467731929270251</v>
      </c>
      <c r="Q96" s="71">
        <v>2.49025994873436</v>
      </c>
      <c r="R96" s="71">
        <v>0</v>
      </c>
      <c r="S96" s="71">
        <v>4.6688453811736483</v>
      </c>
      <c r="T96" s="72"/>
      <c r="U96" s="71">
        <v>14525960</v>
      </c>
      <c r="V96" s="71">
        <v>1045</v>
      </c>
      <c r="W96" s="71">
        <v>21</v>
      </c>
      <c r="X96" s="71">
        <v>7351</v>
      </c>
      <c r="Y96" s="71">
        <v>14636</v>
      </c>
      <c r="Z96" s="71">
        <v>24328</v>
      </c>
      <c r="AA96" s="71">
        <v>4204</v>
      </c>
      <c r="AB96" s="71">
        <v>40034</v>
      </c>
      <c r="AC96" s="71">
        <v>0</v>
      </c>
      <c r="AD96" s="71">
        <v>4.6688453811736483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1815</v>
      </c>
      <c r="B97" s="70">
        <v>5</v>
      </c>
      <c r="C97" s="70">
        <v>5</v>
      </c>
      <c r="D97" s="70">
        <v>1</v>
      </c>
      <c r="E97" s="70">
        <v>2008</v>
      </c>
      <c r="F97" s="70" t="s">
        <v>792</v>
      </c>
      <c r="G97" s="70" t="s">
        <v>1810</v>
      </c>
      <c r="H97" s="70" t="s">
        <v>1811</v>
      </c>
      <c r="I97" s="148"/>
      <c r="J97" s="71">
        <v>115.60064602766801</v>
      </c>
      <c r="K97" s="71">
        <v>1.7850211542029619</v>
      </c>
      <c r="L97" s="71">
        <v>0.3143330291311584</v>
      </c>
      <c r="M97" s="71">
        <v>33.183272453156192</v>
      </c>
      <c r="N97" s="71">
        <v>51.765685249980301</v>
      </c>
      <c r="O97" s="71">
        <v>47.510767447675299</v>
      </c>
      <c r="P97" s="71">
        <v>21.076017181739712</v>
      </c>
      <c r="Q97" s="71">
        <v>2.4661193024959598</v>
      </c>
      <c r="R97" s="71">
        <v>0</v>
      </c>
      <c r="S97" s="71">
        <v>4.347831090083397</v>
      </c>
      <c r="T97" s="72"/>
      <c r="U97" s="71">
        <v>14944024</v>
      </c>
      <c r="V97" s="71">
        <v>1045</v>
      </c>
      <c r="W97" s="71">
        <v>4</v>
      </c>
      <c r="X97" s="71">
        <v>7351</v>
      </c>
      <c r="Y97" s="71">
        <v>14806</v>
      </c>
      <c r="Z97" s="71">
        <v>24333</v>
      </c>
      <c r="AA97" s="71">
        <v>4132</v>
      </c>
      <c r="AB97" s="71">
        <v>40298</v>
      </c>
      <c r="AC97" s="71">
        <v>0</v>
      </c>
      <c r="AD97" s="71">
        <v>4.347831090083397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1816</v>
      </c>
      <c r="B98" s="70">
        <v>6</v>
      </c>
      <c r="C98" s="70">
        <v>6</v>
      </c>
      <c r="D98" s="70">
        <v>1</v>
      </c>
      <c r="E98" s="70">
        <v>2009</v>
      </c>
      <c r="F98" s="70" t="s">
        <v>176</v>
      </c>
      <c r="G98" s="70" t="s">
        <v>1810</v>
      </c>
      <c r="H98" s="70" t="s">
        <v>1811</v>
      </c>
      <c r="I98" s="148"/>
      <c r="J98" s="71">
        <v>107.171766468858</v>
      </c>
      <c r="K98" s="71">
        <v>1.609518172918275</v>
      </c>
      <c r="L98" s="71">
        <v>0.27750972764313347</v>
      </c>
      <c r="M98" s="71">
        <v>36.849590112435948</v>
      </c>
      <c r="N98" s="71">
        <v>50.62570714296811</v>
      </c>
      <c r="O98" s="71">
        <v>48.644533930022867</v>
      </c>
      <c r="P98" s="71">
        <v>20.33589400320513</v>
      </c>
      <c r="Q98" s="71">
        <v>2.3672225334278698</v>
      </c>
      <c r="R98" s="71">
        <v>0</v>
      </c>
      <c r="S98" s="71">
        <v>3.7670284609668752</v>
      </c>
      <c r="T98" s="72"/>
      <c r="U98" s="71">
        <v>10891699</v>
      </c>
      <c r="V98" s="71">
        <v>990</v>
      </c>
      <c r="W98" s="71">
        <v>6</v>
      </c>
      <c r="X98" s="71">
        <v>8636</v>
      </c>
      <c r="Y98" s="71">
        <v>14959</v>
      </c>
      <c r="Z98" s="71">
        <v>24591</v>
      </c>
      <c r="AA98" s="71">
        <v>4093</v>
      </c>
      <c r="AB98" s="71">
        <v>40606</v>
      </c>
      <c r="AC98" s="71">
        <v>0</v>
      </c>
      <c r="AD98" s="71">
        <v>3.7670284609668752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22.652000000000001</v>
      </c>
      <c r="BK98" s="71">
        <v>0</v>
      </c>
      <c r="BL98" s="71">
        <v>17.111000000000001</v>
      </c>
      <c r="BM98" s="71">
        <v>0</v>
      </c>
      <c r="BN98" s="72"/>
      <c r="BO98" s="71">
        <v>0</v>
      </c>
      <c r="BP98" s="71">
        <v>0</v>
      </c>
      <c r="BQ98" s="71">
        <v>3</v>
      </c>
      <c r="BR98" s="71">
        <v>0</v>
      </c>
      <c r="BS98" s="71">
        <v>1</v>
      </c>
      <c r="BT98" s="71">
        <v>0</v>
      </c>
      <c r="BU98"/>
      <c r="BV98" s="70">
        <v>26.481999999999999</v>
      </c>
      <c r="BW98" s="70">
        <v>0</v>
      </c>
      <c r="BX98" s="70">
        <v>13.281000000000001</v>
      </c>
      <c r="BY98" s="70">
        <v>0</v>
      </c>
      <c r="BZ98" s="70">
        <v>0</v>
      </c>
      <c r="CA98" s="70">
        <v>0</v>
      </c>
      <c r="CB98" s="70">
        <v>0</v>
      </c>
      <c r="CC98" s="70">
        <v>0</v>
      </c>
      <c r="CD98" s="70">
        <v>0</v>
      </c>
    </row>
    <row r="99" spans="1:82">
      <c r="A99" s="70" t="s">
        <v>1817</v>
      </c>
      <c r="B99" s="70">
        <v>7</v>
      </c>
      <c r="C99" s="70">
        <v>7</v>
      </c>
      <c r="D99" s="70">
        <v>1</v>
      </c>
      <c r="E99" s="70">
        <v>2010</v>
      </c>
      <c r="F99" s="70" t="s">
        <v>177</v>
      </c>
      <c r="G99" s="70" t="s">
        <v>1810</v>
      </c>
      <c r="H99" s="70" t="s">
        <v>1811</v>
      </c>
      <c r="I99" s="148"/>
      <c r="J99" s="71">
        <v>126.6411453438257</v>
      </c>
      <c r="K99" s="71">
        <v>1.717184224935473</v>
      </c>
      <c r="L99" s="71">
        <v>0.2617835767252073</v>
      </c>
      <c r="M99" s="71">
        <v>37.830559890742542</v>
      </c>
      <c r="N99" s="71">
        <v>56.306645994762228</v>
      </c>
      <c r="O99" s="71">
        <v>48.789708965632968</v>
      </c>
      <c r="P99" s="71">
        <v>20.596882859734119</v>
      </c>
      <c r="Q99" s="71">
        <v>2.4884353955548901</v>
      </c>
      <c r="R99" s="71">
        <v>0</v>
      </c>
      <c r="S99" s="71">
        <v>6.2775914106397668</v>
      </c>
      <c r="T99" s="72"/>
      <c r="U99" s="71">
        <v>13039157</v>
      </c>
      <c r="V99" s="71">
        <v>990</v>
      </c>
      <c r="W99" s="71">
        <v>6</v>
      </c>
      <c r="X99" s="71">
        <v>8636</v>
      </c>
      <c r="Y99" s="71">
        <v>15155</v>
      </c>
      <c r="Z99" s="71">
        <v>24779</v>
      </c>
      <c r="AA99" s="71">
        <v>4042</v>
      </c>
      <c r="AB99" s="71">
        <v>40902</v>
      </c>
      <c r="AC99" s="71">
        <v>0</v>
      </c>
      <c r="AD99" s="71">
        <v>6.2775914106397668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23.791</v>
      </c>
      <c r="BK99" s="71">
        <v>0</v>
      </c>
      <c r="BL99" s="71">
        <v>3.95</v>
      </c>
      <c r="BM99" s="71">
        <v>0</v>
      </c>
      <c r="BN99" s="72"/>
      <c r="BO99" s="71">
        <v>0</v>
      </c>
      <c r="BP99" s="71">
        <v>0</v>
      </c>
      <c r="BQ99" s="71">
        <v>3</v>
      </c>
      <c r="BR99" s="71">
        <v>0</v>
      </c>
      <c r="BS99" s="71">
        <v>1</v>
      </c>
      <c r="BT99" s="71">
        <v>0</v>
      </c>
      <c r="BU99"/>
      <c r="BV99" s="70">
        <v>27.741</v>
      </c>
      <c r="BW99" s="70">
        <v>0</v>
      </c>
      <c r="BX99" s="70">
        <v>0</v>
      </c>
      <c r="BY99" s="70">
        <v>0</v>
      </c>
      <c r="BZ99" s="70">
        <v>0</v>
      </c>
      <c r="CA99" s="70">
        <v>0</v>
      </c>
      <c r="CB99" s="70">
        <v>0</v>
      </c>
      <c r="CC99" s="70">
        <v>0</v>
      </c>
      <c r="CD99" s="70">
        <v>0</v>
      </c>
    </row>
    <row r="100" spans="1:82">
      <c r="A100" s="70" t="s">
        <v>1818</v>
      </c>
      <c r="B100" s="70">
        <v>8</v>
      </c>
      <c r="C100" s="70">
        <v>8</v>
      </c>
      <c r="D100" s="70">
        <v>1</v>
      </c>
      <c r="E100" s="70">
        <v>2011</v>
      </c>
      <c r="F100" s="70" t="s">
        <v>178</v>
      </c>
      <c r="G100" s="70" t="s">
        <v>1810</v>
      </c>
      <c r="H100" s="70" t="s">
        <v>1811</v>
      </c>
      <c r="I100" s="148"/>
      <c r="J100" s="71">
        <v>126.5711729500545</v>
      </c>
      <c r="K100" s="71">
        <v>2.331870169711153</v>
      </c>
      <c r="L100" s="71">
        <v>0.2718344367837644</v>
      </c>
      <c r="M100" s="71">
        <v>40.971365965915311</v>
      </c>
      <c r="N100" s="71">
        <v>57.492714276400143</v>
      </c>
      <c r="O100" s="71">
        <v>48.453764910967628</v>
      </c>
      <c r="P100" s="71">
        <v>20.313419015283039</v>
      </c>
      <c r="Q100" s="71">
        <v>2.8821711068757101</v>
      </c>
      <c r="R100" s="71">
        <v>0</v>
      </c>
      <c r="S100" s="71">
        <v>4.5691944804162032</v>
      </c>
      <c r="T100" s="72"/>
      <c r="U100" s="71">
        <v>12831261</v>
      </c>
      <c r="V100" s="71">
        <v>990</v>
      </c>
      <c r="W100" s="71">
        <v>6</v>
      </c>
      <c r="X100" s="71">
        <v>8636</v>
      </c>
      <c r="Y100" s="71">
        <v>15363</v>
      </c>
      <c r="Z100" s="71">
        <v>25143</v>
      </c>
      <c r="AA100" s="71">
        <v>4105</v>
      </c>
      <c r="AB100" s="71">
        <v>41070</v>
      </c>
      <c r="AC100" s="71">
        <v>0</v>
      </c>
      <c r="AD100" s="71">
        <v>4.5691944804162032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23.852</v>
      </c>
      <c r="BK100" s="71">
        <v>0</v>
      </c>
      <c r="BL100" s="71">
        <v>17.657</v>
      </c>
      <c r="BM100" s="71">
        <v>0</v>
      </c>
      <c r="BN100" s="72"/>
      <c r="BO100" s="71">
        <v>0</v>
      </c>
      <c r="BP100" s="71">
        <v>0</v>
      </c>
      <c r="BQ100" s="71">
        <v>3</v>
      </c>
      <c r="BR100" s="71">
        <v>0</v>
      </c>
      <c r="BS100" s="71">
        <v>1</v>
      </c>
      <c r="BT100" s="71">
        <v>0</v>
      </c>
      <c r="BU100"/>
      <c r="BV100" s="70">
        <v>27.652000000000001</v>
      </c>
      <c r="BW100" s="70">
        <v>0</v>
      </c>
      <c r="BX100" s="70">
        <v>13.856999999999999</v>
      </c>
      <c r="BY100" s="70">
        <v>0</v>
      </c>
      <c r="BZ100" s="70">
        <v>0</v>
      </c>
      <c r="CA100" s="70">
        <v>0</v>
      </c>
      <c r="CB100" s="70">
        <v>0</v>
      </c>
      <c r="CC100" s="70">
        <v>0</v>
      </c>
      <c r="CD100" s="70">
        <v>0</v>
      </c>
    </row>
    <row r="101" spans="1:82">
      <c r="A101" s="70" t="s">
        <v>1819</v>
      </c>
      <c r="B101" s="70">
        <v>9</v>
      </c>
      <c r="C101" s="70">
        <v>9</v>
      </c>
      <c r="D101" s="70">
        <v>1</v>
      </c>
      <c r="E101" s="70">
        <v>2012</v>
      </c>
      <c r="F101" s="70" t="s">
        <v>179</v>
      </c>
      <c r="G101" s="70" t="s">
        <v>1810</v>
      </c>
      <c r="H101" s="70" t="s">
        <v>1811</v>
      </c>
      <c r="I101" s="148"/>
      <c r="J101" s="71">
        <v>120.292724043625</v>
      </c>
      <c r="K101" s="71">
        <v>2.0853878847501282</v>
      </c>
      <c r="L101" s="71">
        <v>0.2647985634620641</v>
      </c>
      <c r="M101" s="71">
        <v>43.284640003482579</v>
      </c>
      <c r="N101" s="71">
        <v>60.153702939699137</v>
      </c>
      <c r="O101" s="71">
        <v>48.741661710381358</v>
      </c>
      <c r="P101" s="71">
        <v>20.677822900487463</v>
      </c>
      <c r="Q101" s="71">
        <v>3.2082767412909301</v>
      </c>
      <c r="R101" s="71">
        <v>0</v>
      </c>
      <c r="S101" s="71">
        <v>4.7876740192129583</v>
      </c>
      <c r="T101" s="72"/>
      <c r="U101" s="71">
        <v>13130843</v>
      </c>
      <c r="V101" s="71">
        <v>990</v>
      </c>
      <c r="W101" s="71">
        <v>6</v>
      </c>
      <c r="X101" s="71">
        <v>8636</v>
      </c>
      <c r="Y101" s="71">
        <v>15901</v>
      </c>
      <c r="Z101" s="71">
        <v>25493</v>
      </c>
      <c r="AA101" s="71">
        <v>4155</v>
      </c>
      <c r="AB101" s="71">
        <v>42078</v>
      </c>
      <c r="AC101" s="71">
        <v>0</v>
      </c>
      <c r="AD101" s="71">
        <v>4.7876740192129583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26.210999999999999</v>
      </c>
      <c r="BK101" s="71">
        <v>0</v>
      </c>
      <c r="BL101" s="71">
        <v>19.91</v>
      </c>
      <c r="BM101" s="71">
        <v>0</v>
      </c>
      <c r="BN101" s="72"/>
      <c r="BO101" s="71">
        <v>0</v>
      </c>
      <c r="BP101" s="71">
        <v>0</v>
      </c>
      <c r="BQ101" s="71">
        <v>3</v>
      </c>
      <c r="BR101" s="71">
        <v>0</v>
      </c>
      <c r="BS101" s="71">
        <v>1</v>
      </c>
      <c r="BT101" s="71">
        <v>0</v>
      </c>
      <c r="BU101"/>
      <c r="BV101" s="70">
        <v>30.507000000000001</v>
      </c>
      <c r="BW101" s="70">
        <v>0</v>
      </c>
      <c r="BX101" s="70">
        <v>15.614000000000001</v>
      </c>
      <c r="BY101" s="70">
        <v>0</v>
      </c>
      <c r="BZ101" s="70">
        <v>0</v>
      </c>
      <c r="CA101" s="70">
        <v>0</v>
      </c>
      <c r="CB101" s="70">
        <v>0</v>
      </c>
      <c r="CC101" s="70">
        <v>0</v>
      </c>
      <c r="CD101" s="70">
        <v>0</v>
      </c>
    </row>
    <row r="102" spans="1:82">
      <c r="A102" s="70" t="s">
        <v>1820</v>
      </c>
      <c r="B102" s="70">
        <v>10</v>
      </c>
      <c r="C102" s="70">
        <v>10</v>
      </c>
      <c r="D102" s="70">
        <v>1</v>
      </c>
      <c r="E102" s="70">
        <v>2013</v>
      </c>
      <c r="F102" s="70" t="s">
        <v>180</v>
      </c>
      <c r="G102" s="1064" t="s">
        <v>1810</v>
      </c>
      <c r="H102" s="70" t="s">
        <v>1811</v>
      </c>
      <c r="I102" s="148"/>
      <c r="J102" s="71">
        <v>112.00079994801339</v>
      </c>
      <c r="K102" s="71">
        <v>1.772122995723121</v>
      </c>
      <c r="L102" s="71">
        <v>0.244334493520382</v>
      </c>
      <c r="M102" s="71">
        <v>43.092697978836853</v>
      </c>
      <c r="N102" s="71">
        <v>54.993140828533313</v>
      </c>
      <c r="O102" s="71">
        <v>47.417999873812676</v>
      </c>
      <c r="P102" s="71">
        <v>20.895607276888704</v>
      </c>
      <c r="Q102" s="71">
        <v>3.2712611038236798</v>
      </c>
      <c r="R102" s="71">
        <v>0</v>
      </c>
      <c r="S102" s="71">
        <v>4.4503730033754687</v>
      </c>
      <c r="T102" s="72"/>
      <c r="U102" s="71">
        <v>12610808</v>
      </c>
      <c r="V102" s="71">
        <v>990</v>
      </c>
      <c r="W102" s="71">
        <v>6</v>
      </c>
      <c r="X102" s="71">
        <v>8636</v>
      </c>
      <c r="Y102" s="71">
        <v>16087</v>
      </c>
      <c r="Z102" s="71">
        <v>25908</v>
      </c>
      <c r="AA102" s="71">
        <v>4183</v>
      </c>
      <c r="AB102" s="71">
        <v>42289</v>
      </c>
      <c r="AC102" s="71">
        <v>0</v>
      </c>
      <c r="AD102" s="71">
        <v>4.4503730033754687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26.145</v>
      </c>
      <c r="BK102" s="71">
        <v>0</v>
      </c>
      <c r="BL102" s="71">
        <v>17.442</v>
      </c>
      <c r="BM102" s="71">
        <v>0</v>
      </c>
      <c r="BN102" s="72"/>
      <c r="BO102" s="71">
        <v>0</v>
      </c>
      <c r="BP102" s="71">
        <v>0</v>
      </c>
      <c r="BQ102" s="71">
        <v>3</v>
      </c>
      <c r="BR102" s="71">
        <v>0</v>
      </c>
      <c r="BS102" s="71">
        <v>1</v>
      </c>
      <c r="BT102" s="71">
        <v>0</v>
      </c>
      <c r="BU102"/>
      <c r="BV102" s="70">
        <v>30.555</v>
      </c>
      <c r="BW102" s="70">
        <v>0</v>
      </c>
      <c r="BX102" s="70">
        <v>13.032</v>
      </c>
      <c r="BY102" s="70">
        <v>0</v>
      </c>
      <c r="BZ102" s="70">
        <v>0</v>
      </c>
      <c r="CA102" s="70">
        <v>0</v>
      </c>
      <c r="CB102" s="70">
        <v>0</v>
      </c>
      <c r="CC102" s="70">
        <v>0</v>
      </c>
      <c r="CD102" s="70">
        <v>0</v>
      </c>
    </row>
    <row r="103" spans="1:82">
      <c r="A103" s="70" t="s">
        <v>1821</v>
      </c>
      <c r="B103" s="70">
        <v>11</v>
      </c>
      <c r="C103" s="70">
        <v>11</v>
      </c>
      <c r="D103" s="70">
        <v>1</v>
      </c>
      <c r="E103" s="70">
        <v>2014</v>
      </c>
      <c r="F103" s="70" t="s">
        <v>181</v>
      </c>
      <c r="G103" s="1064" t="s">
        <v>1810</v>
      </c>
      <c r="H103" s="70" t="s">
        <v>1811</v>
      </c>
      <c r="I103" s="148"/>
      <c r="J103" s="71">
        <v>112.9461727317903</v>
      </c>
      <c r="K103" s="71">
        <v>1.6470271569357591</v>
      </c>
      <c r="L103" s="71">
        <v>1.6682432117870929</v>
      </c>
      <c r="M103" s="71">
        <v>41.068590694217512</v>
      </c>
      <c r="N103" s="71">
        <v>53.372342241532387</v>
      </c>
      <c r="O103" s="71">
        <v>45.440623298240276</v>
      </c>
      <c r="P103" s="71">
        <v>21.124731349554224</v>
      </c>
      <c r="Q103" s="71">
        <v>3.1592868402486101</v>
      </c>
      <c r="R103" s="71">
        <v>0</v>
      </c>
      <c r="S103" s="71">
        <v>2.836712903891129</v>
      </c>
      <c r="T103" s="72"/>
      <c r="U103" s="71">
        <v>13886815</v>
      </c>
      <c r="V103" s="71">
        <v>797</v>
      </c>
      <c r="W103" s="71">
        <v>35</v>
      </c>
      <c r="X103" s="71">
        <v>8817</v>
      </c>
      <c r="Y103" s="71">
        <v>16282</v>
      </c>
      <c r="Z103" s="71">
        <v>26149</v>
      </c>
      <c r="AA103" s="71">
        <v>4207</v>
      </c>
      <c r="AB103" s="71">
        <v>42568</v>
      </c>
      <c r="AC103" s="71">
        <v>0</v>
      </c>
      <c r="AD103" s="71">
        <v>2.836712903891129</v>
      </c>
      <c r="AE103" s="72"/>
      <c r="AF103" s="71"/>
      <c r="AG103" s="71"/>
      <c r="AH103" s="71"/>
      <c r="AI103" s="71"/>
      <c r="AJ103" s="71"/>
      <c r="AK103" s="71"/>
      <c r="AL103" s="71"/>
      <c r="AM103" s="71"/>
      <c r="AN103" s="71"/>
      <c r="AO103" s="71"/>
      <c r="AP103" s="71"/>
      <c r="AQ103" s="72"/>
      <c r="AR103" s="71">
        <v>960</v>
      </c>
      <c r="AS103" s="71">
        <v>95</v>
      </c>
      <c r="AT103" s="71">
        <v>0</v>
      </c>
      <c r="AU103" s="71">
        <v>1</v>
      </c>
      <c r="AV103" s="71">
        <v>0</v>
      </c>
      <c r="AW103" s="71">
        <v>0</v>
      </c>
      <c r="AX103" s="71"/>
      <c r="AY103" s="72"/>
      <c r="AZ103" s="71">
        <v>3855.1</v>
      </c>
      <c r="BA103" s="71">
        <v>3272.8</v>
      </c>
      <c r="BB103" s="71">
        <v>0</v>
      </c>
      <c r="BC103" s="71">
        <v>1000</v>
      </c>
      <c r="BD103" s="71">
        <v>0</v>
      </c>
      <c r="BE103" s="71">
        <v>0</v>
      </c>
      <c r="BF103" s="71"/>
      <c r="BG103" s="72"/>
      <c r="BH103" s="71">
        <v>0</v>
      </c>
      <c r="BI103" s="71">
        <v>0</v>
      </c>
      <c r="BJ103" s="71">
        <v>25.893999999999998</v>
      </c>
      <c r="BK103" s="71">
        <v>0</v>
      </c>
      <c r="BL103" s="71">
        <v>14.765000000000001</v>
      </c>
      <c r="BM103" s="71">
        <v>0</v>
      </c>
      <c r="BN103" s="72"/>
      <c r="BO103" s="71">
        <v>0</v>
      </c>
      <c r="BP103" s="71">
        <v>0</v>
      </c>
      <c r="BQ103" s="71">
        <v>3</v>
      </c>
      <c r="BR103" s="71">
        <v>0</v>
      </c>
      <c r="BS103" s="71">
        <v>1</v>
      </c>
      <c r="BT103" s="71">
        <v>0</v>
      </c>
      <c r="BU103"/>
      <c r="BV103" s="70">
        <v>30.094999999999999</v>
      </c>
      <c r="BW103" s="70">
        <v>0</v>
      </c>
      <c r="BX103" s="70">
        <v>10.564</v>
      </c>
      <c r="BY103" s="70">
        <v>0</v>
      </c>
      <c r="BZ103" s="70">
        <v>0</v>
      </c>
      <c r="CA103" s="70">
        <v>0</v>
      </c>
      <c r="CB103" s="70">
        <v>0</v>
      </c>
      <c r="CC103" s="70">
        <v>0</v>
      </c>
      <c r="CD103" s="70">
        <v>0</v>
      </c>
    </row>
    <row r="104" spans="1:82">
      <c r="A104" s="70" t="s">
        <v>1822</v>
      </c>
      <c r="B104" s="70">
        <v>12</v>
      </c>
      <c r="C104" s="70">
        <v>12</v>
      </c>
      <c r="D104" s="70">
        <v>1</v>
      </c>
      <c r="E104" s="70">
        <v>2015</v>
      </c>
      <c r="F104" s="70" t="s">
        <v>182</v>
      </c>
      <c r="G104" s="70" t="s">
        <v>1810</v>
      </c>
      <c r="H104" s="70" t="s">
        <v>1811</v>
      </c>
      <c r="I104" s="148"/>
      <c r="J104" s="71">
        <v>116.86142971735239</v>
      </c>
      <c r="K104" s="71">
        <v>1.597025421295202</v>
      </c>
      <c r="L104" s="71">
        <v>1.960495298124262</v>
      </c>
      <c r="M104" s="71">
        <v>39.148441789743963</v>
      </c>
      <c r="N104" s="71">
        <v>48.788633078550241</v>
      </c>
      <c r="O104" s="71">
        <v>45.341386555295117</v>
      </c>
      <c r="P104" s="71">
        <v>21.32735708124256</v>
      </c>
      <c r="Q104" s="71">
        <v>3.1097392552971299</v>
      </c>
      <c r="R104" s="71">
        <v>0</v>
      </c>
      <c r="S104" s="71">
        <v>4.0706767839617184</v>
      </c>
      <c r="T104" s="72"/>
      <c r="U104" s="71">
        <v>16469172</v>
      </c>
      <c r="V104" s="71">
        <v>797</v>
      </c>
      <c r="W104" s="71">
        <v>35</v>
      </c>
      <c r="X104" s="71">
        <v>8817</v>
      </c>
      <c r="Y104" s="71">
        <v>16551</v>
      </c>
      <c r="Z104" s="71">
        <v>26343</v>
      </c>
      <c r="AA104" s="71">
        <v>4244</v>
      </c>
      <c r="AB104" s="71">
        <v>42802</v>
      </c>
      <c r="AC104" s="71">
        <v>0</v>
      </c>
      <c r="AD104" s="71">
        <v>4.0706767839617184</v>
      </c>
      <c r="AE104" s="72"/>
      <c r="AF104" s="71">
        <v>86902630.159212723</v>
      </c>
      <c r="AG104" s="71">
        <v>1325040.7647754841</v>
      </c>
      <c r="AH104" s="71">
        <v>397197.86193895788</v>
      </c>
      <c r="AI104" s="71">
        <v>52992702.555199631</v>
      </c>
      <c r="AJ104" s="71">
        <v>72435037.93868351</v>
      </c>
      <c r="AK104" s="71">
        <v>0</v>
      </c>
      <c r="AL104" s="71">
        <v>0</v>
      </c>
      <c r="AM104" s="71">
        <v>5865834.5523629161</v>
      </c>
      <c r="AN104" s="71">
        <v>0</v>
      </c>
      <c r="AO104" s="71">
        <v>0</v>
      </c>
      <c r="AP104" s="71">
        <v>219918443.83217323</v>
      </c>
      <c r="AQ104" s="72"/>
      <c r="AR104" s="71">
        <v>1079</v>
      </c>
      <c r="AS104" s="71">
        <v>154</v>
      </c>
      <c r="AT104" s="71">
        <v>0</v>
      </c>
      <c r="AU104" s="71">
        <v>1</v>
      </c>
      <c r="AV104" s="71">
        <v>0</v>
      </c>
      <c r="AW104" s="71">
        <v>0</v>
      </c>
      <c r="AX104" s="71"/>
      <c r="AY104" s="72"/>
      <c r="AZ104" s="71">
        <v>4428.5</v>
      </c>
      <c r="BA104" s="71">
        <v>4923.3999999999996</v>
      </c>
      <c r="BB104" s="71">
        <v>0</v>
      </c>
      <c r="BC104" s="71">
        <v>1000</v>
      </c>
      <c r="BD104" s="71">
        <v>0</v>
      </c>
      <c r="BE104" s="71">
        <v>0</v>
      </c>
      <c r="BF104" s="71"/>
      <c r="BG104" s="72"/>
      <c r="BH104" s="71">
        <v>0</v>
      </c>
      <c r="BI104" s="71">
        <v>0</v>
      </c>
      <c r="BJ104" s="71">
        <v>27.943000000000001</v>
      </c>
      <c r="BK104" s="71">
        <v>0</v>
      </c>
      <c r="BL104" s="71">
        <v>19.739999999999998</v>
      </c>
      <c r="BM104" s="71">
        <v>0</v>
      </c>
      <c r="BN104" s="72"/>
      <c r="BO104" s="71">
        <v>0</v>
      </c>
      <c r="BP104" s="71">
        <v>0</v>
      </c>
      <c r="BQ104" s="71">
        <v>4</v>
      </c>
      <c r="BR104" s="71">
        <v>0</v>
      </c>
      <c r="BS104" s="71">
        <v>1</v>
      </c>
      <c r="BT104" s="71">
        <v>0</v>
      </c>
      <c r="BU104"/>
      <c r="BV104" s="70">
        <v>32.119</v>
      </c>
      <c r="BW104" s="70">
        <v>0</v>
      </c>
      <c r="BX104" s="70">
        <v>15.564</v>
      </c>
      <c r="BY104" s="70">
        <v>0</v>
      </c>
      <c r="BZ104" s="70">
        <v>0</v>
      </c>
      <c r="CA104" s="70">
        <v>0</v>
      </c>
      <c r="CB104" s="70">
        <v>0</v>
      </c>
      <c r="CC104" s="70">
        <v>0</v>
      </c>
      <c r="CD104" s="70">
        <v>0</v>
      </c>
    </row>
    <row r="105" spans="1:82">
      <c r="A105" s="70" t="s">
        <v>1823</v>
      </c>
      <c r="B105" s="70">
        <v>13</v>
      </c>
      <c r="C105" s="70">
        <v>13</v>
      </c>
      <c r="D105" s="70">
        <v>1</v>
      </c>
      <c r="E105" s="70">
        <v>2016</v>
      </c>
      <c r="F105" s="70" t="s">
        <v>155</v>
      </c>
      <c r="G105" s="70" t="s">
        <v>1810</v>
      </c>
      <c r="H105" s="70" t="s">
        <v>1811</v>
      </c>
      <c r="I105" s="148"/>
      <c r="J105" s="71">
        <v>116.63776401838791</v>
      </c>
      <c r="K105" s="71">
        <v>1.6072285528710215</v>
      </c>
      <c r="L105" s="71">
        <v>2.0757550814773245</v>
      </c>
      <c r="M105" s="71">
        <v>33.963015041351795</v>
      </c>
      <c r="N105" s="71">
        <v>48.885266528951476</v>
      </c>
      <c r="O105" s="71">
        <v>45.510007672126719</v>
      </c>
      <c r="P105" s="71">
        <v>21.771932986526082</v>
      </c>
      <c r="Q105" s="71">
        <v>3.0547645725411363</v>
      </c>
      <c r="R105" s="71">
        <v>0</v>
      </c>
      <c r="S105" s="71">
        <v>4.2963495326611216</v>
      </c>
      <c r="T105" s="72"/>
      <c r="U105" s="71">
        <v>15237791</v>
      </c>
      <c r="V105" s="71">
        <v>797</v>
      </c>
      <c r="W105" s="71">
        <v>35</v>
      </c>
      <c r="X105" s="71">
        <v>8817</v>
      </c>
      <c r="Y105" s="71">
        <v>16834</v>
      </c>
      <c r="Z105" s="71">
        <v>26766</v>
      </c>
      <c r="AA105" s="71">
        <v>4481</v>
      </c>
      <c r="AB105" s="71">
        <v>43249</v>
      </c>
      <c r="AC105" s="71">
        <v>0</v>
      </c>
      <c r="AD105" s="71">
        <v>4.2963495326611216</v>
      </c>
      <c r="AE105" s="72"/>
      <c r="AF105" s="71">
        <v>82123569.550195605</v>
      </c>
      <c r="AG105" s="71">
        <v>1258312.689980248</v>
      </c>
      <c r="AH105" s="71">
        <v>319453.13737706339</v>
      </c>
      <c r="AI105" s="71">
        <v>52539736.892283037</v>
      </c>
      <c r="AJ105" s="71">
        <v>70084780.298469469</v>
      </c>
      <c r="AK105" s="71">
        <v>0</v>
      </c>
      <c r="AL105" s="71">
        <v>0</v>
      </c>
      <c r="AM105" s="71">
        <v>5931698.7977663744</v>
      </c>
      <c r="AN105" s="71">
        <v>0</v>
      </c>
      <c r="AO105" s="71">
        <v>0</v>
      </c>
      <c r="AP105" s="71">
        <v>212257551.36607182</v>
      </c>
      <c r="AQ105" s="72"/>
      <c r="AR105" s="71">
        <v>1174</v>
      </c>
      <c r="AS105" s="71">
        <v>189</v>
      </c>
      <c r="AT105" s="71">
        <v>0</v>
      </c>
      <c r="AU105" s="71">
        <v>1</v>
      </c>
      <c r="AV105" s="71">
        <v>0</v>
      </c>
      <c r="AW105" s="71">
        <v>0</v>
      </c>
      <c r="AX105" s="71"/>
      <c r="AY105" s="72"/>
      <c r="AZ105" s="71">
        <v>4864.2</v>
      </c>
      <c r="BA105" s="71">
        <v>5612.1</v>
      </c>
      <c r="BB105" s="71">
        <v>0</v>
      </c>
      <c r="BC105" s="71">
        <v>1100</v>
      </c>
      <c r="BD105" s="71">
        <v>0</v>
      </c>
      <c r="BE105" s="71">
        <v>0</v>
      </c>
      <c r="BF105" s="71"/>
      <c r="BG105" s="72"/>
      <c r="BH105" s="71">
        <v>0</v>
      </c>
      <c r="BI105" s="71">
        <v>0</v>
      </c>
      <c r="BJ105" s="71">
        <v>28.405999999999999</v>
      </c>
      <c r="BK105" s="71">
        <v>0</v>
      </c>
      <c r="BL105" s="71">
        <v>19.792999999999999</v>
      </c>
      <c r="BM105" s="71">
        <v>0</v>
      </c>
      <c r="BN105" s="72"/>
      <c r="BO105" s="71">
        <v>0</v>
      </c>
      <c r="BP105" s="71">
        <v>0</v>
      </c>
      <c r="BQ105" s="71">
        <v>4</v>
      </c>
      <c r="BR105" s="71">
        <v>0</v>
      </c>
      <c r="BS105" s="71">
        <v>1</v>
      </c>
      <c r="BT105" s="71">
        <v>0</v>
      </c>
      <c r="BU105"/>
      <c r="BV105" s="70">
        <v>32.448999999999998</v>
      </c>
      <c r="BW105" s="70">
        <v>0</v>
      </c>
      <c r="BX105" s="70">
        <v>15.75</v>
      </c>
      <c r="BY105" s="70">
        <v>0</v>
      </c>
      <c r="BZ105" s="70">
        <v>0</v>
      </c>
      <c r="CA105" s="70">
        <v>0</v>
      </c>
      <c r="CB105" s="70">
        <v>0</v>
      </c>
      <c r="CC105" s="70">
        <v>0</v>
      </c>
      <c r="CD105" s="70">
        <v>0</v>
      </c>
    </row>
    <row r="106" spans="1:82">
      <c r="A106" s="70" t="s">
        <v>1824</v>
      </c>
      <c r="B106" s="70">
        <v>14</v>
      </c>
      <c r="C106" s="70">
        <v>14</v>
      </c>
      <c r="D106" s="70">
        <v>1</v>
      </c>
      <c r="E106" s="70">
        <v>2017</v>
      </c>
      <c r="F106" s="70" t="s">
        <v>156</v>
      </c>
      <c r="G106" s="70" t="s">
        <v>1810</v>
      </c>
      <c r="H106" s="70" t="s">
        <v>1811</v>
      </c>
      <c r="I106" s="148"/>
      <c r="J106" s="71">
        <v>120.0674339804967</v>
      </c>
      <c r="K106" s="71">
        <v>1.6409118116757746</v>
      </c>
      <c r="L106" s="71">
        <v>1.93100042094036</v>
      </c>
      <c r="M106" s="71">
        <v>33.658326766008329</v>
      </c>
      <c r="N106" s="71">
        <v>50.752608696811649</v>
      </c>
      <c r="O106" s="71">
        <v>45.086849261063094</v>
      </c>
      <c r="P106" s="71">
        <v>21.662983227526318</v>
      </c>
      <c r="Q106" s="71">
        <v>2.9644073545948402</v>
      </c>
      <c r="R106" s="71">
        <v>0</v>
      </c>
      <c r="S106" s="71">
        <v>5.6990841735538327</v>
      </c>
      <c r="T106" s="72"/>
      <c r="U106" s="71">
        <v>16712714</v>
      </c>
      <c r="V106" s="71">
        <v>797</v>
      </c>
      <c r="W106" s="71">
        <v>35</v>
      </c>
      <c r="X106" s="71">
        <v>8817</v>
      </c>
      <c r="Y106" s="71">
        <v>17085</v>
      </c>
      <c r="Z106" s="71">
        <v>26957</v>
      </c>
      <c r="AA106" s="71">
        <v>4487</v>
      </c>
      <c r="AB106" s="71">
        <v>43401</v>
      </c>
      <c r="AC106" s="71">
        <v>0</v>
      </c>
      <c r="AD106" s="71">
        <v>5.6990841735538327</v>
      </c>
      <c r="AE106" s="72"/>
      <c r="AF106" s="71">
        <v>90172979.328307003</v>
      </c>
      <c r="AG106" s="71">
        <v>1302310.435245892</v>
      </c>
      <c r="AH106" s="71">
        <v>407102.95779105561</v>
      </c>
      <c r="AI106" s="71">
        <v>53386222.115106232</v>
      </c>
      <c r="AJ106" s="71">
        <v>75098801.90714246</v>
      </c>
      <c r="AK106" s="71">
        <v>0</v>
      </c>
      <c r="AL106" s="71">
        <v>0</v>
      </c>
      <c r="AM106" s="71">
        <v>5961860.0532957977</v>
      </c>
      <c r="AN106" s="71">
        <v>0</v>
      </c>
      <c r="AO106" s="71">
        <v>0</v>
      </c>
      <c r="AP106" s="71">
        <v>226329276.79688844</v>
      </c>
      <c r="AQ106" s="72"/>
      <c r="AR106" s="71">
        <v>1247</v>
      </c>
      <c r="AS106" s="71">
        <v>210</v>
      </c>
      <c r="AT106" s="71">
        <v>0</v>
      </c>
      <c r="AU106" s="71">
        <v>1</v>
      </c>
      <c r="AV106" s="71">
        <v>0</v>
      </c>
      <c r="AW106" s="71">
        <v>0</v>
      </c>
      <c r="AX106" s="71"/>
      <c r="AY106" s="72"/>
      <c r="AZ106" s="71">
        <v>5188.6000000000004</v>
      </c>
      <c r="BA106" s="71">
        <v>6047.5999999999995</v>
      </c>
      <c r="BB106" s="71">
        <v>0</v>
      </c>
      <c r="BC106" s="71">
        <v>1100</v>
      </c>
      <c r="BD106" s="71">
        <v>0</v>
      </c>
      <c r="BE106" s="71">
        <v>0</v>
      </c>
      <c r="BF106" s="71"/>
      <c r="BG106" s="72"/>
      <c r="BH106" s="71">
        <v>0</v>
      </c>
      <c r="BI106" s="71">
        <v>0</v>
      </c>
      <c r="BJ106" s="71">
        <v>29.010999999999999</v>
      </c>
      <c r="BK106" s="71">
        <v>0</v>
      </c>
      <c r="BL106" s="71">
        <v>25.542000000000002</v>
      </c>
      <c r="BM106" s="71">
        <v>0</v>
      </c>
      <c r="BN106" s="72"/>
      <c r="BO106" s="71">
        <v>0</v>
      </c>
      <c r="BP106" s="71">
        <v>0</v>
      </c>
      <c r="BQ106" s="71">
        <v>4</v>
      </c>
      <c r="BR106" s="71">
        <v>0</v>
      </c>
      <c r="BS106" s="71">
        <v>1</v>
      </c>
      <c r="BT106" s="71">
        <v>0</v>
      </c>
      <c r="BU106"/>
      <c r="BV106" s="70">
        <v>32.872999999999998</v>
      </c>
      <c r="BW106" s="70">
        <v>0</v>
      </c>
      <c r="BX106" s="70">
        <v>21.68</v>
      </c>
      <c r="BY106" s="70">
        <v>0</v>
      </c>
      <c r="BZ106" s="70">
        <v>0</v>
      </c>
      <c r="CA106" s="70">
        <v>0</v>
      </c>
      <c r="CB106" s="70">
        <v>0</v>
      </c>
      <c r="CC106" s="70">
        <v>0</v>
      </c>
      <c r="CD106" s="70">
        <v>0</v>
      </c>
    </row>
    <row r="107" spans="1:82">
      <c r="A107" s="70" t="s">
        <v>1825</v>
      </c>
      <c r="B107" s="70">
        <v>15</v>
      </c>
      <c r="C107" s="70">
        <v>15</v>
      </c>
      <c r="D107" s="70">
        <v>1</v>
      </c>
      <c r="E107" s="70">
        <v>2018</v>
      </c>
      <c r="F107" s="70" t="s">
        <v>183</v>
      </c>
      <c r="G107" s="70" t="s">
        <v>1810</v>
      </c>
      <c r="H107" s="70" t="s">
        <v>1811</v>
      </c>
      <c r="I107" s="148"/>
      <c r="J107" s="71">
        <v>125.73611470171781</v>
      </c>
      <c r="K107" s="71">
        <v>1.5319554081541675</v>
      </c>
      <c r="L107" s="71">
        <v>1.7982178344339015</v>
      </c>
      <c r="M107" s="71">
        <v>34.181977336451688</v>
      </c>
      <c r="N107" s="71">
        <v>46.957101926263952</v>
      </c>
      <c r="O107" s="71">
        <v>44.582760571140163</v>
      </c>
      <c r="P107" s="71">
        <v>21.351747047252992</v>
      </c>
      <c r="Q107" s="71">
        <v>2.7711367970490701</v>
      </c>
      <c r="R107" s="71">
        <v>0</v>
      </c>
      <c r="S107" s="71">
        <v>6.2486521412124425</v>
      </c>
      <c r="T107" s="72"/>
      <c r="U107" s="71">
        <v>18264452</v>
      </c>
      <c r="V107" s="71">
        <v>797</v>
      </c>
      <c r="W107" s="71">
        <v>35</v>
      </c>
      <c r="X107" s="71">
        <v>8817</v>
      </c>
      <c r="Y107" s="71">
        <v>17426</v>
      </c>
      <c r="Z107" s="71">
        <v>27166</v>
      </c>
      <c r="AA107" s="71">
        <v>4467</v>
      </c>
      <c r="AB107" s="71">
        <v>43722</v>
      </c>
      <c r="AC107" s="71">
        <v>0</v>
      </c>
      <c r="AD107" s="71">
        <v>6.2486521412124434</v>
      </c>
      <c r="AE107" s="72"/>
      <c r="AF107" s="71">
        <v>95006521.952284947</v>
      </c>
      <c r="AG107" s="71">
        <v>1156976.6842750791</v>
      </c>
      <c r="AH107" s="71">
        <v>383923.47207977239</v>
      </c>
      <c r="AI107" s="71">
        <v>51511306.736497909</v>
      </c>
      <c r="AJ107" s="71">
        <v>68618862.266943857</v>
      </c>
      <c r="AK107" s="71">
        <v>0</v>
      </c>
      <c r="AL107" s="71">
        <v>0</v>
      </c>
      <c r="AM107" s="71">
        <v>6018381.8625347111</v>
      </c>
      <c r="AN107" s="71">
        <v>0</v>
      </c>
      <c r="AO107" s="71">
        <v>0</v>
      </c>
      <c r="AP107" s="71">
        <v>222695972.97461629</v>
      </c>
      <c r="AQ107" s="72"/>
      <c r="AR107" s="71">
        <v>1342</v>
      </c>
      <c r="AS107" s="71">
        <v>235</v>
      </c>
      <c r="AT107" s="71">
        <v>0</v>
      </c>
      <c r="AU107" s="71">
        <v>1</v>
      </c>
      <c r="AV107" s="71">
        <v>0</v>
      </c>
      <c r="AW107" s="71">
        <v>0</v>
      </c>
      <c r="AX107" s="71"/>
      <c r="AY107" s="72"/>
      <c r="AZ107" s="71">
        <v>5665.4</v>
      </c>
      <c r="BA107" s="71">
        <v>6430</v>
      </c>
      <c r="BB107" s="71">
        <v>0</v>
      </c>
      <c r="BC107" s="71">
        <v>1100</v>
      </c>
      <c r="BD107" s="71">
        <v>0</v>
      </c>
      <c r="BE107" s="71">
        <v>0</v>
      </c>
      <c r="BF107" s="71"/>
      <c r="BG107" s="72"/>
      <c r="BH107" s="71">
        <v>0</v>
      </c>
      <c r="BI107" s="71">
        <v>0</v>
      </c>
      <c r="BJ107" s="71">
        <v>25.905999999999999</v>
      </c>
      <c r="BK107" s="71">
        <v>0</v>
      </c>
      <c r="BL107" s="71">
        <v>27.504999999999999</v>
      </c>
      <c r="BM107" s="71">
        <v>0</v>
      </c>
      <c r="BN107" s="72"/>
      <c r="BO107" s="71">
        <v>0</v>
      </c>
      <c r="BP107" s="71">
        <v>0</v>
      </c>
      <c r="BQ107" s="71">
        <v>3</v>
      </c>
      <c r="BR107" s="71">
        <v>0</v>
      </c>
      <c r="BS107" s="71">
        <v>1</v>
      </c>
      <c r="BT107" s="71">
        <v>0</v>
      </c>
      <c r="BU107"/>
      <c r="BV107" s="70">
        <v>29.425999999999998</v>
      </c>
      <c r="BW107" s="70">
        <v>0</v>
      </c>
      <c r="BX107" s="70">
        <v>23.984999999999999</v>
      </c>
      <c r="BY107" s="70">
        <v>0</v>
      </c>
      <c r="BZ107" s="70">
        <v>0</v>
      </c>
      <c r="CA107" s="70">
        <v>0</v>
      </c>
      <c r="CB107" s="70">
        <v>0</v>
      </c>
      <c r="CC107" s="70">
        <v>0</v>
      </c>
      <c r="CD107" s="70">
        <v>0</v>
      </c>
    </row>
    <row r="108" spans="1:82">
      <c r="A108" s="70" t="s">
        <v>1826</v>
      </c>
      <c r="B108" s="70">
        <v>16</v>
      </c>
      <c r="C108" s="70">
        <v>16</v>
      </c>
      <c r="D108" s="70">
        <v>1</v>
      </c>
      <c r="E108" s="70">
        <v>2019</v>
      </c>
      <c r="F108" s="70" t="s">
        <v>158</v>
      </c>
      <c r="G108" s="70" t="s">
        <v>1810</v>
      </c>
      <c r="H108" s="70" t="s">
        <v>1811</v>
      </c>
      <c r="I108" s="148"/>
      <c r="J108" s="71">
        <v>117.44135156715305</v>
      </c>
      <c r="K108" s="71">
        <v>1.3745114301439323</v>
      </c>
      <c r="L108" s="71">
        <v>1.807883255149948</v>
      </c>
      <c r="M108" s="71">
        <v>32.584235296669917</v>
      </c>
      <c r="N108" s="71">
        <v>46.540601027755251</v>
      </c>
      <c r="O108" s="71">
        <v>43.792436541754206</v>
      </c>
      <c r="P108" s="71">
        <v>21.084153634872187</v>
      </c>
      <c r="Q108" s="71">
        <v>2.72049502859611</v>
      </c>
      <c r="R108" s="71">
        <v>0</v>
      </c>
      <c r="S108" s="71">
        <v>5.0797506901024052</v>
      </c>
      <c r="T108" s="72"/>
      <c r="U108" s="71">
        <v>17852356</v>
      </c>
      <c r="V108" s="71">
        <v>797</v>
      </c>
      <c r="W108" s="71">
        <v>35</v>
      </c>
      <c r="X108" s="71">
        <v>8817</v>
      </c>
      <c r="Y108" s="71">
        <v>17794</v>
      </c>
      <c r="Z108" s="71">
        <v>27417</v>
      </c>
      <c r="AA108" s="71">
        <v>4378</v>
      </c>
      <c r="AB108" s="71">
        <v>44085</v>
      </c>
      <c r="AC108" s="71">
        <v>0</v>
      </c>
      <c r="AD108" s="71">
        <v>5.0797506901024052</v>
      </c>
      <c r="AE108" s="72"/>
      <c r="AF108" s="71">
        <v>90239706.475260809</v>
      </c>
      <c r="AG108" s="71">
        <v>1115468.9456956901</v>
      </c>
      <c r="AH108" s="71">
        <v>412364.98847812723</v>
      </c>
      <c r="AI108" s="71">
        <v>53178936.071893267</v>
      </c>
      <c r="AJ108" s="71">
        <v>75805450.492071986</v>
      </c>
      <c r="AK108" s="71">
        <v>0</v>
      </c>
      <c r="AL108" s="71">
        <v>0</v>
      </c>
      <c r="AM108" s="71">
        <v>6004045.1282976829</v>
      </c>
      <c r="AN108" s="71">
        <v>0</v>
      </c>
      <c r="AO108" s="71">
        <v>0</v>
      </c>
      <c r="AP108" s="71">
        <v>226755972.10169756</v>
      </c>
      <c r="AQ108" s="72"/>
      <c r="AR108" s="71">
        <v>1473</v>
      </c>
      <c r="AS108" s="71">
        <v>262</v>
      </c>
      <c r="AT108" s="71">
        <v>0</v>
      </c>
      <c r="AU108" s="71">
        <v>1</v>
      </c>
      <c r="AV108" s="71">
        <v>0</v>
      </c>
      <c r="AW108" s="71">
        <v>0</v>
      </c>
      <c r="AX108" s="71"/>
      <c r="AY108" s="72"/>
      <c r="AZ108" s="71">
        <v>6311.5000000000045</v>
      </c>
      <c r="BA108" s="71">
        <v>7205.5</v>
      </c>
      <c r="BB108" s="71">
        <v>0</v>
      </c>
      <c r="BC108" s="71">
        <v>1100</v>
      </c>
      <c r="BD108" s="71">
        <v>0</v>
      </c>
      <c r="BE108" s="71">
        <v>0</v>
      </c>
      <c r="BF108" s="71"/>
      <c r="BG108" s="72"/>
      <c r="BH108" s="71">
        <v>0</v>
      </c>
      <c r="BI108" s="71">
        <v>0</v>
      </c>
      <c r="BJ108" s="71">
        <v>25.03</v>
      </c>
      <c r="BK108" s="71">
        <v>0</v>
      </c>
      <c r="BL108" s="71">
        <v>34.162999999999997</v>
      </c>
      <c r="BM108" s="71">
        <v>0</v>
      </c>
      <c r="BN108" s="72"/>
      <c r="BO108" s="71">
        <v>0</v>
      </c>
      <c r="BP108" s="71">
        <v>0</v>
      </c>
      <c r="BQ108" s="71">
        <v>3</v>
      </c>
      <c r="BR108" s="71">
        <v>0</v>
      </c>
      <c r="BS108" s="71">
        <v>1</v>
      </c>
      <c r="BT108" s="71">
        <v>0</v>
      </c>
      <c r="BU108"/>
      <c r="BV108" s="70">
        <v>28.416</v>
      </c>
      <c r="BW108" s="70">
        <v>0</v>
      </c>
      <c r="BX108" s="70">
        <v>30.777000000000001</v>
      </c>
      <c r="BY108" s="70">
        <v>0</v>
      </c>
      <c r="BZ108" s="70">
        <v>0</v>
      </c>
      <c r="CA108" s="70">
        <v>0</v>
      </c>
      <c r="CB108" s="70">
        <v>0</v>
      </c>
      <c r="CC108" s="70">
        <v>0</v>
      </c>
      <c r="CD108" s="70">
        <v>0</v>
      </c>
    </row>
    <row r="109" spans="1:82">
      <c r="A109" s="70" t="s">
        <v>1827</v>
      </c>
      <c r="B109" s="70">
        <v>17</v>
      </c>
      <c r="C109" s="70">
        <v>17</v>
      </c>
      <c r="D109" s="70">
        <v>1</v>
      </c>
      <c r="E109" s="70">
        <v>2020</v>
      </c>
      <c r="F109" s="70" t="s">
        <v>159</v>
      </c>
      <c r="G109" s="70" t="s">
        <v>1810</v>
      </c>
      <c r="H109" s="70" t="s">
        <v>1811</v>
      </c>
      <c r="I109" s="148"/>
      <c r="J109" s="71">
        <v>108.8464752730293</v>
      </c>
      <c r="K109" s="71">
        <v>1.6370509412131233</v>
      </c>
      <c r="L109" s="71">
        <v>3.1279265192700088</v>
      </c>
      <c r="M109" s="71">
        <v>37.562855122897943</v>
      </c>
      <c r="N109" s="71">
        <v>46.464036244345259</v>
      </c>
      <c r="O109" s="71">
        <v>38.683239254874863</v>
      </c>
      <c r="P109" s="71">
        <v>19.967938782828366</v>
      </c>
      <c r="Q109" s="71">
        <v>2.59509727968006</v>
      </c>
      <c r="R109" s="71">
        <v>0</v>
      </c>
      <c r="S109" s="71">
        <v>5.1692080530639428</v>
      </c>
      <c r="T109" s="72"/>
      <c r="U109" s="71">
        <v>16219428</v>
      </c>
      <c r="V109" s="71">
        <v>885</v>
      </c>
      <c r="W109" s="71">
        <v>67</v>
      </c>
      <c r="X109" s="71">
        <v>11482</v>
      </c>
      <c r="Y109" s="71">
        <v>17938</v>
      </c>
      <c r="Z109" s="71">
        <v>27642</v>
      </c>
      <c r="AA109" s="71">
        <v>4407</v>
      </c>
      <c r="AB109" s="71">
        <v>44014</v>
      </c>
      <c r="AC109" s="71">
        <v>0</v>
      </c>
      <c r="AD109" s="71">
        <v>5.1692080530639428</v>
      </c>
      <c r="AE109" s="72"/>
      <c r="AF109" s="71">
        <v>84847997.456233621</v>
      </c>
      <c r="AG109" s="71">
        <v>1262592.4833198215</v>
      </c>
      <c r="AH109" s="71">
        <v>751692.92039196892</v>
      </c>
      <c r="AI109" s="71">
        <v>63948398.285615355</v>
      </c>
      <c r="AJ109" s="71">
        <v>78759812.869597211</v>
      </c>
      <c r="AK109" s="71"/>
      <c r="AL109" s="71"/>
      <c r="AM109" s="71">
        <v>5744316.0057392158</v>
      </c>
      <c r="AN109" s="71"/>
      <c r="AO109" s="71"/>
      <c r="AP109" s="71">
        <v>235314810.02089721</v>
      </c>
      <c r="AQ109" s="72"/>
      <c r="AR109" s="71">
        <v>1574</v>
      </c>
      <c r="AS109" s="71">
        <v>266</v>
      </c>
      <c r="AT109" s="71">
        <v>0</v>
      </c>
      <c r="AU109" s="71">
        <v>1</v>
      </c>
      <c r="AV109" s="71">
        <v>0</v>
      </c>
      <c r="AW109" s="71">
        <v>0</v>
      </c>
      <c r="AX109" s="71"/>
      <c r="AY109" s="72"/>
      <c r="AZ109" s="71">
        <v>6863.8999999999942</v>
      </c>
      <c r="BA109" s="71">
        <v>7248.2999999999956</v>
      </c>
      <c r="BB109" s="71">
        <v>0</v>
      </c>
      <c r="BC109" s="71">
        <v>1100</v>
      </c>
      <c r="BD109" s="71">
        <v>0</v>
      </c>
      <c r="BE109" s="71">
        <v>0</v>
      </c>
      <c r="BF109" s="71"/>
      <c r="BG109" s="72"/>
      <c r="BH109" s="71">
        <v>0</v>
      </c>
      <c r="BI109" s="71">
        <v>0</v>
      </c>
      <c r="BJ109" s="71">
        <v>21.988</v>
      </c>
      <c r="BK109" s="71">
        <v>0</v>
      </c>
      <c r="BL109" s="71">
        <v>25.597000000000001</v>
      </c>
      <c r="BM109" s="71">
        <v>0</v>
      </c>
      <c r="BN109" s="72"/>
      <c r="BO109" s="71">
        <v>0</v>
      </c>
      <c r="BP109" s="71">
        <v>0</v>
      </c>
      <c r="BQ109" s="71">
        <v>3</v>
      </c>
      <c r="BR109" s="71">
        <v>0</v>
      </c>
      <c r="BS109" s="71">
        <v>1</v>
      </c>
      <c r="BT109" s="71">
        <v>0</v>
      </c>
      <c r="BU109"/>
      <c r="BV109" s="70">
        <v>25.207000000000001</v>
      </c>
      <c r="BW109" s="70">
        <v>0</v>
      </c>
      <c r="BX109" s="70">
        <v>22.378</v>
      </c>
      <c r="BY109" s="70">
        <v>0</v>
      </c>
      <c r="BZ109" s="70">
        <v>0</v>
      </c>
      <c r="CA109" s="70">
        <v>0</v>
      </c>
      <c r="CB109" s="70">
        <v>0</v>
      </c>
      <c r="CC109" s="70">
        <v>0</v>
      </c>
      <c r="CD109" s="70">
        <v>0</v>
      </c>
    </row>
    <row r="110" spans="1:82">
      <c r="A110" s="70" t="s">
        <v>1828</v>
      </c>
      <c r="B110" s="70">
        <v>17</v>
      </c>
      <c r="C110" s="70">
        <v>18</v>
      </c>
      <c r="D110" s="70">
        <v>1</v>
      </c>
      <c r="E110" s="70">
        <v>2021</v>
      </c>
      <c r="F110" s="70" t="s">
        <v>160</v>
      </c>
      <c r="G110" s="70" t="s">
        <v>1810</v>
      </c>
      <c r="H110" s="70" t="s">
        <v>1811</v>
      </c>
      <c r="I110" s="148"/>
      <c r="J110" s="71">
        <v>100.84381376072317</v>
      </c>
      <c r="K110" s="71">
        <v>1.8549477153737706</v>
      </c>
      <c r="L110" s="71">
        <v>2.9822623718137513</v>
      </c>
      <c r="M110" s="71">
        <v>42.513505035880549</v>
      </c>
      <c r="N110" s="71">
        <v>45.679289057459584</v>
      </c>
      <c r="O110" s="71">
        <v>37.608643048409661</v>
      </c>
      <c r="P110" s="71">
        <v>20.965503876145291</v>
      </c>
      <c r="Q110" s="71">
        <v>2.5548446583896101</v>
      </c>
      <c r="R110" s="71">
        <v>0</v>
      </c>
      <c r="S110" s="71">
        <v>4.2919941783934359</v>
      </c>
      <c r="T110" s="72"/>
      <c r="U110" s="71">
        <v>15825544</v>
      </c>
      <c r="V110" s="71">
        <v>885</v>
      </c>
      <c r="W110" s="71">
        <v>67</v>
      </c>
      <c r="X110" s="71">
        <v>11482</v>
      </c>
      <c r="Y110" s="71">
        <v>17928</v>
      </c>
      <c r="Z110" s="71">
        <v>27671</v>
      </c>
      <c r="AA110" s="71">
        <v>4512</v>
      </c>
      <c r="AB110" s="71">
        <v>43757</v>
      </c>
      <c r="AC110" s="71">
        <v>0</v>
      </c>
      <c r="AD110" s="71">
        <v>4.2919941783934359</v>
      </c>
      <c r="AE110" s="72"/>
      <c r="AF110" s="71">
        <v>77641466.869302481</v>
      </c>
      <c r="AG110" s="71">
        <v>1405982.2685396262</v>
      </c>
      <c r="AH110" s="71">
        <v>691592.87414212676</v>
      </c>
      <c r="AI110" s="71">
        <v>68236313.336844549</v>
      </c>
      <c r="AJ110" s="71">
        <v>71840286.329696432</v>
      </c>
      <c r="AK110" s="71">
        <v>0</v>
      </c>
      <c r="AL110" s="71">
        <v>0</v>
      </c>
      <c r="AM110" s="71">
        <v>5743713.9388060328</v>
      </c>
      <c r="AN110" s="71">
        <v>0</v>
      </c>
      <c r="AO110" s="71">
        <v>0</v>
      </c>
      <c r="AP110" s="71">
        <v>225559355.61733124</v>
      </c>
      <c r="AQ110" s="72"/>
      <c r="AR110" s="71">
        <v>1694</v>
      </c>
      <c r="AS110" s="71">
        <v>266</v>
      </c>
      <c r="AT110" s="71">
        <v>0</v>
      </c>
      <c r="AU110" s="71">
        <v>1</v>
      </c>
      <c r="AV110" s="71">
        <v>0</v>
      </c>
      <c r="AW110" s="71">
        <v>0</v>
      </c>
      <c r="AX110" s="71"/>
      <c r="AY110" s="72"/>
      <c r="AZ110" s="71">
        <v>7514.3999999999933</v>
      </c>
      <c r="BA110" s="71">
        <v>7248.0999999999949</v>
      </c>
      <c r="BB110" s="71">
        <v>0</v>
      </c>
      <c r="BC110" s="71">
        <v>1100</v>
      </c>
      <c r="BD110" s="71">
        <v>0</v>
      </c>
      <c r="BE110" s="71">
        <v>0</v>
      </c>
      <c r="BF110" s="71"/>
      <c r="BG110" s="72"/>
      <c r="BH110" s="71">
        <v>0</v>
      </c>
      <c r="BI110" s="71">
        <v>0</v>
      </c>
      <c r="BJ110" s="71">
        <v>22.422000000000001</v>
      </c>
      <c r="BK110" s="71">
        <v>0</v>
      </c>
      <c r="BL110" s="71">
        <v>30.664999999999999</v>
      </c>
      <c r="BM110" s="71">
        <v>0</v>
      </c>
      <c r="BN110" s="72"/>
      <c r="BO110" s="71">
        <v>0</v>
      </c>
      <c r="BP110" s="71">
        <v>0</v>
      </c>
      <c r="BQ110" s="71">
        <v>3</v>
      </c>
      <c r="BR110" s="71">
        <v>0</v>
      </c>
      <c r="BS110" s="71">
        <v>2</v>
      </c>
      <c r="BT110" s="71">
        <v>0</v>
      </c>
      <c r="BU110"/>
      <c r="BV110" s="70">
        <v>34.802</v>
      </c>
      <c r="BW110" s="70">
        <v>0</v>
      </c>
      <c r="BX110" s="70">
        <v>18.285</v>
      </c>
      <c r="BY110" s="70">
        <v>0</v>
      </c>
      <c r="BZ110" s="70">
        <v>0</v>
      </c>
      <c r="CA110" s="70">
        <v>0</v>
      </c>
      <c r="CB110" s="70">
        <v>0</v>
      </c>
      <c r="CC110" s="70">
        <v>0</v>
      </c>
      <c r="CD110" s="70">
        <v>0</v>
      </c>
    </row>
    <row r="111" spans="1:82">
      <c r="A111" s="70" t="s">
        <v>1829</v>
      </c>
      <c r="B111" s="70">
        <v>17</v>
      </c>
      <c r="C111" s="70">
        <v>19</v>
      </c>
      <c r="D111" s="70">
        <v>1</v>
      </c>
      <c r="E111" s="70">
        <v>2022</v>
      </c>
      <c r="F111" s="70" t="s">
        <v>161</v>
      </c>
      <c r="G111" s="70" t="s">
        <v>1810</v>
      </c>
      <c r="H111" s="70" t="s">
        <v>1811</v>
      </c>
      <c r="I111" s="148"/>
      <c r="J111" s="71">
        <v>87.82561700746848</v>
      </c>
      <c r="K111" s="71">
        <v>1.670653770199233</v>
      </c>
      <c r="L111" s="71">
        <v>2.7901240591837269</v>
      </c>
      <c r="M111" s="71">
        <v>40.151466340166387</v>
      </c>
      <c r="N111" s="71">
        <v>45.493794248104081</v>
      </c>
      <c r="O111" s="71">
        <v>39.715157671290555</v>
      </c>
      <c r="P111" s="71">
        <v>21.268569185113211</v>
      </c>
      <c r="Q111" s="71">
        <v>2.5775571843301779</v>
      </c>
      <c r="R111" s="71">
        <v>0</v>
      </c>
      <c r="S111" s="71">
        <v>5.7900599815009413</v>
      </c>
      <c r="T111" s="72"/>
      <c r="U111" s="71">
        <v>16687981</v>
      </c>
      <c r="V111" s="71">
        <v>885</v>
      </c>
      <c r="W111" s="71">
        <v>67</v>
      </c>
      <c r="X111" s="71">
        <v>11482</v>
      </c>
      <c r="Y111" s="71">
        <v>18104</v>
      </c>
      <c r="Z111" s="71">
        <v>27763</v>
      </c>
      <c r="AA111" s="71">
        <v>4647</v>
      </c>
      <c r="AB111" s="71">
        <v>43784</v>
      </c>
      <c r="AC111" s="71">
        <v>0</v>
      </c>
      <c r="AD111" s="71">
        <v>5.7900599815009413</v>
      </c>
      <c r="AE111" s="72"/>
      <c r="AF111" s="71">
        <v>69577463.227237836</v>
      </c>
      <c r="AG111" s="71">
        <v>1351321.533773758</v>
      </c>
      <c r="AH111" s="71">
        <v>760157.32260657626</v>
      </c>
      <c r="AI111" s="71">
        <v>66737153.247629732</v>
      </c>
      <c r="AJ111" s="71">
        <v>75007829.503555715</v>
      </c>
      <c r="AK111" s="71">
        <v>0</v>
      </c>
      <c r="AL111" s="71">
        <v>0</v>
      </c>
      <c r="AM111" s="71">
        <v>5653709.4583211476</v>
      </c>
      <c r="AN111" s="71">
        <v>0</v>
      </c>
      <c r="AO111" s="71">
        <v>0</v>
      </c>
      <c r="AP111" s="71">
        <v>219087634.29312477</v>
      </c>
      <c r="AQ111" s="72"/>
      <c r="AR111" s="71">
        <v>1830</v>
      </c>
      <c r="AS111" s="71">
        <v>267</v>
      </c>
      <c r="AT111" s="71">
        <v>0</v>
      </c>
      <c r="AU111" s="71">
        <v>1</v>
      </c>
      <c r="AV111" s="71">
        <v>0</v>
      </c>
      <c r="AW111" s="71">
        <v>0</v>
      </c>
      <c r="AX111" s="71"/>
      <c r="AY111" s="72"/>
      <c r="AZ111" s="71">
        <v>8219.1999999999825</v>
      </c>
      <c r="BA111" s="71">
        <v>7297.5999999999949</v>
      </c>
      <c r="BB111" s="71">
        <v>0</v>
      </c>
      <c r="BC111" s="71">
        <v>1100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1830</v>
      </c>
      <c r="B112" s="70">
        <v>17</v>
      </c>
      <c r="C112" s="70">
        <v>20</v>
      </c>
      <c r="D112" s="70">
        <v>1</v>
      </c>
      <c r="E112" s="70">
        <v>2023</v>
      </c>
      <c r="F112" s="70" t="s">
        <v>1539</v>
      </c>
      <c r="G112" s="70" t="s">
        <v>1810</v>
      </c>
      <c r="H112" s="70" t="s">
        <v>1811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1956</v>
      </c>
      <c r="AS112" s="71">
        <v>269</v>
      </c>
      <c r="AT112" s="71">
        <v>0</v>
      </c>
      <c r="AU112" s="71">
        <v>1</v>
      </c>
      <c r="AV112" s="71">
        <v>0</v>
      </c>
      <c r="AW112" s="71">
        <v>0</v>
      </c>
      <c r="AX112" s="71"/>
      <c r="AY112" s="72"/>
      <c r="AZ112" s="71">
        <v>8868.8999999999796</v>
      </c>
      <c r="BA112" s="71">
        <v>8013.0999999999949</v>
      </c>
      <c r="BB112" s="71">
        <v>0</v>
      </c>
      <c r="BC112" s="71">
        <v>1100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1831</v>
      </c>
      <c r="B113" s="70">
        <v>17</v>
      </c>
      <c r="C113" s="70">
        <v>21</v>
      </c>
      <c r="D113" s="70">
        <v>1</v>
      </c>
      <c r="E113" s="70">
        <v>2024</v>
      </c>
      <c r="F113" s="70" t="s">
        <v>1554</v>
      </c>
      <c r="G113" s="70" t="s">
        <v>1810</v>
      </c>
      <c r="H113" s="70" t="s">
        <v>1811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1832</v>
      </c>
      <c r="B114" s="70">
        <v>256</v>
      </c>
      <c r="C114" s="70">
        <v>1</v>
      </c>
      <c r="D114" s="70">
        <v>16</v>
      </c>
      <c r="E114" s="70">
        <v>1990</v>
      </c>
      <c r="F114" s="70" t="s">
        <v>787</v>
      </c>
      <c r="G114" s="70" t="s">
        <v>1833</v>
      </c>
      <c r="H114" s="70" t="s">
        <v>1834</v>
      </c>
      <c r="I114" s="148"/>
      <c r="J114" s="71">
        <v>58.437995898208641</v>
      </c>
      <c r="K114" s="71">
        <v>2.625323096827529</v>
      </c>
      <c r="L114" s="71">
        <v>4.1408819552191476</v>
      </c>
      <c r="M114" s="71">
        <v>11.50162341175151</v>
      </c>
      <c r="N114" s="71">
        <v>18.776566608879349</v>
      </c>
      <c r="O114" s="71">
        <v>18.04714067929585</v>
      </c>
      <c r="P114" s="71">
        <v>19.14657166027612</v>
      </c>
      <c r="Q114" s="71">
        <v>1.4876259851318701</v>
      </c>
      <c r="R114" s="71">
        <v>0</v>
      </c>
      <c r="S114" s="71">
        <v>1.3759726330443629</v>
      </c>
      <c r="T114" s="72"/>
      <c r="U114" s="71">
        <v>4712792</v>
      </c>
      <c r="V114" s="71">
        <v>772</v>
      </c>
      <c r="W114" s="71">
        <v>54</v>
      </c>
      <c r="X114" s="71">
        <v>4512</v>
      </c>
      <c r="Y114" s="71">
        <v>6784</v>
      </c>
      <c r="Z114" s="71">
        <v>7423</v>
      </c>
      <c r="AA114" s="71">
        <v>4649</v>
      </c>
      <c r="AB114" s="71">
        <v>24154</v>
      </c>
      <c r="AC114" s="71">
        <v>0</v>
      </c>
      <c r="AD114" s="71">
        <v>1.3759726330443629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1835</v>
      </c>
      <c r="B115" s="70">
        <v>257</v>
      </c>
      <c r="C115" s="70">
        <v>2</v>
      </c>
      <c r="D115" s="70">
        <v>16</v>
      </c>
      <c r="E115" s="70">
        <v>2005</v>
      </c>
      <c r="F115" s="70" t="s">
        <v>789</v>
      </c>
      <c r="G115" s="70" t="s">
        <v>1833</v>
      </c>
      <c r="H115" s="70" t="s">
        <v>1834</v>
      </c>
      <c r="I115" s="148"/>
      <c r="J115" s="71">
        <v>115.6062710175823</v>
      </c>
      <c r="K115" s="71">
        <v>1.923774883691624</v>
      </c>
      <c r="L115" s="71">
        <v>0.98579903952558046</v>
      </c>
      <c r="M115" s="71">
        <v>38.082999472371718</v>
      </c>
      <c r="N115" s="71">
        <v>35.38681731195711</v>
      </c>
      <c r="O115" s="71">
        <v>35.922729860233453</v>
      </c>
      <c r="P115" s="71">
        <v>23.197224762561859</v>
      </c>
      <c r="Q115" s="71">
        <v>1.9195462745546099</v>
      </c>
      <c r="R115" s="71">
        <v>0</v>
      </c>
      <c r="S115" s="71">
        <v>3.9315546731982121</v>
      </c>
      <c r="T115" s="72"/>
      <c r="U115" s="71">
        <v>10656047</v>
      </c>
      <c r="V115" s="71">
        <v>774</v>
      </c>
      <c r="W115" s="71">
        <v>13</v>
      </c>
      <c r="X115" s="71">
        <v>8438</v>
      </c>
      <c r="Y115" s="71">
        <v>11668</v>
      </c>
      <c r="Z115" s="71">
        <v>17098</v>
      </c>
      <c r="AA115" s="71">
        <v>4613</v>
      </c>
      <c r="AB115" s="71">
        <v>32582</v>
      </c>
      <c r="AC115" s="71">
        <v>0</v>
      </c>
      <c r="AD115" s="71">
        <v>3.9315546731982121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1836</v>
      </c>
      <c r="B116" s="70">
        <v>258</v>
      </c>
      <c r="C116" s="70">
        <v>3</v>
      </c>
      <c r="D116" s="70">
        <v>16</v>
      </c>
      <c r="E116" s="70">
        <v>2006</v>
      </c>
      <c r="F116" s="70" t="s">
        <v>790</v>
      </c>
      <c r="G116" s="70" t="s">
        <v>1833</v>
      </c>
      <c r="H116" s="70" t="s">
        <v>1834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1837</v>
      </c>
      <c r="B117" s="70">
        <v>259</v>
      </c>
      <c r="C117" s="70">
        <v>4</v>
      </c>
      <c r="D117" s="70">
        <v>16</v>
      </c>
      <c r="E117" s="70">
        <v>2007</v>
      </c>
      <c r="F117" s="70" t="s">
        <v>791</v>
      </c>
      <c r="G117" s="70" t="s">
        <v>1833</v>
      </c>
      <c r="H117" s="70" t="s">
        <v>1834</v>
      </c>
      <c r="I117" s="148"/>
      <c r="J117" s="71">
        <v>141.75267202667109</v>
      </c>
      <c r="K117" s="71">
        <v>2.001434784911126</v>
      </c>
      <c r="L117" s="71">
        <v>1.7076069358932939</v>
      </c>
      <c r="M117" s="71">
        <v>41.347227350513933</v>
      </c>
      <c r="N117" s="71">
        <v>38.916331725057972</v>
      </c>
      <c r="O117" s="71">
        <v>37.539060920485433</v>
      </c>
      <c r="P117" s="71">
        <v>24.2865207078043</v>
      </c>
      <c r="Q117" s="71">
        <v>2.1580303842094501</v>
      </c>
      <c r="R117" s="71">
        <v>0</v>
      </c>
      <c r="S117" s="71">
        <v>3.706995852504702</v>
      </c>
      <c r="T117" s="72"/>
      <c r="U117" s="71">
        <v>14863785</v>
      </c>
      <c r="V117" s="71">
        <v>821</v>
      </c>
      <c r="W117" s="71">
        <v>22</v>
      </c>
      <c r="X117" s="71">
        <v>10555</v>
      </c>
      <c r="Y117" s="71">
        <v>12778</v>
      </c>
      <c r="Z117" s="71">
        <v>18574</v>
      </c>
      <c r="AA117" s="71">
        <v>4756</v>
      </c>
      <c r="AB117" s="71">
        <v>34693</v>
      </c>
      <c r="AC117" s="71">
        <v>0</v>
      </c>
      <c r="AD117" s="71">
        <v>3.706995852504702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1838</v>
      </c>
      <c r="B118" s="70">
        <v>260</v>
      </c>
      <c r="C118" s="70">
        <v>5</v>
      </c>
      <c r="D118" s="70">
        <v>16</v>
      </c>
      <c r="E118" s="70">
        <v>2008</v>
      </c>
      <c r="F118" s="70" t="s">
        <v>792</v>
      </c>
      <c r="G118" s="70" t="s">
        <v>1833</v>
      </c>
      <c r="H118" s="70" t="s">
        <v>1834</v>
      </c>
      <c r="I118" s="148"/>
      <c r="J118" s="71">
        <v>146.02414966077541</v>
      </c>
      <c r="K118" s="71">
        <v>1.4823389847626689</v>
      </c>
      <c r="L118" s="71">
        <v>1.5302177291579799</v>
      </c>
      <c r="M118" s="71">
        <v>43.067108633872593</v>
      </c>
      <c r="N118" s="71">
        <v>35.909761310513673</v>
      </c>
      <c r="O118" s="71">
        <v>37.345927299210352</v>
      </c>
      <c r="P118" s="71">
        <v>24.233339213563742</v>
      </c>
      <c r="Q118" s="71">
        <v>2.1745764875401101</v>
      </c>
      <c r="R118" s="71">
        <v>0</v>
      </c>
      <c r="S118" s="71">
        <v>2.3577224698813901</v>
      </c>
      <c r="T118" s="72"/>
      <c r="U118" s="71">
        <v>15789377</v>
      </c>
      <c r="V118" s="71">
        <v>821</v>
      </c>
      <c r="W118" s="71">
        <v>22</v>
      </c>
      <c r="X118" s="71">
        <v>10555</v>
      </c>
      <c r="Y118" s="71">
        <v>13226</v>
      </c>
      <c r="Z118" s="71">
        <v>19127</v>
      </c>
      <c r="AA118" s="71">
        <v>4751</v>
      </c>
      <c r="AB118" s="71">
        <v>35534</v>
      </c>
      <c r="AC118" s="71">
        <v>0</v>
      </c>
      <c r="AD118" s="71">
        <v>2.3577224698813901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1839</v>
      </c>
      <c r="B119" s="70">
        <v>261</v>
      </c>
      <c r="C119" s="70">
        <v>6</v>
      </c>
      <c r="D119" s="70">
        <v>16</v>
      </c>
      <c r="E119" s="70">
        <v>2009</v>
      </c>
      <c r="F119" s="70" t="s">
        <v>176</v>
      </c>
      <c r="G119" s="70" t="s">
        <v>1833</v>
      </c>
      <c r="H119" s="70" t="s">
        <v>1834</v>
      </c>
      <c r="I119" s="148"/>
      <c r="J119" s="71">
        <v>158.79741882004839</v>
      </c>
      <c r="K119" s="71">
        <v>1.680270842833089</v>
      </c>
      <c r="L119" s="71">
        <v>4.8371567259818722</v>
      </c>
      <c r="M119" s="71">
        <v>48.038217961509822</v>
      </c>
      <c r="N119" s="71">
        <v>35.737388923327167</v>
      </c>
      <c r="O119" s="71">
        <v>39.388799138490313</v>
      </c>
      <c r="P119" s="71">
        <v>23.774066163043379</v>
      </c>
      <c r="Q119" s="71">
        <v>2.12138257323811</v>
      </c>
      <c r="R119" s="71">
        <v>0</v>
      </c>
      <c r="S119" s="71">
        <v>2.9664099735337608</v>
      </c>
      <c r="T119" s="72"/>
      <c r="U119" s="71">
        <v>15517620</v>
      </c>
      <c r="V119" s="71">
        <v>887</v>
      </c>
      <c r="W119" s="71">
        <v>100</v>
      </c>
      <c r="X119" s="71">
        <v>12561</v>
      </c>
      <c r="Y119" s="71">
        <v>13672</v>
      </c>
      <c r="Z119" s="71">
        <v>19912</v>
      </c>
      <c r="AA119" s="71">
        <v>4785</v>
      </c>
      <c r="AB119" s="71">
        <v>36389</v>
      </c>
      <c r="AC119" s="71">
        <v>0</v>
      </c>
      <c r="AD119" s="71">
        <v>2.9664099735337608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220</v>
      </c>
      <c r="BK119" s="71">
        <v>2.4300000000000002</v>
      </c>
      <c r="BL119" s="71">
        <v>12.39</v>
      </c>
      <c r="BM119" s="71">
        <v>0</v>
      </c>
      <c r="BN119" s="72"/>
      <c r="BO119" s="71">
        <v>0</v>
      </c>
      <c r="BP119" s="71">
        <v>0</v>
      </c>
      <c r="BQ119" s="71">
        <v>2</v>
      </c>
      <c r="BR119" s="71">
        <v>1</v>
      </c>
      <c r="BS119" s="71">
        <v>2</v>
      </c>
      <c r="BT119" s="71">
        <v>0</v>
      </c>
      <c r="BU119"/>
      <c r="BV119" s="70">
        <v>234.82</v>
      </c>
      <c r="BW119" s="70">
        <v>0</v>
      </c>
      <c r="BX119" s="70">
        <v>0</v>
      </c>
      <c r="BY119" s="70">
        <v>0</v>
      </c>
      <c r="BZ119" s="70">
        <v>0</v>
      </c>
      <c r="CA119" s="70">
        <v>0</v>
      </c>
      <c r="CB119" s="70">
        <v>0</v>
      </c>
      <c r="CC119" s="70">
        <v>0</v>
      </c>
      <c r="CD119" s="70">
        <v>0</v>
      </c>
    </row>
    <row r="120" spans="1:82">
      <c r="A120" s="70" t="s">
        <v>1840</v>
      </c>
      <c r="B120" s="70">
        <v>262</v>
      </c>
      <c r="C120" s="70">
        <v>7</v>
      </c>
      <c r="D120" s="70">
        <v>16</v>
      </c>
      <c r="E120" s="70">
        <v>2010</v>
      </c>
      <c r="F120" s="70" t="s">
        <v>177</v>
      </c>
      <c r="G120" s="70" t="s">
        <v>1833</v>
      </c>
      <c r="H120" s="70" t="s">
        <v>1834</v>
      </c>
      <c r="I120" s="148"/>
      <c r="J120" s="71">
        <v>183.30410696532371</v>
      </c>
      <c r="K120" s="71">
        <v>1.8103300883940721</v>
      </c>
      <c r="L120" s="71">
        <v>4.6580191562878008</v>
      </c>
      <c r="M120" s="71">
        <v>50.74432026910376</v>
      </c>
      <c r="N120" s="71">
        <v>44.966790507575439</v>
      </c>
      <c r="O120" s="71">
        <v>40.614444765087818</v>
      </c>
      <c r="P120" s="71">
        <v>24.74989115530148</v>
      </c>
      <c r="Q120" s="71">
        <v>2.26302702578004</v>
      </c>
      <c r="R120" s="71">
        <v>0</v>
      </c>
      <c r="S120" s="71">
        <v>3.611558650839326</v>
      </c>
      <c r="T120" s="72"/>
      <c r="U120" s="71">
        <v>17794119</v>
      </c>
      <c r="V120" s="71">
        <v>887</v>
      </c>
      <c r="W120" s="71">
        <v>100</v>
      </c>
      <c r="X120" s="71">
        <v>12561</v>
      </c>
      <c r="Y120" s="71">
        <v>14209</v>
      </c>
      <c r="Z120" s="71">
        <v>20627</v>
      </c>
      <c r="AA120" s="71">
        <v>4857</v>
      </c>
      <c r="AB120" s="71">
        <v>37197</v>
      </c>
      <c r="AC120" s="71">
        <v>0</v>
      </c>
      <c r="AD120" s="71">
        <v>3.611558650839326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237.13300000000001</v>
      </c>
      <c r="BK120" s="71">
        <v>3.35</v>
      </c>
      <c r="BL120" s="71">
        <v>11.029</v>
      </c>
      <c r="BM120" s="71">
        <v>0</v>
      </c>
      <c r="BN120" s="72"/>
      <c r="BO120" s="71">
        <v>0</v>
      </c>
      <c r="BP120" s="71">
        <v>0</v>
      </c>
      <c r="BQ120" s="71">
        <v>2</v>
      </c>
      <c r="BR120" s="71">
        <v>1</v>
      </c>
      <c r="BS120" s="71">
        <v>2</v>
      </c>
      <c r="BT120" s="71">
        <v>0</v>
      </c>
      <c r="BU120"/>
      <c r="BV120" s="70">
        <v>251.512</v>
      </c>
      <c r="BW120" s="70">
        <v>0</v>
      </c>
      <c r="BX120" s="70">
        <v>0</v>
      </c>
      <c r="BY120" s="70">
        <v>0</v>
      </c>
      <c r="BZ120" s="70">
        <v>0</v>
      </c>
      <c r="CA120" s="70">
        <v>0</v>
      </c>
      <c r="CB120" s="70">
        <v>0</v>
      </c>
      <c r="CC120" s="70">
        <v>0</v>
      </c>
      <c r="CD120" s="70">
        <v>0</v>
      </c>
    </row>
    <row r="121" spans="1:82">
      <c r="A121" s="70" t="s">
        <v>1841</v>
      </c>
      <c r="B121" s="70">
        <v>263</v>
      </c>
      <c r="C121" s="70">
        <v>8</v>
      </c>
      <c r="D121" s="70">
        <v>16</v>
      </c>
      <c r="E121" s="70">
        <v>2011</v>
      </c>
      <c r="F121" s="70" t="s">
        <v>178</v>
      </c>
      <c r="G121" s="1064" t="s">
        <v>1833</v>
      </c>
      <c r="H121" s="70" t="s">
        <v>1834</v>
      </c>
      <c r="I121" s="148"/>
      <c r="J121" s="71">
        <v>297.92105675287621</v>
      </c>
      <c r="K121" s="71">
        <v>2.3918078744620082</v>
      </c>
      <c r="L121" s="71">
        <v>4.1253466014418123</v>
      </c>
      <c r="M121" s="71">
        <v>58.274651829449773</v>
      </c>
      <c r="N121" s="71">
        <v>56.861578555142493</v>
      </c>
      <c r="O121" s="71">
        <v>41.273288115904776</v>
      </c>
      <c r="P121" s="71">
        <v>24.014865403451545</v>
      </c>
      <c r="Q121" s="71">
        <v>2.66335909053194</v>
      </c>
      <c r="R121" s="71">
        <v>0</v>
      </c>
      <c r="S121" s="71">
        <v>2.541619100436797</v>
      </c>
      <c r="T121" s="72"/>
      <c r="U121" s="71">
        <v>24946947</v>
      </c>
      <c r="V121" s="71">
        <v>887</v>
      </c>
      <c r="W121" s="71">
        <v>100</v>
      </c>
      <c r="X121" s="71">
        <v>12561</v>
      </c>
      <c r="Y121" s="71">
        <v>14619</v>
      </c>
      <c r="Z121" s="71">
        <v>21417</v>
      </c>
      <c r="AA121" s="71">
        <v>4853</v>
      </c>
      <c r="AB121" s="71">
        <v>37952</v>
      </c>
      <c r="AC121" s="71">
        <v>0</v>
      </c>
      <c r="AD121" s="71">
        <v>2.541619100436797</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268.74900000000002</v>
      </c>
      <c r="BK121" s="71">
        <v>3.3</v>
      </c>
      <c r="BL121" s="71">
        <v>11.109</v>
      </c>
      <c r="BM121" s="71">
        <v>0</v>
      </c>
      <c r="BN121" s="72"/>
      <c r="BO121" s="71">
        <v>0</v>
      </c>
      <c r="BP121" s="71">
        <v>0</v>
      </c>
      <c r="BQ121" s="71">
        <v>3</v>
      </c>
      <c r="BR121" s="71">
        <v>1</v>
      </c>
      <c r="BS121" s="71">
        <v>2</v>
      </c>
      <c r="BT121" s="71">
        <v>0</v>
      </c>
      <c r="BU121"/>
      <c r="BV121" s="70">
        <v>279.61799999999999</v>
      </c>
      <c r="BW121" s="70">
        <v>0</v>
      </c>
      <c r="BX121" s="70">
        <v>0</v>
      </c>
      <c r="BY121" s="70">
        <v>0</v>
      </c>
      <c r="BZ121" s="70">
        <v>0</v>
      </c>
      <c r="CA121" s="70">
        <v>0</v>
      </c>
      <c r="CB121" s="70">
        <v>3.54</v>
      </c>
      <c r="CC121" s="70">
        <v>0</v>
      </c>
      <c r="CD121" s="70">
        <v>0</v>
      </c>
    </row>
    <row r="122" spans="1:82">
      <c r="A122" s="70" t="s">
        <v>1842</v>
      </c>
      <c r="B122" s="70">
        <v>264</v>
      </c>
      <c r="C122" s="70">
        <v>9</v>
      </c>
      <c r="D122" s="70">
        <v>16</v>
      </c>
      <c r="E122" s="70">
        <v>2012</v>
      </c>
      <c r="F122" s="70" t="s">
        <v>179</v>
      </c>
      <c r="G122" s="1064" t="s">
        <v>1833</v>
      </c>
      <c r="H122" s="70" t="s">
        <v>1834</v>
      </c>
      <c r="I122" s="148"/>
      <c r="J122" s="71">
        <v>396.94027321659661</v>
      </c>
      <c r="K122" s="71">
        <v>2.312414612985104</v>
      </c>
      <c r="L122" s="71">
        <v>4.0850410243075457</v>
      </c>
      <c r="M122" s="71">
        <v>65.697213625674436</v>
      </c>
      <c r="N122" s="71">
        <v>62.804995526372203</v>
      </c>
      <c r="O122" s="71">
        <v>42.531607294058503</v>
      </c>
      <c r="P122" s="71">
        <v>24.007176335006385</v>
      </c>
      <c r="Q122" s="71">
        <v>2.9599437086756799</v>
      </c>
      <c r="R122" s="71">
        <v>0</v>
      </c>
      <c r="S122" s="71">
        <v>2.5911257830946379</v>
      </c>
      <c r="T122" s="72"/>
      <c r="U122" s="71">
        <v>29759499</v>
      </c>
      <c r="V122" s="71">
        <v>887</v>
      </c>
      <c r="W122" s="71">
        <v>100</v>
      </c>
      <c r="X122" s="71">
        <v>12561</v>
      </c>
      <c r="Y122" s="71">
        <v>15085</v>
      </c>
      <c r="Z122" s="71">
        <v>22245</v>
      </c>
      <c r="AA122" s="71">
        <v>4824</v>
      </c>
      <c r="AB122" s="71">
        <v>38821</v>
      </c>
      <c r="AC122" s="71">
        <v>0</v>
      </c>
      <c r="AD122" s="71">
        <v>2.5911257830946379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334.81700000000001</v>
      </c>
      <c r="BK122" s="71">
        <v>3.4409999999999998</v>
      </c>
      <c r="BL122" s="71">
        <v>8.17</v>
      </c>
      <c r="BM122" s="71">
        <v>0</v>
      </c>
      <c r="BN122" s="72"/>
      <c r="BO122" s="71">
        <v>0</v>
      </c>
      <c r="BP122" s="71">
        <v>0</v>
      </c>
      <c r="BQ122" s="71">
        <v>3</v>
      </c>
      <c r="BR122" s="71">
        <v>2</v>
      </c>
      <c r="BS122" s="71">
        <v>1</v>
      </c>
      <c r="BT122" s="71">
        <v>0</v>
      </c>
      <c r="BU122"/>
      <c r="BV122" s="70">
        <v>342.803</v>
      </c>
      <c r="BW122" s="70">
        <v>0</v>
      </c>
      <c r="BX122" s="70">
        <v>0</v>
      </c>
      <c r="BY122" s="70">
        <v>0</v>
      </c>
      <c r="BZ122" s="70">
        <v>0</v>
      </c>
      <c r="CA122" s="70">
        <v>0</v>
      </c>
      <c r="CB122" s="70">
        <v>3.625</v>
      </c>
      <c r="CC122" s="70">
        <v>0</v>
      </c>
      <c r="CD122" s="70">
        <v>0</v>
      </c>
    </row>
    <row r="123" spans="1:82">
      <c r="A123" s="70" t="s">
        <v>1843</v>
      </c>
      <c r="B123" s="70">
        <v>265</v>
      </c>
      <c r="C123" s="70">
        <v>10</v>
      </c>
      <c r="D123" s="70">
        <v>16</v>
      </c>
      <c r="E123" s="70">
        <v>2013</v>
      </c>
      <c r="F123" s="70" t="s">
        <v>180</v>
      </c>
      <c r="G123" s="70" t="s">
        <v>1833</v>
      </c>
      <c r="H123" s="70" t="s">
        <v>1834</v>
      </c>
      <c r="I123" s="148"/>
      <c r="J123" s="71">
        <v>242.26940388312491</v>
      </c>
      <c r="K123" s="71">
        <v>1.9942883718632749</v>
      </c>
      <c r="L123" s="71">
        <v>3.8462047996789388</v>
      </c>
      <c r="M123" s="71">
        <v>64.441311710948156</v>
      </c>
      <c r="N123" s="71">
        <v>69.851271048397237</v>
      </c>
      <c r="O123" s="71">
        <v>41.890658526780321</v>
      </c>
      <c r="P123" s="71">
        <v>23.902816356660878</v>
      </c>
      <c r="Q123" s="71">
        <v>3.0370304854033301</v>
      </c>
      <c r="R123" s="71">
        <v>0</v>
      </c>
      <c r="S123" s="71">
        <v>3.8086509994453559</v>
      </c>
      <c r="T123" s="72"/>
      <c r="U123" s="71">
        <v>17086294</v>
      </c>
      <c r="V123" s="71">
        <v>887</v>
      </c>
      <c r="W123" s="71">
        <v>100</v>
      </c>
      <c r="X123" s="71">
        <v>12561</v>
      </c>
      <c r="Y123" s="71">
        <v>15314</v>
      </c>
      <c r="Z123" s="71">
        <v>22888</v>
      </c>
      <c r="AA123" s="71">
        <v>4785</v>
      </c>
      <c r="AB123" s="71">
        <v>39261</v>
      </c>
      <c r="AC123" s="71">
        <v>0</v>
      </c>
      <c r="AD123" s="71">
        <v>3.8086509994453559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367.488</v>
      </c>
      <c r="BK123" s="71">
        <v>2.681</v>
      </c>
      <c r="BL123" s="71">
        <v>7.8</v>
      </c>
      <c r="BM123" s="71">
        <v>0</v>
      </c>
      <c r="BN123" s="72"/>
      <c r="BO123" s="71">
        <v>0</v>
      </c>
      <c r="BP123" s="71">
        <v>0</v>
      </c>
      <c r="BQ123" s="71">
        <v>3</v>
      </c>
      <c r="BR123" s="71">
        <v>1</v>
      </c>
      <c r="BS123" s="71">
        <v>1</v>
      </c>
      <c r="BT123" s="71">
        <v>0</v>
      </c>
      <c r="BU123"/>
      <c r="BV123" s="70">
        <v>374.81299999999999</v>
      </c>
      <c r="BW123" s="70">
        <v>0</v>
      </c>
      <c r="BX123" s="70">
        <v>0</v>
      </c>
      <c r="BY123" s="70">
        <v>0</v>
      </c>
      <c r="BZ123" s="70">
        <v>0</v>
      </c>
      <c r="CA123" s="70">
        <v>0</v>
      </c>
      <c r="CB123" s="70">
        <v>3.1560000000000001</v>
      </c>
      <c r="CC123" s="70">
        <v>0</v>
      </c>
      <c r="CD123" s="70">
        <v>0</v>
      </c>
    </row>
    <row r="124" spans="1:82">
      <c r="A124" s="70" t="s">
        <v>1844</v>
      </c>
      <c r="B124" s="70">
        <v>266</v>
      </c>
      <c r="C124" s="70">
        <v>11</v>
      </c>
      <c r="D124" s="70">
        <v>16</v>
      </c>
      <c r="E124" s="70">
        <v>2014</v>
      </c>
      <c r="F124" s="70" t="s">
        <v>181</v>
      </c>
      <c r="G124" s="70" t="s">
        <v>1833</v>
      </c>
      <c r="H124" s="70" t="s">
        <v>1834</v>
      </c>
      <c r="I124" s="148"/>
      <c r="J124" s="71">
        <v>277.67319702705117</v>
      </c>
      <c r="K124" s="71">
        <v>1.946213700147462</v>
      </c>
      <c r="L124" s="71">
        <v>3.9895533879246781</v>
      </c>
      <c r="M124" s="71">
        <v>73.876245500875072</v>
      </c>
      <c r="N124" s="71">
        <v>56.206071941769707</v>
      </c>
      <c r="O124" s="71">
        <v>40.812974828195003</v>
      </c>
      <c r="P124" s="71">
        <v>23.931654293314818</v>
      </c>
      <c r="Q124" s="71">
        <v>2.95800921595914</v>
      </c>
      <c r="R124" s="71">
        <v>0</v>
      </c>
      <c r="S124" s="71">
        <v>3.942755927458625</v>
      </c>
      <c r="T124" s="72"/>
      <c r="U124" s="71">
        <v>21389529</v>
      </c>
      <c r="V124" s="71">
        <v>781</v>
      </c>
      <c r="W124" s="71">
        <v>91</v>
      </c>
      <c r="X124" s="71">
        <v>14309</v>
      </c>
      <c r="Y124" s="71">
        <v>15656</v>
      </c>
      <c r="Z124" s="71">
        <v>23486</v>
      </c>
      <c r="AA124" s="71">
        <v>4766</v>
      </c>
      <c r="AB124" s="71">
        <v>39856</v>
      </c>
      <c r="AC124" s="71">
        <v>0</v>
      </c>
      <c r="AD124" s="71">
        <v>3.942755927458625</v>
      </c>
      <c r="AE124" s="72"/>
      <c r="AF124" s="71"/>
      <c r="AG124" s="71"/>
      <c r="AH124" s="71"/>
      <c r="AI124" s="71"/>
      <c r="AJ124" s="71"/>
      <c r="AK124" s="71"/>
      <c r="AL124" s="71"/>
      <c r="AM124" s="71"/>
      <c r="AN124" s="71"/>
      <c r="AO124" s="71"/>
      <c r="AP124" s="71"/>
      <c r="AQ124" s="72"/>
      <c r="AR124" s="71">
        <v>1518</v>
      </c>
      <c r="AS124" s="71">
        <v>162</v>
      </c>
      <c r="AT124" s="71">
        <v>0</v>
      </c>
      <c r="AU124" s="71">
        <v>0</v>
      </c>
      <c r="AV124" s="71">
        <v>0</v>
      </c>
      <c r="AW124" s="71">
        <v>0</v>
      </c>
      <c r="AX124" s="71"/>
      <c r="AY124" s="72"/>
      <c r="AZ124" s="71">
        <v>6465.4779999999992</v>
      </c>
      <c r="BA124" s="71">
        <v>7439.3</v>
      </c>
      <c r="BB124" s="71">
        <v>0</v>
      </c>
      <c r="BC124" s="71">
        <v>0</v>
      </c>
      <c r="BD124" s="71">
        <v>0</v>
      </c>
      <c r="BE124" s="71">
        <v>0</v>
      </c>
      <c r="BF124" s="71"/>
      <c r="BG124" s="72"/>
      <c r="BH124" s="71">
        <v>0</v>
      </c>
      <c r="BI124" s="71">
        <v>0</v>
      </c>
      <c r="BJ124" s="71">
        <v>369.48899999999998</v>
      </c>
      <c r="BK124" s="71">
        <v>2.794</v>
      </c>
      <c r="BL124" s="71">
        <v>9.6669999999999998</v>
      </c>
      <c r="BM124" s="71">
        <v>0</v>
      </c>
      <c r="BN124" s="72"/>
      <c r="BO124" s="71">
        <v>0</v>
      </c>
      <c r="BP124" s="71">
        <v>0</v>
      </c>
      <c r="BQ124" s="71">
        <v>3</v>
      </c>
      <c r="BR124" s="71">
        <v>1</v>
      </c>
      <c r="BS124" s="71">
        <v>2</v>
      </c>
      <c r="BT124" s="71">
        <v>0</v>
      </c>
      <c r="BU124"/>
      <c r="BV124" s="70">
        <v>378.25</v>
      </c>
      <c r="BW124" s="70">
        <v>0</v>
      </c>
      <c r="BX124" s="70">
        <v>0</v>
      </c>
      <c r="BY124" s="70">
        <v>0</v>
      </c>
      <c r="BZ124" s="70">
        <v>0</v>
      </c>
      <c r="CA124" s="70">
        <v>0</v>
      </c>
      <c r="CB124" s="70">
        <v>3.7</v>
      </c>
      <c r="CC124" s="70">
        <v>0</v>
      </c>
      <c r="CD124" s="70">
        <v>0</v>
      </c>
    </row>
    <row r="125" spans="1:82">
      <c r="A125" s="70" t="s">
        <v>1845</v>
      </c>
      <c r="B125" s="70">
        <v>267</v>
      </c>
      <c r="C125" s="70">
        <v>12</v>
      </c>
      <c r="D125" s="70">
        <v>16</v>
      </c>
      <c r="E125" s="70">
        <v>2015</v>
      </c>
      <c r="F125" s="70" t="s">
        <v>182</v>
      </c>
      <c r="G125" s="70" t="s">
        <v>1833</v>
      </c>
      <c r="H125" s="70" t="s">
        <v>1834</v>
      </c>
      <c r="I125" s="148"/>
      <c r="J125" s="71">
        <v>303.54788330144299</v>
      </c>
      <c r="K125" s="71">
        <v>1.8344341383569041</v>
      </c>
      <c r="L125" s="71">
        <v>3.9372284070626762</v>
      </c>
      <c r="M125" s="71">
        <v>66.025500674511534</v>
      </c>
      <c r="N125" s="71">
        <v>52.236688391989659</v>
      </c>
      <c r="O125" s="71">
        <v>41.506568605737456</v>
      </c>
      <c r="P125" s="71">
        <v>24.377711875850061</v>
      </c>
      <c r="Q125" s="71">
        <v>2.9434341023749502</v>
      </c>
      <c r="R125" s="71">
        <v>0</v>
      </c>
      <c r="S125" s="71">
        <v>3.4622020739135539</v>
      </c>
      <c r="T125" s="72"/>
      <c r="U125" s="71">
        <v>29243020</v>
      </c>
      <c r="V125" s="71">
        <v>781</v>
      </c>
      <c r="W125" s="71">
        <v>91</v>
      </c>
      <c r="X125" s="71">
        <v>14309</v>
      </c>
      <c r="Y125" s="71">
        <v>16163</v>
      </c>
      <c r="Z125" s="71">
        <v>24115</v>
      </c>
      <c r="AA125" s="71">
        <v>4851</v>
      </c>
      <c r="AB125" s="71">
        <v>40513</v>
      </c>
      <c r="AC125" s="71">
        <v>0</v>
      </c>
      <c r="AD125" s="71">
        <v>3.4622020739135539</v>
      </c>
      <c r="AE125" s="72"/>
      <c r="AF125" s="71">
        <v>305437813.11408693</v>
      </c>
      <c r="AG125" s="71">
        <v>1386540.023958432</v>
      </c>
      <c r="AH125" s="71">
        <v>819976.31814082712</v>
      </c>
      <c r="AI125" s="71">
        <v>87669305.359171972</v>
      </c>
      <c r="AJ125" s="71">
        <v>86878949.531718716</v>
      </c>
      <c r="AK125" s="71">
        <v>0</v>
      </c>
      <c r="AL125" s="71">
        <v>0</v>
      </c>
      <c r="AM125" s="71">
        <v>5552136.7043567766</v>
      </c>
      <c r="AN125" s="71">
        <v>0</v>
      </c>
      <c r="AO125" s="71">
        <v>0</v>
      </c>
      <c r="AP125" s="71">
        <v>487744721.05143368</v>
      </c>
      <c r="AQ125" s="72"/>
      <c r="AR125" s="71">
        <v>1638</v>
      </c>
      <c r="AS125" s="71">
        <v>204</v>
      </c>
      <c r="AT125" s="71">
        <v>0</v>
      </c>
      <c r="AU125" s="71">
        <v>0</v>
      </c>
      <c r="AV125" s="71">
        <v>0</v>
      </c>
      <c r="AW125" s="71">
        <v>0</v>
      </c>
      <c r="AX125" s="71"/>
      <c r="AY125" s="72"/>
      <c r="AZ125" s="71">
        <v>7092.6679999999997</v>
      </c>
      <c r="BA125" s="71">
        <v>8985.6</v>
      </c>
      <c r="BB125" s="71">
        <v>0</v>
      </c>
      <c r="BC125" s="71">
        <v>0</v>
      </c>
      <c r="BD125" s="71">
        <v>0</v>
      </c>
      <c r="BE125" s="71">
        <v>0</v>
      </c>
      <c r="BF125" s="71"/>
      <c r="BG125" s="72"/>
      <c r="BH125" s="71">
        <v>0</v>
      </c>
      <c r="BI125" s="71">
        <v>0</v>
      </c>
      <c r="BJ125" s="71">
        <v>427.31900000000002</v>
      </c>
      <c r="BK125" s="71">
        <v>2.7229999999999999</v>
      </c>
      <c r="BL125" s="71">
        <v>10.73</v>
      </c>
      <c r="BM125" s="71">
        <v>0</v>
      </c>
      <c r="BN125" s="72"/>
      <c r="BO125" s="71">
        <v>0</v>
      </c>
      <c r="BP125" s="71">
        <v>0</v>
      </c>
      <c r="BQ125" s="71">
        <v>3</v>
      </c>
      <c r="BR125" s="71">
        <v>1</v>
      </c>
      <c r="BS125" s="71">
        <v>2</v>
      </c>
      <c r="BT125" s="71">
        <v>0</v>
      </c>
      <c r="BU125"/>
      <c r="BV125" s="70">
        <v>386.30099999999999</v>
      </c>
      <c r="BW125" s="70">
        <v>0</v>
      </c>
      <c r="BX125" s="70">
        <v>0</v>
      </c>
      <c r="BY125" s="70">
        <v>0</v>
      </c>
      <c r="BZ125" s="70">
        <v>0</v>
      </c>
      <c r="CA125" s="70">
        <v>0</v>
      </c>
      <c r="CB125" s="70">
        <v>4.6970000000000001</v>
      </c>
      <c r="CC125" s="70">
        <v>0</v>
      </c>
      <c r="CD125" s="70">
        <v>49.774000000000001</v>
      </c>
    </row>
    <row r="126" spans="1:82">
      <c r="A126" s="70" t="s">
        <v>1846</v>
      </c>
      <c r="B126" s="70">
        <v>268</v>
      </c>
      <c r="C126" s="70">
        <v>13</v>
      </c>
      <c r="D126" s="70">
        <v>16</v>
      </c>
      <c r="E126" s="70">
        <v>2016</v>
      </c>
      <c r="F126" s="70" t="s">
        <v>155</v>
      </c>
      <c r="G126" s="70" t="s">
        <v>1833</v>
      </c>
      <c r="H126" s="70" t="s">
        <v>1834</v>
      </c>
      <c r="I126" s="148"/>
      <c r="J126" s="71">
        <v>251.40623709016558</v>
      </c>
      <c r="K126" s="71">
        <v>1.7626374732201802</v>
      </c>
      <c r="L126" s="71">
        <v>3.8465559361885253</v>
      </c>
      <c r="M126" s="71">
        <v>52.946226614528641</v>
      </c>
      <c r="N126" s="71">
        <v>52.606822174834988</v>
      </c>
      <c r="O126" s="71">
        <v>42.49539048604435</v>
      </c>
      <c r="P126" s="71">
        <v>24.94953713140179</v>
      </c>
      <c r="Q126" s="71">
        <v>2.8977495746276829</v>
      </c>
      <c r="R126" s="71">
        <v>0</v>
      </c>
      <c r="S126" s="71">
        <v>3.4722726389351295</v>
      </c>
      <c r="T126" s="72"/>
      <c r="U126" s="71">
        <v>25752403</v>
      </c>
      <c r="V126" s="71">
        <v>781</v>
      </c>
      <c r="W126" s="71">
        <v>91</v>
      </c>
      <c r="X126" s="71">
        <v>14309</v>
      </c>
      <c r="Y126" s="71">
        <v>16498</v>
      </c>
      <c r="Z126" s="71">
        <v>24993</v>
      </c>
      <c r="AA126" s="71">
        <v>5135</v>
      </c>
      <c r="AB126" s="71">
        <v>41026</v>
      </c>
      <c r="AC126" s="71">
        <v>0</v>
      </c>
      <c r="AD126" s="71">
        <v>3.4722726389351291</v>
      </c>
      <c r="AE126" s="72"/>
      <c r="AF126" s="71">
        <v>273267456.86856377</v>
      </c>
      <c r="AG126" s="71">
        <v>1317156.3010528591</v>
      </c>
      <c r="AH126" s="71">
        <v>684671.04226590635</v>
      </c>
      <c r="AI126" s="71">
        <v>83476265.046987534</v>
      </c>
      <c r="AJ126" s="71">
        <v>89394216.687567756</v>
      </c>
      <c r="AK126" s="71">
        <v>0</v>
      </c>
      <c r="AL126" s="71">
        <v>0</v>
      </c>
      <c r="AM126" s="71">
        <v>5626809.2875479953</v>
      </c>
      <c r="AN126" s="71">
        <v>0</v>
      </c>
      <c r="AO126" s="71">
        <v>0</v>
      </c>
      <c r="AP126" s="71">
        <v>453766575.23398584</v>
      </c>
      <c r="AQ126" s="72"/>
      <c r="AR126" s="71">
        <v>1701</v>
      </c>
      <c r="AS126" s="71">
        <v>216</v>
      </c>
      <c r="AT126" s="71">
        <v>0</v>
      </c>
      <c r="AU126" s="71">
        <v>0</v>
      </c>
      <c r="AV126" s="71">
        <v>0</v>
      </c>
      <c r="AW126" s="71">
        <v>0</v>
      </c>
      <c r="AX126" s="71"/>
      <c r="AY126" s="72"/>
      <c r="AZ126" s="71">
        <v>7432.7579999999998</v>
      </c>
      <c r="BA126" s="71">
        <v>9278.9</v>
      </c>
      <c r="BB126" s="71">
        <v>0</v>
      </c>
      <c r="BC126" s="71">
        <v>0</v>
      </c>
      <c r="BD126" s="71">
        <v>0</v>
      </c>
      <c r="BE126" s="71">
        <v>0</v>
      </c>
      <c r="BF126" s="71"/>
      <c r="BG126" s="72"/>
      <c r="BH126" s="71">
        <v>0</v>
      </c>
      <c r="BI126" s="71">
        <v>0</v>
      </c>
      <c r="BJ126" s="71">
        <v>313.48099999999999</v>
      </c>
      <c r="BK126" s="71">
        <v>1.734</v>
      </c>
      <c r="BL126" s="71">
        <v>9.4789999999999992</v>
      </c>
      <c r="BM126" s="71">
        <v>0</v>
      </c>
      <c r="BN126" s="72"/>
      <c r="BO126" s="71">
        <v>0</v>
      </c>
      <c r="BP126" s="71">
        <v>0</v>
      </c>
      <c r="BQ126" s="71">
        <v>3</v>
      </c>
      <c r="BR126" s="71">
        <v>1</v>
      </c>
      <c r="BS126" s="71">
        <v>2</v>
      </c>
      <c r="BT126" s="71">
        <v>0</v>
      </c>
      <c r="BU126"/>
      <c r="BV126" s="70">
        <v>321.08600000000001</v>
      </c>
      <c r="BW126" s="70">
        <v>0</v>
      </c>
      <c r="BX126" s="70">
        <v>0</v>
      </c>
      <c r="BY126" s="70">
        <v>0</v>
      </c>
      <c r="BZ126" s="70">
        <v>0</v>
      </c>
      <c r="CA126" s="70">
        <v>0</v>
      </c>
      <c r="CB126" s="70">
        <v>3.6080000000000001</v>
      </c>
      <c r="CC126" s="70">
        <v>0</v>
      </c>
      <c r="CD126" s="70">
        <v>0</v>
      </c>
    </row>
    <row r="127" spans="1:82">
      <c r="A127" s="70" t="s">
        <v>1847</v>
      </c>
      <c r="B127" s="70">
        <v>269</v>
      </c>
      <c r="C127" s="70">
        <v>14</v>
      </c>
      <c r="D127" s="70">
        <v>16</v>
      </c>
      <c r="E127" s="70">
        <v>2017</v>
      </c>
      <c r="F127" s="70" t="s">
        <v>156</v>
      </c>
      <c r="G127" s="70" t="s">
        <v>1833</v>
      </c>
      <c r="H127" s="70" t="s">
        <v>1834</v>
      </c>
      <c r="I127" s="148"/>
      <c r="J127" s="71">
        <v>163.52131890800965</v>
      </c>
      <c r="K127" s="71">
        <v>1.6966525883949157</v>
      </c>
      <c r="L127" s="71">
        <v>3.5516565482679612</v>
      </c>
      <c r="M127" s="71">
        <v>48.185208316565131</v>
      </c>
      <c r="N127" s="71">
        <v>50.478983944247823</v>
      </c>
      <c r="O127" s="71">
        <v>42.736920737421976</v>
      </c>
      <c r="P127" s="71">
        <v>26.148142892864396</v>
      </c>
      <c r="Q127" s="71">
        <v>2.8222693461408501</v>
      </c>
      <c r="R127" s="71">
        <v>0</v>
      </c>
      <c r="S127" s="71">
        <v>3.6200516070101458</v>
      </c>
      <c r="T127" s="72"/>
      <c r="U127" s="71">
        <v>18154694</v>
      </c>
      <c r="V127" s="71">
        <v>781</v>
      </c>
      <c r="W127" s="71">
        <v>91</v>
      </c>
      <c r="X127" s="71">
        <v>14309</v>
      </c>
      <c r="Y127" s="71">
        <v>16807</v>
      </c>
      <c r="Z127" s="71">
        <v>25552</v>
      </c>
      <c r="AA127" s="71">
        <v>5416</v>
      </c>
      <c r="AB127" s="71">
        <v>41320</v>
      </c>
      <c r="AC127" s="71">
        <v>0</v>
      </c>
      <c r="AD127" s="71">
        <v>3.6200516070101458</v>
      </c>
      <c r="AE127" s="72"/>
      <c r="AF127" s="71">
        <v>200853348.87223151</v>
      </c>
      <c r="AG127" s="71">
        <v>1293592.747479192</v>
      </c>
      <c r="AH127" s="71">
        <v>826829.19042836165</v>
      </c>
      <c r="AI127" s="71">
        <v>80418492.159888491</v>
      </c>
      <c r="AJ127" s="71">
        <v>94323562.997948244</v>
      </c>
      <c r="AK127" s="71">
        <v>0</v>
      </c>
      <c r="AL127" s="71">
        <v>0</v>
      </c>
      <c r="AM127" s="71">
        <v>5675999.5714887297</v>
      </c>
      <c r="AN127" s="71">
        <v>0</v>
      </c>
      <c r="AO127" s="71">
        <v>0</v>
      </c>
      <c r="AP127" s="71">
        <v>383391825.53946453</v>
      </c>
      <c r="AQ127" s="72"/>
      <c r="AR127" s="71">
        <v>1810</v>
      </c>
      <c r="AS127" s="71">
        <v>225</v>
      </c>
      <c r="AT127" s="71">
        <v>0</v>
      </c>
      <c r="AU127" s="71">
        <v>0</v>
      </c>
      <c r="AV127" s="71">
        <v>0</v>
      </c>
      <c r="AW127" s="71">
        <v>0</v>
      </c>
      <c r="AX127" s="71"/>
      <c r="AY127" s="72"/>
      <c r="AZ127" s="71">
        <v>7993.848</v>
      </c>
      <c r="BA127" s="71">
        <v>9410.9000000000033</v>
      </c>
      <c r="BB127" s="71">
        <v>0</v>
      </c>
      <c r="BC127" s="71">
        <v>0</v>
      </c>
      <c r="BD127" s="71">
        <v>0</v>
      </c>
      <c r="BE127" s="71">
        <v>0</v>
      </c>
      <c r="BF127" s="71"/>
      <c r="BG127" s="72"/>
      <c r="BH127" s="71">
        <v>0</v>
      </c>
      <c r="BI127" s="71">
        <v>0</v>
      </c>
      <c r="BJ127" s="71">
        <v>294.91500000000002</v>
      </c>
      <c r="BK127" s="71">
        <v>2.1040000000000001</v>
      </c>
      <c r="BL127" s="71">
        <v>8.468</v>
      </c>
      <c r="BM127" s="71">
        <v>0</v>
      </c>
      <c r="BN127" s="72"/>
      <c r="BO127" s="71">
        <v>0</v>
      </c>
      <c r="BP127" s="71">
        <v>0</v>
      </c>
      <c r="BQ127" s="71">
        <v>3</v>
      </c>
      <c r="BR127" s="71">
        <v>1</v>
      </c>
      <c r="BS127" s="71">
        <v>2</v>
      </c>
      <c r="BT127" s="71">
        <v>0</v>
      </c>
      <c r="BU127"/>
      <c r="BV127" s="70">
        <v>296.18900000000002</v>
      </c>
      <c r="BW127" s="70">
        <v>0</v>
      </c>
      <c r="BX127" s="70">
        <v>0</v>
      </c>
      <c r="BY127" s="70">
        <v>0</v>
      </c>
      <c r="BZ127" s="70">
        <v>0</v>
      </c>
      <c r="CA127" s="70">
        <v>0</v>
      </c>
      <c r="CB127" s="70">
        <v>5.6</v>
      </c>
      <c r="CC127" s="70">
        <v>3.698</v>
      </c>
      <c r="CD127" s="70">
        <v>0</v>
      </c>
    </row>
    <row r="128" spans="1:82">
      <c r="A128" s="70" t="s">
        <v>1848</v>
      </c>
      <c r="B128" s="70">
        <v>270</v>
      </c>
      <c r="C128" s="70">
        <v>15</v>
      </c>
      <c r="D128" s="70">
        <v>16</v>
      </c>
      <c r="E128" s="70">
        <v>2018</v>
      </c>
      <c r="F128" s="70" t="s">
        <v>183</v>
      </c>
      <c r="G128" s="70" t="s">
        <v>1833</v>
      </c>
      <c r="H128" s="70" t="s">
        <v>1834</v>
      </c>
      <c r="I128" s="148"/>
      <c r="J128" s="71">
        <v>115.37517880028074</v>
      </c>
      <c r="K128" s="71">
        <v>1.4857328695863459</v>
      </c>
      <c r="L128" s="71">
        <v>3.1136592577055859</v>
      </c>
      <c r="M128" s="71">
        <v>43.684750599251252</v>
      </c>
      <c r="N128" s="71">
        <v>38.91041918609848</v>
      </c>
      <c r="O128" s="71">
        <v>42.935072593026902</v>
      </c>
      <c r="P128" s="71">
        <v>25.763581057688295</v>
      </c>
      <c r="Q128" s="71">
        <v>2.6604738619672399</v>
      </c>
      <c r="R128" s="71">
        <v>0</v>
      </c>
      <c r="S128" s="71">
        <v>4.5038296757361671</v>
      </c>
      <c r="T128" s="72"/>
      <c r="U128" s="71">
        <v>14151623</v>
      </c>
      <c r="V128" s="71">
        <v>781</v>
      </c>
      <c r="W128" s="71">
        <v>91</v>
      </c>
      <c r="X128" s="71">
        <v>14309</v>
      </c>
      <c r="Y128" s="71">
        <v>17265</v>
      </c>
      <c r="Z128" s="71">
        <v>26162</v>
      </c>
      <c r="AA128" s="71">
        <v>5390</v>
      </c>
      <c r="AB128" s="71">
        <v>41976</v>
      </c>
      <c r="AC128" s="71">
        <v>0</v>
      </c>
      <c r="AD128" s="71">
        <v>4.5038296757361671</v>
      </c>
      <c r="AE128" s="72"/>
      <c r="AF128" s="71">
        <v>166698761.98050791</v>
      </c>
      <c r="AG128" s="71">
        <v>1151944.1783665931</v>
      </c>
      <c r="AH128" s="71">
        <v>752367.84070641641</v>
      </c>
      <c r="AI128" s="71">
        <v>78960753.390884414</v>
      </c>
      <c r="AJ128" s="71">
        <v>84803012.66700983</v>
      </c>
      <c r="AK128" s="71">
        <v>0</v>
      </c>
      <c r="AL128" s="71">
        <v>0</v>
      </c>
      <c r="AM128" s="71">
        <v>5778043.0232321732</v>
      </c>
      <c r="AN128" s="71">
        <v>0</v>
      </c>
      <c r="AO128" s="71">
        <v>0</v>
      </c>
      <c r="AP128" s="71">
        <v>338144883.08070731</v>
      </c>
      <c r="AQ128" s="72"/>
      <c r="AR128" s="71">
        <v>1970</v>
      </c>
      <c r="AS128" s="71">
        <v>242</v>
      </c>
      <c r="AT128" s="71">
        <v>0</v>
      </c>
      <c r="AU128" s="71">
        <v>0</v>
      </c>
      <c r="AV128" s="71">
        <v>0</v>
      </c>
      <c r="AW128" s="71">
        <v>0</v>
      </c>
      <c r="AX128" s="71"/>
      <c r="AY128" s="72"/>
      <c r="AZ128" s="71">
        <v>8858.148000000001</v>
      </c>
      <c r="BA128" s="71">
        <v>10714.5</v>
      </c>
      <c r="BB128" s="71">
        <v>0</v>
      </c>
      <c r="BC128" s="71">
        <v>0</v>
      </c>
      <c r="BD128" s="71">
        <v>0</v>
      </c>
      <c r="BE128" s="71">
        <v>0</v>
      </c>
      <c r="BF128" s="71"/>
      <c r="BG128" s="72"/>
      <c r="BH128" s="71">
        <v>0</v>
      </c>
      <c r="BI128" s="71">
        <v>0</v>
      </c>
      <c r="BJ128" s="71">
        <v>305.774</v>
      </c>
      <c r="BK128" s="71">
        <v>2.2440000000000002</v>
      </c>
      <c r="BL128" s="71">
        <v>8.0739999999999998</v>
      </c>
      <c r="BM128" s="71">
        <v>0</v>
      </c>
      <c r="BN128" s="72"/>
      <c r="BO128" s="71">
        <v>0</v>
      </c>
      <c r="BP128" s="71">
        <v>0</v>
      </c>
      <c r="BQ128" s="71">
        <v>3</v>
      </c>
      <c r="BR128" s="71">
        <v>1</v>
      </c>
      <c r="BS128" s="71">
        <v>2</v>
      </c>
      <c r="BT128" s="71">
        <v>0</v>
      </c>
      <c r="BU128"/>
      <c r="BV128" s="70">
        <v>304.22899999999998</v>
      </c>
      <c r="BW128" s="70">
        <v>0</v>
      </c>
      <c r="BX128" s="70">
        <v>0</v>
      </c>
      <c r="BY128" s="70">
        <v>0</v>
      </c>
      <c r="BZ128" s="70">
        <v>0</v>
      </c>
      <c r="CA128" s="70">
        <v>0</v>
      </c>
      <c r="CB128" s="70">
        <v>7.39</v>
      </c>
      <c r="CC128" s="70">
        <v>4.4729999999999999</v>
      </c>
      <c r="CD128" s="70">
        <v>0</v>
      </c>
    </row>
    <row r="129" spans="1:82">
      <c r="A129" s="70" t="s">
        <v>1849</v>
      </c>
      <c r="B129" s="70">
        <v>271</v>
      </c>
      <c r="C129" s="70">
        <v>16</v>
      </c>
      <c r="D129" s="70">
        <v>16</v>
      </c>
      <c r="E129" s="70">
        <v>2019</v>
      </c>
      <c r="F129" s="70" t="s">
        <v>158</v>
      </c>
      <c r="G129" s="70" t="s">
        <v>1833</v>
      </c>
      <c r="H129" s="70" t="s">
        <v>1834</v>
      </c>
      <c r="I129" s="148"/>
      <c r="J129" s="71">
        <v>124.31993154676601</v>
      </c>
      <c r="K129" s="71">
        <v>1.3973936787546817</v>
      </c>
      <c r="L129" s="71">
        <v>3.1734893736938381</v>
      </c>
      <c r="M129" s="71">
        <v>48.813370907654047</v>
      </c>
      <c r="N129" s="71">
        <v>37.790220668652637</v>
      </c>
      <c r="O129" s="71">
        <v>42.463505323796753</v>
      </c>
      <c r="P129" s="71">
        <v>26.131251170127108</v>
      </c>
      <c r="Q129" s="71">
        <v>2.6107125480273798</v>
      </c>
      <c r="R129" s="71">
        <v>0</v>
      </c>
      <c r="S129" s="71">
        <v>3.8288474323316293</v>
      </c>
      <c r="T129" s="72"/>
      <c r="U129" s="71">
        <v>14967110</v>
      </c>
      <c r="V129" s="71">
        <v>781</v>
      </c>
      <c r="W129" s="71">
        <v>91</v>
      </c>
      <c r="X129" s="71">
        <v>14309</v>
      </c>
      <c r="Y129" s="71">
        <v>17673</v>
      </c>
      <c r="Z129" s="71">
        <v>26585</v>
      </c>
      <c r="AA129" s="71">
        <v>5426</v>
      </c>
      <c r="AB129" s="71">
        <v>42306</v>
      </c>
      <c r="AC129" s="71">
        <v>0</v>
      </c>
      <c r="AD129" s="71">
        <v>3.8288474323316288</v>
      </c>
      <c r="AE129" s="72"/>
      <c r="AF129" s="71">
        <v>175397979.77319279</v>
      </c>
      <c r="AG129" s="71">
        <v>1116176.4280363391</v>
      </c>
      <c r="AH129" s="71">
        <v>836530.70837646967</v>
      </c>
      <c r="AI129" s="71">
        <v>79591780.56627129</v>
      </c>
      <c r="AJ129" s="71">
        <v>80864513.850865558</v>
      </c>
      <c r="AK129" s="71">
        <v>0</v>
      </c>
      <c r="AL129" s="71">
        <v>0</v>
      </c>
      <c r="AM129" s="71">
        <v>5761758.7206025133</v>
      </c>
      <c r="AN129" s="71">
        <v>0</v>
      </c>
      <c r="AO129" s="71">
        <v>0</v>
      </c>
      <c r="AP129" s="71">
        <v>343568740.04734492</v>
      </c>
      <c r="AQ129" s="72"/>
      <c r="AR129" s="71">
        <v>2132</v>
      </c>
      <c r="AS129" s="71">
        <v>246</v>
      </c>
      <c r="AT129" s="71">
        <v>0</v>
      </c>
      <c r="AU129" s="71">
        <v>0</v>
      </c>
      <c r="AV129" s="71">
        <v>0</v>
      </c>
      <c r="AW129" s="71">
        <v>0</v>
      </c>
      <c r="AX129" s="71"/>
      <c r="AY129" s="72"/>
      <c r="AZ129" s="71">
        <v>9690.5979999999945</v>
      </c>
      <c r="BA129" s="71">
        <v>10802.2</v>
      </c>
      <c r="BB129" s="71">
        <v>0</v>
      </c>
      <c r="BC129" s="71">
        <v>0</v>
      </c>
      <c r="BD129" s="71">
        <v>0</v>
      </c>
      <c r="BE129" s="71">
        <v>0</v>
      </c>
      <c r="BF129" s="71"/>
      <c r="BG129" s="72"/>
      <c r="BH129" s="71">
        <v>0</v>
      </c>
      <c r="BI129" s="71">
        <v>0</v>
      </c>
      <c r="BJ129" s="71">
        <v>231.822</v>
      </c>
      <c r="BK129" s="71">
        <v>0</v>
      </c>
      <c r="BL129" s="71">
        <v>5.8879999999999999</v>
      </c>
      <c r="BM129" s="71">
        <v>0</v>
      </c>
      <c r="BN129" s="72"/>
      <c r="BO129" s="71">
        <v>0</v>
      </c>
      <c r="BP129" s="71">
        <v>0</v>
      </c>
      <c r="BQ129" s="71">
        <v>3</v>
      </c>
      <c r="BR129" s="71">
        <v>0</v>
      </c>
      <c r="BS129" s="71">
        <v>2</v>
      </c>
      <c r="BT129" s="71">
        <v>0</v>
      </c>
      <c r="BU129"/>
      <c r="BV129" s="70">
        <v>228.84399999999999</v>
      </c>
      <c r="BW129" s="70">
        <v>0</v>
      </c>
      <c r="BX129" s="70">
        <v>0</v>
      </c>
      <c r="BY129" s="70">
        <v>0</v>
      </c>
      <c r="BZ129" s="70">
        <v>0</v>
      </c>
      <c r="CA129" s="70">
        <v>0</v>
      </c>
      <c r="CB129" s="70">
        <v>8.8659999999999997</v>
      </c>
      <c r="CC129" s="70">
        <v>0</v>
      </c>
      <c r="CD129" s="70">
        <v>0</v>
      </c>
    </row>
    <row r="130" spans="1:82">
      <c r="A130" s="70" t="s">
        <v>1850</v>
      </c>
      <c r="B130" s="70">
        <v>272</v>
      </c>
      <c r="C130" s="70">
        <v>17</v>
      </c>
      <c r="D130" s="70">
        <v>16</v>
      </c>
      <c r="E130" s="70">
        <v>2020</v>
      </c>
      <c r="F130" s="70" t="s">
        <v>159</v>
      </c>
      <c r="G130" s="70" t="s">
        <v>1833</v>
      </c>
      <c r="H130" s="70" t="s">
        <v>1834</v>
      </c>
      <c r="I130" s="148"/>
      <c r="J130" s="71">
        <v>141.46134460571321</v>
      </c>
      <c r="K130" s="71">
        <v>2.0689417785233295</v>
      </c>
      <c r="L130" s="71">
        <v>6.3623401037967398</v>
      </c>
      <c r="M130" s="71">
        <v>58.288154503316882</v>
      </c>
      <c r="N130" s="71">
        <v>40.685288564469623</v>
      </c>
      <c r="O130" s="71">
        <v>38.056291451308404</v>
      </c>
      <c r="P130" s="71">
        <v>24.884029905898206</v>
      </c>
      <c r="Q130" s="71">
        <v>2.5259363511331201</v>
      </c>
      <c r="R130" s="71">
        <v>0</v>
      </c>
      <c r="S130" s="71">
        <v>4.2503038008679681</v>
      </c>
      <c r="T130" s="72"/>
      <c r="U130" s="71">
        <v>17040029</v>
      </c>
      <c r="V130" s="71">
        <v>1061</v>
      </c>
      <c r="W130" s="71">
        <v>205</v>
      </c>
      <c r="X130" s="71">
        <v>18059</v>
      </c>
      <c r="Y130" s="71">
        <v>18118</v>
      </c>
      <c r="Z130" s="71">
        <v>27194</v>
      </c>
      <c r="AA130" s="71">
        <v>5492</v>
      </c>
      <c r="AB130" s="71">
        <v>42841</v>
      </c>
      <c r="AC130" s="71">
        <v>0</v>
      </c>
      <c r="AD130" s="71">
        <v>4.2503038008679681</v>
      </c>
      <c r="AE130" s="72"/>
      <c r="AF130" s="71">
        <v>196554294.20364279</v>
      </c>
      <c r="AG130" s="71">
        <v>1521456.5526726095</v>
      </c>
      <c r="AH130" s="71">
        <v>1951364.9612267362</v>
      </c>
      <c r="AI130" s="71">
        <v>92644535.290036589</v>
      </c>
      <c r="AJ130" s="71">
        <v>90094201.30082795</v>
      </c>
      <c r="AK130" s="71"/>
      <c r="AL130" s="71"/>
      <c r="AM130" s="71">
        <v>5591226.4734374005</v>
      </c>
      <c r="AN130" s="71"/>
      <c r="AO130" s="71"/>
      <c r="AP130" s="71">
        <v>388357078.78184414</v>
      </c>
      <c r="AQ130" s="72"/>
      <c r="AR130" s="71">
        <v>2287</v>
      </c>
      <c r="AS130" s="71">
        <v>249</v>
      </c>
      <c r="AT130" s="71">
        <v>0</v>
      </c>
      <c r="AU130" s="71">
        <v>0</v>
      </c>
      <c r="AV130" s="71">
        <v>0</v>
      </c>
      <c r="AW130" s="71">
        <v>0</v>
      </c>
      <c r="AX130" s="71"/>
      <c r="AY130" s="72"/>
      <c r="AZ130" s="71">
        <v>10570.20799999997</v>
      </c>
      <c r="BA130" s="71">
        <v>10872.7</v>
      </c>
      <c r="BB130" s="71">
        <v>0</v>
      </c>
      <c r="BC130" s="71">
        <v>0</v>
      </c>
      <c r="BD130" s="71">
        <v>0</v>
      </c>
      <c r="BE130" s="71">
        <v>0</v>
      </c>
      <c r="BF130" s="71"/>
      <c r="BG130" s="72"/>
      <c r="BH130" s="71">
        <v>0</v>
      </c>
      <c r="BI130" s="71">
        <v>0</v>
      </c>
      <c r="BJ130" s="71">
        <v>243.68899999999999</v>
      </c>
      <c r="BK130" s="71">
        <v>0</v>
      </c>
      <c r="BL130" s="71">
        <v>4.2290000000000001</v>
      </c>
      <c r="BM130" s="71">
        <v>0</v>
      </c>
      <c r="BN130" s="72"/>
      <c r="BO130" s="71">
        <v>0</v>
      </c>
      <c r="BP130" s="71">
        <v>0</v>
      </c>
      <c r="BQ130" s="71">
        <v>3</v>
      </c>
      <c r="BR130" s="71">
        <v>0</v>
      </c>
      <c r="BS130" s="71">
        <v>1</v>
      </c>
      <c r="BT130" s="71">
        <v>0</v>
      </c>
      <c r="BU130"/>
      <c r="BV130" s="70">
        <v>239.59200000000001</v>
      </c>
      <c r="BW130" s="70">
        <v>0</v>
      </c>
      <c r="BX130" s="70">
        <v>0</v>
      </c>
      <c r="BY130" s="70">
        <v>0</v>
      </c>
      <c r="BZ130" s="70">
        <v>0</v>
      </c>
      <c r="CA130" s="70">
        <v>0</v>
      </c>
      <c r="CB130" s="70">
        <v>8.3260000000000005</v>
      </c>
      <c r="CC130" s="70">
        <v>0</v>
      </c>
      <c r="CD130" s="70">
        <v>0</v>
      </c>
    </row>
    <row r="131" spans="1:82">
      <c r="A131" s="70" t="s">
        <v>1851</v>
      </c>
      <c r="B131" s="70">
        <v>272</v>
      </c>
      <c r="C131" s="70">
        <v>18</v>
      </c>
      <c r="D131" s="70">
        <v>16</v>
      </c>
      <c r="E131" s="70">
        <v>2021</v>
      </c>
      <c r="F131" s="70" t="s">
        <v>160</v>
      </c>
      <c r="G131" s="70" t="s">
        <v>1833</v>
      </c>
      <c r="H131" s="70" t="s">
        <v>1834</v>
      </c>
      <c r="I131" s="148"/>
      <c r="J131" s="71">
        <v>136.17742009448256</v>
      </c>
      <c r="K131" s="71">
        <v>2.1180170695330163</v>
      </c>
      <c r="L131" s="71">
        <v>5.6842437988386223</v>
      </c>
      <c r="M131" s="71">
        <v>53.874293555206371</v>
      </c>
      <c r="N131" s="71">
        <v>33.834697599395525</v>
      </c>
      <c r="O131" s="71">
        <v>37.745915750801672</v>
      </c>
      <c r="P131" s="71">
        <v>25.779391734231847</v>
      </c>
      <c r="Q131" s="71">
        <v>2.53020529906789</v>
      </c>
      <c r="R131" s="71">
        <v>0</v>
      </c>
      <c r="S131" s="71">
        <v>4.5019537838834189</v>
      </c>
      <c r="T131" s="72"/>
      <c r="U131" s="71">
        <v>20961401</v>
      </c>
      <c r="V131" s="71">
        <v>1061</v>
      </c>
      <c r="W131" s="71">
        <v>205</v>
      </c>
      <c r="X131" s="71">
        <v>18059</v>
      </c>
      <c r="Y131" s="71">
        <v>18493</v>
      </c>
      <c r="Z131" s="71">
        <v>27772</v>
      </c>
      <c r="AA131" s="71">
        <v>5548</v>
      </c>
      <c r="AB131" s="71">
        <v>43335</v>
      </c>
      <c r="AC131" s="71">
        <v>0</v>
      </c>
      <c r="AD131" s="71">
        <v>4.5019537838834189</v>
      </c>
      <c r="AE131" s="72"/>
      <c r="AF131" s="71">
        <v>210768665.36697122</v>
      </c>
      <c r="AG131" s="71">
        <v>1628607.3581544335</v>
      </c>
      <c r="AH131" s="71">
        <v>1805325.825843716</v>
      </c>
      <c r="AI131" s="71">
        <v>102707818.70355882</v>
      </c>
      <c r="AJ131" s="71">
        <v>85680091.813244045</v>
      </c>
      <c r="AK131" s="71">
        <v>0</v>
      </c>
      <c r="AL131" s="71">
        <v>0</v>
      </c>
      <c r="AM131" s="71">
        <v>5688320.5781511394</v>
      </c>
      <c r="AN131" s="71">
        <v>0</v>
      </c>
      <c r="AO131" s="71">
        <v>0</v>
      </c>
      <c r="AP131" s="71">
        <v>408278829.64592338</v>
      </c>
      <c r="AQ131" s="72"/>
      <c r="AR131" s="71">
        <v>2438</v>
      </c>
      <c r="AS131" s="71">
        <v>250</v>
      </c>
      <c r="AT131" s="71">
        <v>0</v>
      </c>
      <c r="AU131" s="71">
        <v>0</v>
      </c>
      <c r="AV131" s="71">
        <v>0</v>
      </c>
      <c r="AW131" s="71">
        <v>0</v>
      </c>
      <c r="AX131" s="71"/>
      <c r="AY131" s="72"/>
      <c r="AZ131" s="71">
        <v>11383.56799999997</v>
      </c>
      <c r="BA131" s="71">
        <v>10916.7</v>
      </c>
      <c r="BB131" s="71">
        <v>0</v>
      </c>
      <c r="BC131" s="71">
        <v>0</v>
      </c>
      <c r="BD131" s="71">
        <v>0</v>
      </c>
      <c r="BE131" s="71">
        <v>0</v>
      </c>
      <c r="BF131" s="71"/>
      <c r="BG131" s="72"/>
      <c r="BH131" s="71">
        <v>0</v>
      </c>
      <c r="BI131" s="71">
        <v>0</v>
      </c>
      <c r="BJ131" s="71">
        <v>245.03399999999999</v>
      </c>
      <c r="BK131" s="71">
        <v>1.9059999999999999</v>
      </c>
      <c r="BL131" s="71">
        <v>4.774</v>
      </c>
      <c r="BM131" s="71">
        <v>0</v>
      </c>
      <c r="BN131" s="72"/>
      <c r="BO131" s="71">
        <v>0</v>
      </c>
      <c r="BP131" s="71">
        <v>0</v>
      </c>
      <c r="BQ131" s="71">
        <v>3</v>
      </c>
      <c r="BR131" s="71">
        <v>1</v>
      </c>
      <c r="BS131" s="71">
        <v>1</v>
      </c>
      <c r="BT131" s="71">
        <v>0</v>
      </c>
      <c r="BU131"/>
      <c r="BV131" s="70">
        <v>244.999</v>
      </c>
      <c r="BW131" s="70">
        <v>0</v>
      </c>
      <c r="BX131" s="70">
        <v>0</v>
      </c>
      <c r="BY131" s="70">
        <v>0</v>
      </c>
      <c r="BZ131" s="70">
        <v>0</v>
      </c>
      <c r="CA131" s="70">
        <v>0</v>
      </c>
      <c r="CB131" s="70">
        <v>6.7149999999999999</v>
      </c>
      <c r="CC131" s="70">
        <v>0</v>
      </c>
      <c r="CD131" s="70">
        <v>0</v>
      </c>
    </row>
    <row r="132" spans="1:82">
      <c r="A132" s="70" t="s">
        <v>1852</v>
      </c>
      <c r="B132" s="70">
        <v>272</v>
      </c>
      <c r="C132" s="70">
        <v>19</v>
      </c>
      <c r="D132" s="70">
        <v>16</v>
      </c>
      <c r="E132" s="70">
        <v>2022</v>
      </c>
      <c r="F132" s="70" t="s">
        <v>161</v>
      </c>
      <c r="G132" s="70" t="s">
        <v>1833</v>
      </c>
      <c r="H132" s="70" t="s">
        <v>1834</v>
      </c>
      <c r="I132" s="148"/>
      <c r="J132" s="71">
        <v>133.93044180818126</v>
      </c>
      <c r="K132" s="71">
        <v>2.1664595699349976</v>
      </c>
      <c r="L132" s="71">
        <v>5.081741628962031</v>
      </c>
      <c r="M132" s="71">
        <v>58.384823089062174</v>
      </c>
      <c r="N132" s="71">
        <v>47.16633431443465</v>
      </c>
      <c r="O132" s="71">
        <v>40.514810919795806</v>
      </c>
      <c r="P132" s="71">
        <v>26.060519246833362</v>
      </c>
      <c r="Q132" s="71">
        <v>2.5734362953546817</v>
      </c>
      <c r="R132" s="71">
        <v>0</v>
      </c>
      <c r="S132" s="71">
        <v>6.3357514443850436</v>
      </c>
      <c r="T132" s="72"/>
      <c r="U132" s="71">
        <v>20125706</v>
      </c>
      <c r="V132" s="71">
        <v>1061</v>
      </c>
      <c r="W132" s="71">
        <v>205</v>
      </c>
      <c r="X132" s="71">
        <v>18059</v>
      </c>
      <c r="Y132" s="71">
        <v>18921</v>
      </c>
      <c r="Z132" s="71">
        <v>28322</v>
      </c>
      <c r="AA132" s="71">
        <v>5694</v>
      </c>
      <c r="AB132" s="71">
        <v>43714</v>
      </c>
      <c r="AC132" s="71">
        <v>0</v>
      </c>
      <c r="AD132" s="71">
        <v>6.3357514443850436</v>
      </c>
      <c r="AE132" s="72"/>
      <c r="AF132" s="71">
        <v>171154201.31639805</v>
      </c>
      <c r="AG132" s="71">
        <v>1660155.8030086975</v>
      </c>
      <c r="AH132" s="71">
        <v>1808932.9525206594</v>
      </c>
      <c r="AI132" s="71">
        <v>96371800.918797046</v>
      </c>
      <c r="AJ132" s="71">
        <v>92597322.998501763</v>
      </c>
      <c r="AK132" s="71">
        <v>0</v>
      </c>
      <c r="AL132" s="71">
        <v>0</v>
      </c>
      <c r="AM132" s="71">
        <v>5644670.5477126502</v>
      </c>
      <c r="AN132" s="71">
        <v>0</v>
      </c>
      <c r="AO132" s="71">
        <v>0</v>
      </c>
      <c r="AP132" s="71">
        <v>369237084.53693885</v>
      </c>
      <c r="AQ132" s="72"/>
      <c r="AR132" s="71">
        <v>2584</v>
      </c>
      <c r="AS132" s="71">
        <v>251</v>
      </c>
      <c r="AT132" s="71">
        <v>0</v>
      </c>
      <c r="AU132" s="71">
        <v>0</v>
      </c>
      <c r="AV132" s="71">
        <v>0</v>
      </c>
      <c r="AW132" s="71">
        <v>0</v>
      </c>
      <c r="AX132" s="71"/>
      <c r="AY132" s="72"/>
      <c r="AZ132" s="71">
        <v>12151.857999999958</v>
      </c>
      <c r="BA132" s="71">
        <v>11416.199999999995</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1853</v>
      </c>
      <c r="B133" s="70">
        <v>272</v>
      </c>
      <c r="C133" s="70">
        <v>20</v>
      </c>
      <c r="D133" s="70">
        <v>16</v>
      </c>
      <c r="E133" s="70">
        <v>2023</v>
      </c>
      <c r="F133" s="70" t="s">
        <v>1539</v>
      </c>
      <c r="G133" s="70" t="s">
        <v>1833</v>
      </c>
      <c r="H133" s="70" t="s">
        <v>1834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2759</v>
      </c>
      <c r="AS133" s="71">
        <v>251</v>
      </c>
      <c r="AT133" s="71">
        <v>0</v>
      </c>
      <c r="AU133" s="71">
        <v>0</v>
      </c>
      <c r="AV133" s="71">
        <v>0</v>
      </c>
      <c r="AW133" s="71">
        <v>0</v>
      </c>
      <c r="AX133" s="71"/>
      <c r="AY133" s="72"/>
      <c r="AZ133" s="71">
        <v>12977.397999999952</v>
      </c>
      <c r="BA133" s="71">
        <v>11416.199999999995</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1854</v>
      </c>
      <c r="B134" s="70">
        <v>272</v>
      </c>
      <c r="C134" s="70">
        <v>21</v>
      </c>
      <c r="D134" s="70">
        <v>16</v>
      </c>
      <c r="E134" s="70">
        <v>2024</v>
      </c>
      <c r="F134" s="70" t="s">
        <v>1554</v>
      </c>
      <c r="G134" s="70" t="s">
        <v>1833</v>
      </c>
      <c r="H134" s="70" t="s">
        <v>1834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1855</v>
      </c>
      <c r="B135" s="70">
        <v>358</v>
      </c>
      <c r="C135" s="70">
        <v>1</v>
      </c>
      <c r="D135" s="70">
        <v>22</v>
      </c>
      <c r="E135" s="70">
        <v>1990</v>
      </c>
      <c r="F135" s="70" t="s">
        <v>787</v>
      </c>
      <c r="G135" s="70" t="s">
        <v>1856</v>
      </c>
      <c r="H135" s="70" t="s">
        <v>1857</v>
      </c>
      <c r="I135" s="148"/>
      <c r="J135" s="71">
        <v>58.849764299850982</v>
      </c>
      <c r="K135" s="71">
        <v>7.8217416467917467</v>
      </c>
      <c r="L135" s="71">
        <v>26.024417288700551</v>
      </c>
      <c r="M135" s="71">
        <v>25.647562010960399</v>
      </c>
      <c r="N135" s="71">
        <v>30.27344869803515</v>
      </c>
      <c r="O135" s="71">
        <v>32.880173857846827</v>
      </c>
      <c r="P135" s="71">
        <v>36.143323917096843</v>
      </c>
      <c r="Q135" s="71">
        <v>2.2506548138889602</v>
      </c>
      <c r="R135" s="71">
        <v>0</v>
      </c>
      <c r="S135" s="71">
        <v>2.6151460159273001</v>
      </c>
      <c r="T135" s="72"/>
      <c r="U135" s="71">
        <v>8088502</v>
      </c>
      <c r="V135" s="71">
        <v>1747</v>
      </c>
      <c r="W135" s="71">
        <v>301</v>
      </c>
      <c r="X135" s="71">
        <v>8325</v>
      </c>
      <c r="Y135" s="71">
        <v>9402</v>
      </c>
      <c r="Z135" s="71">
        <v>13524</v>
      </c>
      <c r="AA135" s="71">
        <v>8776</v>
      </c>
      <c r="AB135" s="71">
        <v>36543</v>
      </c>
      <c r="AC135" s="71">
        <v>0</v>
      </c>
      <c r="AD135" s="71">
        <v>2.6151460159273001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1858</v>
      </c>
      <c r="B136" s="70">
        <v>359</v>
      </c>
      <c r="C136" s="70">
        <v>2</v>
      </c>
      <c r="D136" s="70">
        <v>22</v>
      </c>
      <c r="E136" s="70">
        <v>2005</v>
      </c>
      <c r="F136" s="70" t="s">
        <v>789</v>
      </c>
      <c r="G136" s="70" t="s">
        <v>1856</v>
      </c>
      <c r="H136" s="70" t="s">
        <v>1857</v>
      </c>
      <c r="I136" s="148"/>
      <c r="J136" s="71">
        <v>112.1953517833709</v>
      </c>
      <c r="K136" s="71">
        <v>4.3384736206888599</v>
      </c>
      <c r="L136" s="71">
        <v>19.140402148013312</v>
      </c>
      <c r="M136" s="71">
        <v>46.745593470583437</v>
      </c>
      <c r="N136" s="71">
        <v>53.921995756008393</v>
      </c>
      <c r="O136" s="71">
        <v>52.776872972807602</v>
      </c>
      <c r="P136" s="71">
        <v>41.169668140276173</v>
      </c>
      <c r="Q136" s="71">
        <v>2.4691579372923198</v>
      </c>
      <c r="R136" s="71">
        <v>0</v>
      </c>
      <c r="S136" s="71">
        <v>4.5845736553846921</v>
      </c>
      <c r="T136" s="72"/>
      <c r="U136" s="71">
        <v>16540515</v>
      </c>
      <c r="V136" s="71">
        <v>1331</v>
      </c>
      <c r="W136" s="71">
        <v>254</v>
      </c>
      <c r="X136" s="71">
        <v>8747</v>
      </c>
      <c r="Y136" s="71">
        <v>13840</v>
      </c>
      <c r="Z136" s="71">
        <v>25120</v>
      </c>
      <c r="AA136" s="71">
        <v>8187</v>
      </c>
      <c r="AB136" s="71">
        <v>41911</v>
      </c>
      <c r="AC136" s="71">
        <v>0</v>
      </c>
      <c r="AD136" s="71">
        <v>4.5845736553846921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1859</v>
      </c>
      <c r="B137" s="70">
        <v>360</v>
      </c>
      <c r="C137" s="70">
        <v>3</v>
      </c>
      <c r="D137" s="70">
        <v>22</v>
      </c>
      <c r="E137" s="70">
        <v>2006</v>
      </c>
      <c r="F137" s="70" t="s">
        <v>790</v>
      </c>
      <c r="G137" s="70" t="s">
        <v>1856</v>
      </c>
      <c r="H137" s="70" t="s">
        <v>1857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1860</v>
      </c>
      <c r="B138" s="70">
        <v>361</v>
      </c>
      <c r="C138" s="70">
        <v>4</v>
      </c>
      <c r="D138" s="70">
        <v>22</v>
      </c>
      <c r="E138" s="70">
        <v>2007</v>
      </c>
      <c r="F138" s="70" t="s">
        <v>791</v>
      </c>
      <c r="G138" s="70" t="s">
        <v>1856</v>
      </c>
      <c r="H138" s="70" t="s">
        <v>1857</v>
      </c>
      <c r="I138" s="148"/>
      <c r="J138" s="71">
        <v>130.71035104631679</v>
      </c>
      <c r="K138" s="71">
        <v>3.6471117323871751</v>
      </c>
      <c r="L138" s="71">
        <v>13.27044899177862</v>
      </c>
      <c r="M138" s="71">
        <v>44.510800413136579</v>
      </c>
      <c r="N138" s="71">
        <v>60.545528733668043</v>
      </c>
      <c r="O138" s="71">
        <v>53.006188799481613</v>
      </c>
      <c r="P138" s="71">
        <v>41.311596410037183</v>
      </c>
      <c r="Q138" s="71">
        <v>2.6647411186449301</v>
      </c>
      <c r="R138" s="71">
        <v>0</v>
      </c>
      <c r="S138" s="71">
        <v>3.9993730574394282</v>
      </c>
      <c r="T138" s="72"/>
      <c r="U138" s="71">
        <v>21114654</v>
      </c>
      <c r="V138" s="71">
        <v>1172</v>
      </c>
      <c r="W138" s="71">
        <v>207</v>
      </c>
      <c r="X138" s="71">
        <v>10474</v>
      </c>
      <c r="Y138" s="71">
        <v>14684</v>
      </c>
      <c r="Z138" s="71">
        <v>26227</v>
      </c>
      <c r="AA138" s="71">
        <v>8090</v>
      </c>
      <c r="AB138" s="71">
        <v>42839</v>
      </c>
      <c r="AC138" s="71">
        <v>0</v>
      </c>
      <c r="AD138" s="71">
        <v>3.9993730574394282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1861</v>
      </c>
      <c r="B139" s="70">
        <v>362</v>
      </c>
      <c r="C139" s="70">
        <v>5</v>
      </c>
      <c r="D139" s="70">
        <v>22</v>
      </c>
      <c r="E139" s="70">
        <v>2008</v>
      </c>
      <c r="F139" s="70" t="s">
        <v>792</v>
      </c>
      <c r="G139" s="70" t="s">
        <v>1856</v>
      </c>
      <c r="H139" s="70" t="s">
        <v>1857</v>
      </c>
      <c r="I139" s="148"/>
      <c r="J139" s="71">
        <v>117.84890895014161</v>
      </c>
      <c r="K139" s="71">
        <v>2.6143443755581082</v>
      </c>
      <c r="L139" s="71">
        <v>11.85595638120193</v>
      </c>
      <c r="M139" s="71">
        <v>49.392406936073229</v>
      </c>
      <c r="N139" s="71">
        <v>56.165628540687322</v>
      </c>
      <c r="O139" s="71">
        <v>52.214397858288443</v>
      </c>
      <c r="P139" s="71">
        <v>40.341292325842062</v>
      </c>
      <c r="Q139" s="71">
        <v>2.6448759277029299</v>
      </c>
      <c r="R139" s="71">
        <v>0</v>
      </c>
      <c r="S139" s="71">
        <v>6.0215895067254692</v>
      </c>
      <c r="T139" s="72"/>
      <c r="U139" s="71">
        <v>20013732</v>
      </c>
      <c r="V139" s="71">
        <v>1172</v>
      </c>
      <c r="W139" s="71">
        <v>207</v>
      </c>
      <c r="X139" s="71">
        <v>10474</v>
      </c>
      <c r="Y139" s="71">
        <v>15029</v>
      </c>
      <c r="Z139" s="71">
        <v>26742</v>
      </c>
      <c r="AA139" s="71">
        <v>7909</v>
      </c>
      <c r="AB139" s="71">
        <v>43219</v>
      </c>
      <c r="AC139" s="71">
        <v>0</v>
      </c>
      <c r="AD139" s="71">
        <v>6.0215895067254692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1862</v>
      </c>
      <c r="B140" s="70">
        <v>363</v>
      </c>
      <c r="C140" s="70">
        <v>6</v>
      </c>
      <c r="D140" s="70">
        <v>22</v>
      </c>
      <c r="E140" s="70">
        <v>2009</v>
      </c>
      <c r="F140" s="70" t="s">
        <v>176</v>
      </c>
      <c r="G140" s="1064" t="s">
        <v>1856</v>
      </c>
      <c r="H140" s="70" t="s">
        <v>1857</v>
      </c>
      <c r="I140" s="148"/>
      <c r="J140" s="71">
        <v>91.590307341434439</v>
      </c>
      <c r="K140" s="71">
        <v>2.726036483628071</v>
      </c>
      <c r="L140" s="71">
        <v>8.9892898495383147</v>
      </c>
      <c r="M140" s="71">
        <v>53.284278968825802</v>
      </c>
      <c r="N140" s="71">
        <v>50.540513617013048</v>
      </c>
      <c r="O140" s="71">
        <v>54.501817691024783</v>
      </c>
      <c r="P140" s="71">
        <v>38.624783772518143</v>
      </c>
      <c r="Q140" s="71">
        <v>2.5523166462100599</v>
      </c>
      <c r="R140" s="71">
        <v>0</v>
      </c>
      <c r="S140" s="71">
        <v>3.7711842699202962</v>
      </c>
      <c r="T140" s="72"/>
      <c r="U140" s="71">
        <v>15056803</v>
      </c>
      <c r="V140" s="71">
        <v>1161</v>
      </c>
      <c r="W140" s="71">
        <v>184</v>
      </c>
      <c r="X140" s="71">
        <v>12332</v>
      </c>
      <c r="Y140" s="71">
        <v>15606</v>
      </c>
      <c r="Z140" s="71">
        <v>27552</v>
      </c>
      <c r="AA140" s="71">
        <v>7774</v>
      </c>
      <c r="AB140" s="71">
        <v>43781</v>
      </c>
      <c r="AC140" s="71">
        <v>0</v>
      </c>
      <c r="AD140" s="71">
        <v>3.7711842699202962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92.71</v>
      </c>
      <c r="BK140" s="71">
        <v>0</v>
      </c>
      <c r="BL140" s="71">
        <v>3.24</v>
      </c>
      <c r="BM140" s="71">
        <v>0</v>
      </c>
      <c r="BN140" s="72"/>
      <c r="BO140" s="71">
        <v>0</v>
      </c>
      <c r="BP140" s="71">
        <v>0</v>
      </c>
      <c r="BQ140" s="71">
        <v>13</v>
      </c>
      <c r="BR140" s="71">
        <v>0</v>
      </c>
      <c r="BS140" s="71">
        <v>1</v>
      </c>
      <c r="BT140" s="71">
        <v>0</v>
      </c>
      <c r="BU140"/>
      <c r="BV140" s="70">
        <v>95.95</v>
      </c>
      <c r="BW140" s="70">
        <v>0</v>
      </c>
      <c r="BX140" s="70">
        <v>0</v>
      </c>
      <c r="BY140" s="70">
        <v>0</v>
      </c>
      <c r="BZ140" s="70">
        <v>0</v>
      </c>
      <c r="CA140" s="70">
        <v>0</v>
      </c>
      <c r="CB140" s="70">
        <v>0</v>
      </c>
      <c r="CC140" s="70">
        <v>0</v>
      </c>
      <c r="CD140" s="70">
        <v>0</v>
      </c>
    </row>
    <row r="141" spans="1:82">
      <c r="A141" s="70" t="s">
        <v>1863</v>
      </c>
      <c r="B141" s="70">
        <v>364</v>
      </c>
      <c r="C141" s="70">
        <v>7</v>
      </c>
      <c r="D141" s="70">
        <v>22</v>
      </c>
      <c r="E141" s="70">
        <v>2010</v>
      </c>
      <c r="F141" s="70" t="s">
        <v>177</v>
      </c>
      <c r="G141" s="1064" t="s">
        <v>1856</v>
      </c>
      <c r="H141" s="70" t="s">
        <v>1857</v>
      </c>
      <c r="I141" s="148"/>
      <c r="J141" s="71">
        <v>85.581980974133401</v>
      </c>
      <c r="K141" s="71">
        <v>2.653484712116422</v>
      </c>
      <c r="L141" s="71">
        <v>7.9536480568607208</v>
      </c>
      <c r="M141" s="71">
        <v>53.492009718245427</v>
      </c>
      <c r="N141" s="71">
        <v>59.967435483413531</v>
      </c>
      <c r="O141" s="71">
        <v>54.94478504725727</v>
      </c>
      <c r="P141" s="71">
        <v>39.267585184836982</v>
      </c>
      <c r="Q141" s="71">
        <v>2.6707697772593999</v>
      </c>
      <c r="R141" s="71">
        <v>0</v>
      </c>
      <c r="S141" s="71">
        <v>4.6090842045173934</v>
      </c>
      <c r="T141" s="72"/>
      <c r="U141" s="71">
        <v>15767680</v>
      </c>
      <c r="V141" s="71">
        <v>1161</v>
      </c>
      <c r="W141" s="71">
        <v>184</v>
      </c>
      <c r="X141" s="71">
        <v>12332</v>
      </c>
      <c r="Y141" s="71">
        <v>15776</v>
      </c>
      <c r="Z141" s="71">
        <v>27905</v>
      </c>
      <c r="AA141" s="71">
        <v>7706</v>
      </c>
      <c r="AB141" s="71">
        <v>43899</v>
      </c>
      <c r="AC141" s="71">
        <v>0</v>
      </c>
      <c r="AD141" s="71">
        <v>4.6090842045173934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99.24</v>
      </c>
      <c r="BK141" s="71">
        <v>0</v>
      </c>
      <c r="BL141" s="71">
        <v>3.78</v>
      </c>
      <c r="BM141" s="71">
        <v>0</v>
      </c>
      <c r="BN141" s="72"/>
      <c r="BO141" s="71">
        <v>0</v>
      </c>
      <c r="BP141" s="71">
        <v>0</v>
      </c>
      <c r="BQ141" s="71">
        <v>14</v>
      </c>
      <c r="BR141" s="71">
        <v>0</v>
      </c>
      <c r="BS141" s="71">
        <v>1</v>
      </c>
      <c r="BT141" s="71">
        <v>0</v>
      </c>
      <c r="BU141"/>
      <c r="BV141" s="70">
        <v>95.221999999999994</v>
      </c>
      <c r="BW141" s="70">
        <v>7.798</v>
      </c>
      <c r="BX141" s="70">
        <v>0</v>
      </c>
      <c r="BY141" s="70">
        <v>0</v>
      </c>
      <c r="BZ141" s="70">
        <v>0</v>
      </c>
      <c r="CA141" s="70">
        <v>0</v>
      </c>
      <c r="CB141" s="70">
        <v>0</v>
      </c>
      <c r="CC141" s="70">
        <v>0</v>
      </c>
      <c r="CD141" s="70">
        <v>0</v>
      </c>
    </row>
    <row r="142" spans="1:82">
      <c r="A142" s="70" t="s">
        <v>1864</v>
      </c>
      <c r="B142" s="70">
        <v>365</v>
      </c>
      <c r="C142" s="70">
        <v>8</v>
      </c>
      <c r="D142" s="70">
        <v>22</v>
      </c>
      <c r="E142" s="70">
        <v>2011</v>
      </c>
      <c r="F142" s="70" t="s">
        <v>178</v>
      </c>
      <c r="G142" s="70" t="s">
        <v>1856</v>
      </c>
      <c r="H142" s="70" t="s">
        <v>1857</v>
      </c>
      <c r="I142" s="148"/>
      <c r="J142" s="71">
        <v>115.8147628648624</v>
      </c>
      <c r="K142" s="71">
        <v>3.5708286894731511</v>
      </c>
      <c r="L142" s="71">
        <v>7.6406426960447664</v>
      </c>
      <c r="M142" s="71">
        <v>68.585748105021466</v>
      </c>
      <c r="N142" s="71">
        <v>60.250897421126723</v>
      </c>
      <c r="O142" s="71">
        <v>54.670677992253935</v>
      </c>
      <c r="P142" s="71">
        <v>36.969927762041308</v>
      </c>
      <c r="Q142" s="71">
        <v>3.0795089484275602</v>
      </c>
      <c r="R142" s="71">
        <v>0</v>
      </c>
      <c r="S142" s="71">
        <v>3.9114295168499229</v>
      </c>
      <c r="T142" s="72"/>
      <c r="U142" s="71">
        <v>18123882</v>
      </c>
      <c r="V142" s="71">
        <v>1161</v>
      </c>
      <c r="W142" s="71">
        <v>184</v>
      </c>
      <c r="X142" s="71">
        <v>12332</v>
      </c>
      <c r="Y142" s="71">
        <v>15909</v>
      </c>
      <c r="Z142" s="71">
        <v>28369</v>
      </c>
      <c r="AA142" s="71">
        <v>7471</v>
      </c>
      <c r="AB142" s="71">
        <v>43882</v>
      </c>
      <c r="AC142" s="71">
        <v>0</v>
      </c>
      <c r="AD142" s="71">
        <v>3.9114295168499229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93.247</v>
      </c>
      <c r="BK142" s="71">
        <v>0</v>
      </c>
      <c r="BL142" s="71">
        <v>3.0379999999999998</v>
      </c>
      <c r="BM142" s="71">
        <v>0</v>
      </c>
      <c r="BN142" s="72"/>
      <c r="BO142" s="71">
        <v>0</v>
      </c>
      <c r="BP142" s="71">
        <v>0</v>
      </c>
      <c r="BQ142" s="71">
        <v>13</v>
      </c>
      <c r="BR142" s="71">
        <v>0</v>
      </c>
      <c r="BS142" s="71">
        <v>1</v>
      </c>
      <c r="BT142" s="71">
        <v>0</v>
      </c>
      <c r="BU142"/>
      <c r="BV142" s="70">
        <v>90.557000000000002</v>
      </c>
      <c r="BW142" s="70">
        <v>5.7279999999999998</v>
      </c>
      <c r="BX142" s="70">
        <v>0</v>
      </c>
      <c r="BY142" s="70">
        <v>0</v>
      </c>
      <c r="BZ142" s="70">
        <v>0</v>
      </c>
      <c r="CA142" s="70">
        <v>0</v>
      </c>
      <c r="CB142" s="70">
        <v>0</v>
      </c>
      <c r="CC142" s="70">
        <v>0</v>
      </c>
      <c r="CD142" s="70">
        <v>0</v>
      </c>
    </row>
    <row r="143" spans="1:82">
      <c r="A143" s="70" t="s">
        <v>1865</v>
      </c>
      <c r="B143" s="70">
        <v>366</v>
      </c>
      <c r="C143" s="70">
        <v>9</v>
      </c>
      <c r="D143" s="70">
        <v>22</v>
      </c>
      <c r="E143" s="70">
        <v>2012</v>
      </c>
      <c r="F143" s="70" t="s">
        <v>179</v>
      </c>
      <c r="G143" s="70" t="s">
        <v>1856</v>
      </c>
      <c r="H143" s="70" t="s">
        <v>1857</v>
      </c>
      <c r="I143" s="148"/>
      <c r="J143" s="71">
        <v>129.24459703072199</v>
      </c>
      <c r="K143" s="71">
        <v>3.1722366633216539</v>
      </c>
      <c r="L143" s="71">
        <v>7.5779228241389482</v>
      </c>
      <c r="M143" s="71">
        <v>65.079454253808251</v>
      </c>
      <c r="N143" s="71">
        <v>58.760895748924852</v>
      </c>
      <c r="O143" s="71">
        <v>55.573103960849821</v>
      </c>
      <c r="P143" s="71">
        <v>37.384309417198999</v>
      </c>
      <c r="Q143" s="71">
        <v>3.3696131542518999</v>
      </c>
      <c r="R143" s="71">
        <v>0</v>
      </c>
      <c r="S143" s="71">
        <v>5.9898793204224567</v>
      </c>
      <c r="T143" s="72"/>
      <c r="U143" s="71">
        <v>17106379</v>
      </c>
      <c r="V143" s="71">
        <v>1161</v>
      </c>
      <c r="W143" s="71">
        <v>184</v>
      </c>
      <c r="X143" s="71">
        <v>12332</v>
      </c>
      <c r="Y143" s="71">
        <v>16156</v>
      </c>
      <c r="Z143" s="71">
        <v>29066</v>
      </c>
      <c r="AA143" s="71">
        <v>7512</v>
      </c>
      <c r="AB143" s="71">
        <v>44194</v>
      </c>
      <c r="AC143" s="71">
        <v>0</v>
      </c>
      <c r="AD143" s="71">
        <v>5.9898793204224567</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108.90300000000001</v>
      </c>
      <c r="BK143" s="71">
        <v>0</v>
      </c>
      <c r="BL143" s="71">
        <v>3.0129999999999999</v>
      </c>
      <c r="BM143" s="71">
        <v>0</v>
      </c>
      <c r="BN143" s="72"/>
      <c r="BO143" s="71">
        <v>0</v>
      </c>
      <c r="BP143" s="71">
        <v>0</v>
      </c>
      <c r="BQ143" s="71">
        <v>14</v>
      </c>
      <c r="BR143" s="71">
        <v>0</v>
      </c>
      <c r="BS143" s="71">
        <v>1</v>
      </c>
      <c r="BT143" s="71">
        <v>0</v>
      </c>
      <c r="BU143"/>
      <c r="BV143" s="70">
        <v>106.23</v>
      </c>
      <c r="BW143" s="70">
        <v>5.6859999999999999</v>
      </c>
      <c r="BX143" s="70">
        <v>0</v>
      </c>
      <c r="BY143" s="70">
        <v>0</v>
      </c>
      <c r="BZ143" s="70">
        <v>0</v>
      </c>
      <c r="CA143" s="70">
        <v>0</v>
      </c>
      <c r="CB143" s="70">
        <v>0</v>
      </c>
      <c r="CC143" s="70">
        <v>0</v>
      </c>
      <c r="CD143" s="70">
        <v>0</v>
      </c>
    </row>
    <row r="144" spans="1:82">
      <c r="A144" s="70" t="s">
        <v>1866</v>
      </c>
      <c r="B144" s="70">
        <v>367</v>
      </c>
      <c r="C144" s="70">
        <v>10</v>
      </c>
      <c r="D144" s="70">
        <v>22</v>
      </c>
      <c r="E144" s="70">
        <v>2013</v>
      </c>
      <c r="F144" s="70" t="s">
        <v>180</v>
      </c>
      <c r="G144" s="70" t="s">
        <v>1856</v>
      </c>
      <c r="H144" s="70" t="s">
        <v>1857</v>
      </c>
      <c r="I144" s="148"/>
      <c r="J144" s="71">
        <v>111.7595685084806</v>
      </c>
      <c r="K144" s="71">
        <v>2.6910016222886739</v>
      </c>
      <c r="L144" s="71">
        <v>7.193010582014093</v>
      </c>
      <c r="M144" s="71">
        <v>64.795364090623124</v>
      </c>
      <c r="N144" s="71">
        <v>68.08306973872034</v>
      </c>
      <c r="O144" s="71">
        <v>53.807386841524583</v>
      </c>
      <c r="P144" s="71">
        <v>37.155516836121961</v>
      </c>
      <c r="Q144" s="71">
        <v>3.4321592829235201</v>
      </c>
      <c r="R144" s="71">
        <v>0</v>
      </c>
      <c r="S144" s="71">
        <v>6.0606540848601496</v>
      </c>
      <c r="T144" s="72"/>
      <c r="U144" s="71">
        <v>16482174</v>
      </c>
      <c r="V144" s="71">
        <v>1161</v>
      </c>
      <c r="W144" s="71">
        <v>184</v>
      </c>
      <c r="X144" s="71">
        <v>12332</v>
      </c>
      <c r="Y144" s="71">
        <v>16352</v>
      </c>
      <c r="Z144" s="71">
        <v>29399</v>
      </c>
      <c r="AA144" s="71">
        <v>7438</v>
      </c>
      <c r="AB144" s="71">
        <v>44369</v>
      </c>
      <c r="AC144" s="71">
        <v>0</v>
      </c>
      <c r="AD144" s="71">
        <v>6.0606540848601496</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129.25</v>
      </c>
      <c r="BK144" s="71">
        <v>0</v>
      </c>
      <c r="BL144" s="71">
        <v>0</v>
      </c>
      <c r="BM144" s="71">
        <v>0</v>
      </c>
      <c r="BN144" s="72"/>
      <c r="BO144" s="71">
        <v>0</v>
      </c>
      <c r="BP144" s="71">
        <v>0</v>
      </c>
      <c r="BQ144" s="71">
        <v>15</v>
      </c>
      <c r="BR144" s="71">
        <v>0</v>
      </c>
      <c r="BS144" s="71">
        <v>0</v>
      </c>
      <c r="BT144" s="71">
        <v>0</v>
      </c>
      <c r="BU144"/>
      <c r="BV144" s="70">
        <v>124.011</v>
      </c>
      <c r="BW144" s="70">
        <v>5.2389999999999999</v>
      </c>
      <c r="BX144" s="70">
        <v>0</v>
      </c>
      <c r="BY144" s="70">
        <v>0</v>
      </c>
      <c r="BZ144" s="70">
        <v>0</v>
      </c>
      <c r="CA144" s="70">
        <v>0</v>
      </c>
      <c r="CB144" s="70">
        <v>0</v>
      </c>
      <c r="CC144" s="70">
        <v>0</v>
      </c>
      <c r="CD144" s="70">
        <v>0</v>
      </c>
    </row>
    <row r="145" spans="1:82">
      <c r="A145" s="70" t="s">
        <v>1867</v>
      </c>
      <c r="B145" s="70">
        <v>368</v>
      </c>
      <c r="C145" s="70">
        <v>11</v>
      </c>
      <c r="D145" s="70">
        <v>22</v>
      </c>
      <c r="E145" s="70">
        <v>2014</v>
      </c>
      <c r="F145" s="70" t="s">
        <v>181</v>
      </c>
      <c r="G145" s="70" t="s">
        <v>1856</v>
      </c>
      <c r="H145" s="70" t="s">
        <v>1857</v>
      </c>
      <c r="I145" s="148"/>
      <c r="J145" s="71">
        <v>119.08969098217111</v>
      </c>
      <c r="K145" s="71">
        <v>2.632376330846943</v>
      </c>
      <c r="L145" s="71">
        <v>11.22597134099534</v>
      </c>
      <c r="M145" s="71">
        <v>59.376070067097267</v>
      </c>
      <c r="N145" s="71">
        <v>62.438779829803032</v>
      </c>
      <c r="O145" s="71">
        <v>52.245682032261037</v>
      </c>
      <c r="P145" s="71">
        <v>37.313496234499041</v>
      </c>
      <c r="Q145" s="71">
        <v>3.2924328793250499</v>
      </c>
      <c r="R145" s="71">
        <v>0</v>
      </c>
      <c r="S145" s="71">
        <v>5.1526758335549996</v>
      </c>
      <c r="T145" s="72"/>
      <c r="U145" s="71">
        <v>18736687</v>
      </c>
      <c r="V145" s="71">
        <v>1037</v>
      </c>
      <c r="W145" s="71">
        <v>273</v>
      </c>
      <c r="X145" s="71">
        <v>11700</v>
      </c>
      <c r="Y145" s="71">
        <v>16472</v>
      </c>
      <c r="Z145" s="71">
        <v>30065</v>
      </c>
      <c r="AA145" s="71">
        <v>7431</v>
      </c>
      <c r="AB145" s="71">
        <v>44362</v>
      </c>
      <c r="AC145" s="71">
        <v>0</v>
      </c>
      <c r="AD145" s="71">
        <v>5.1526758335549996</v>
      </c>
      <c r="AE145" s="72"/>
      <c r="AF145" s="71"/>
      <c r="AG145" s="71"/>
      <c r="AH145" s="71"/>
      <c r="AI145" s="71"/>
      <c r="AJ145" s="71"/>
      <c r="AK145" s="71"/>
      <c r="AL145" s="71"/>
      <c r="AM145" s="71"/>
      <c r="AN145" s="71"/>
      <c r="AO145" s="71"/>
      <c r="AP145" s="71"/>
      <c r="AQ145" s="72"/>
      <c r="AR145" s="71">
        <v>1425</v>
      </c>
      <c r="AS145" s="71">
        <v>198</v>
      </c>
      <c r="AT145" s="71">
        <v>0</v>
      </c>
      <c r="AU145" s="71">
        <v>0</v>
      </c>
      <c r="AV145" s="71">
        <v>0</v>
      </c>
      <c r="AW145" s="71">
        <v>0</v>
      </c>
      <c r="AX145" s="71"/>
      <c r="AY145" s="72"/>
      <c r="AZ145" s="71">
        <v>5952.2999999999993</v>
      </c>
      <c r="BA145" s="71">
        <v>9732.8000000000011</v>
      </c>
      <c r="BB145" s="71">
        <v>0</v>
      </c>
      <c r="BC145" s="71">
        <v>0</v>
      </c>
      <c r="BD145" s="71">
        <v>0</v>
      </c>
      <c r="BE145" s="71">
        <v>0</v>
      </c>
      <c r="BF145" s="71"/>
      <c r="BG145" s="72"/>
      <c r="BH145" s="71">
        <v>0</v>
      </c>
      <c r="BI145" s="71">
        <v>0</v>
      </c>
      <c r="BJ145" s="71">
        <v>141.126</v>
      </c>
      <c r="BK145" s="71">
        <v>0</v>
      </c>
      <c r="BL145" s="71">
        <v>0</v>
      </c>
      <c r="BM145" s="71">
        <v>0</v>
      </c>
      <c r="BN145" s="72"/>
      <c r="BO145" s="71">
        <v>0</v>
      </c>
      <c r="BP145" s="71">
        <v>0</v>
      </c>
      <c r="BQ145" s="71">
        <v>16</v>
      </c>
      <c r="BR145" s="71">
        <v>0</v>
      </c>
      <c r="BS145" s="71">
        <v>0</v>
      </c>
      <c r="BT145" s="71">
        <v>0</v>
      </c>
      <c r="BU145"/>
      <c r="BV145" s="70">
        <v>135.00899999999999</v>
      </c>
      <c r="BW145" s="70">
        <v>6.117</v>
      </c>
      <c r="BX145" s="70">
        <v>0</v>
      </c>
      <c r="BY145" s="70">
        <v>0</v>
      </c>
      <c r="BZ145" s="70">
        <v>0</v>
      </c>
      <c r="CA145" s="70">
        <v>0</v>
      </c>
      <c r="CB145" s="70">
        <v>0</v>
      </c>
      <c r="CC145" s="70">
        <v>0</v>
      </c>
      <c r="CD145" s="70">
        <v>0</v>
      </c>
    </row>
    <row r="146" spans="1:82">
      <c r="A146" s="70" t="s">
        <v>1868</v>
      </c>
      <c r="B146" s="70">
        <v>369</v>
      </c>
      <c r="C146" s="70">
        <v>12</v>
      </c>
      <c r="D146" s="70">
        <v>22</v>
      </c>
      <c r="E146" s="70">
        <v>2015</v>
      </c>
      <c r="F146" s="70" t="s">
        <v>182</v>
      </c>
      <c r="G146" s="70" t="s">
        <v>1856</v>
      </c>
      <c r="H146" s="70" t="s">
        <v>1857</v>
      </c>
      <c r="I146" s="148"/>
      <c r="J146" s="71">
        <v>114.5914130927839</v>
      </c>
      <c r="K146" s="71">
        <v>2.615380652554931</v>
      </c>
      <c r="L146" s="71">
        <v>10.469285885102961</v>
      </c>
      <c r="M146" s="71">
        <v>53.149311046254986</v>
      </c>
      <c r="N146" s="71">
        <v>57.168975912673297</v>
      </c>
      <c r="O146" s="71">
        <v>52.159031931506028</v>
      </c>
      <c r="P146" s="71">
        <v>36.845471752985503</v>
      </c>
      <c r="Q146" s="71">
        <v>3.22802007179224</v>
      </c>
      <c r="R146" s="71">
        <v>0</v>
      </c>
      <c r="S146" s="71">
        <v>3.8130514198710501</v>
      </c>
      <c r="T146" s="72"/>
      <c r="U146" s="71">
        <v>20589602</v>
      </c>
      <c r="V146" s="71">
        <v>1037</v>
      </c>
      <c r="W146" s="71">
        <v>273</v>
      </c>
      <c r="X146" s="71">
        <v>11700</v>
      </c>
      <c r="Y146" s="71">
        <v>16744</v>
      </c>
      <c r="Z146" s="71">
        <v>30304</v>
      </c>
      <c r="AA146" s="71">
        <v>7332</v>
      </c>
      <c r="AB146" s="71">
        <v>44430</v>
      </c>
      <c r="AC146" s="71">
        <v>0</v>
      </c>
      <c r="AD146" s="71">
        <v>3.8130514198710501</v>
      </c>
      <c r="AE146" s="72"/>
      <c r="AF146" s="71">
        <v>141720299.3346861</v>
      </c>
      <c r="AG146" s="71">
        <v>1998221.2690204291</v>
      </c>
      <c r="AH146" s="71">
        <v>2224606.9994363128</v>
      </c>
      <c r="AI146" s="71">
        <v>73687221.548535466</v>
      </c>
      <c r="AJ146" s="71">
        <v>85013216.390992656</v>
      </c>
      <c r="AK146" s="71">
        <v>0</v>
      </c>
      <c r="AL146" s="71">
        <v>0</v>
      </c>
      <c r="AM146" s="71">
        <v>6088945.1231597671</v>
      </c>
      <c r="AN146" s="71">
        <v>0</v>
      </c>
      <c r="AO146" s="71">
        <v>0</v>
      </c>
      <c r="AP146" s="71">
        <v>310732510.66583073</v>
      </c>
      <c r="AQ146" s="72"/>
      <c r="AR146" s="71">
        <v>1570</v>
      </c>
      <c r="AS146" s="71">
        <v>329</v>
      </c>
      <c r="AT146" s="71">
        <v>0</v>
      </c>
      <c r="AU146" s="71">
        <v>0</v>
      </c>
      <c r="AV146" s="71">
        <v>0</v>
      </c>
      <c r="AW146" s="71">
        <v>0</v>
      </c>
      <c r="AX146" s="71"/>
      <c r="AY146" s="72"/>
      <c r="AZ146" s="71">
        <v>6699</v>
      </c>
      <c r="BA146" s="71">
        <v>20760.400000000001</v>
      </c>
      <c r="BB146" s="71">
        <v>0</v>
      </c>
      <c r="BC146" s="71">
        <v>0</v>
      </c>
      <c r="BD146" s="71">
        <v>0</v>
      </c>
      <c r="BE146" s="71">
        <v>0</v>
      </c>
      <c r="BF146" s="71"/>
      <c r="BG146" s="72"/>
      <c r="BH146" s="71">
        <v>0</v>
      </c>
      <c r="BI146" s="71">
        <v>0</v>
      </c>
      <c r="BJ146" s="71">
        <v>141.29400000000001</v>
      </c>
      <c r="BK146" s="71">
        <v>0</v>
      </c>
      <c r="BL146" s="71">
        <v>0</v>
      </c>
      <c r="BM146" s="71">
        <v>0</v>
      </c>
      <c r="BN146" s="72"/>
      <c r="BO146" s="71">
        <v>0</v>
      </c>
      <c r="BP146" s="71">
        <v>0</v>
      </c>
      <c r="BQ146" s="71">
        <v>16</v>
      </c>
      <c r="BR146" s="71">
        <v>0</v>
      </c>
      <c r="BS146" s="71">
        <v>0</v>
      </c>
      <c r="BT146" s="71">
        <v>0</v>
      </c>
      <c r="BU146"/>
      <c r="BV146" s="70">
        <v>135.08199999999999</v>
      </c>
      <c r="BW146" s="70">
        <v>6.2119999999999997</v>
      </c>
      <c r="BX146" s="70">
        <v>0</v>
      </c>
      <c r="BY146" s="70">
        <v>0</v>
      </c>
      <c r="BZ146" s="70">
        <v>0</v>
      </c>
      <c r="CA146" s="70">
        <v>0</v>
      </c>
      <c r="CB146" s="70">
        <v>0</v>
      </c>
      <c r="CC146" s="70">
        <v>0</v>
      </c>
      <c r="CD146" s="70">
        <v>0</v>
      </c>
    </row>
    <row r="147" spans="1:82">
      <c r="A147" s="70" t="s">
        <v>1869</v>
      </c>
      <c r="B147" s="70">
        <v>370</v>
      </c>
      <c r="C147" s="70">
        <v>13</v>
      </c>
      <c r="D147" s="70">
        <v>22</v>
      </c>
      <c r="E147" s="70">
        <v>2016</v>
      </c>
      <c r="F147" s="70" t="s">
        <v>155</v>
      </c>
      <c r="G147" s="70" t="s">
        <v>1856</v>
      </c>
      <c r="H147" s="70" t="s">
        <v>1857</v>
      </c>
      <c r="I147" s="148"/>
      <c r="J147" s="71">
        <v>108.77131232931895</v>
      </c>
      <c r="K147" s="71">
        <v>2.8728400917454144</v>
      </c>
      <c r="L147" s="71">
        <v>10.765216779007231</v>
      </c>
      <c r="M147" s="71">
        <v>48.943069196842806</v>
      </c>
      <c r="N147" s="71">
        <v>60.709712698491245</v>
      </c>
      <c r="O147" s="71">
        <v>51.853796008998302</v>
      </c>
      <c r="P147" s="71">
        <v>36.255783071961083</v>
      </c>
      <c r="Q147" s="71">
        <v>3.1331661234560859</v>
      </c>
      <c r="R147" s="71">
        <v>0</v>
      </c>
      <c r="S147" s="71">
        <v>5.0615693201720626</v>
      </c>
      <c r="T147" s="72"/>
      <c r="U147" s="71">
        <v>20433694</v>
      </c>
      <c r="V147" s="71">
        <v>1037</v>
      </c>
      <c r="W147" s="71">
        <v>273</v>
      </c>
      <c r="X147" s="71">
        <v>11700</v>
      </c>
      <c r="Y147" s="71">
        <v>16920</v>
      </c>
      <c r="Z147" s="71">
        <v>30497</v>
      </c>
      <c r="AA147" s="71">
        <v>7462</v>
      </c>
      <c r="AB147" s="71">
        <v>44359</v>
      </c>
      <c r="AC147" s="71">
        <v>0</v>
      </c>
      <c r="AD147" s="71">
        <v>5.0615693201720626</v>
      </c>
      <c r="AE147" s="72"/>
      <c r="AF147" s="71">
        <v>140670738.64660901</v>
      </c>
      <c r="AG147" s="71">
        <v>2197035.4089812068</v>
      </c>
      <c r="AH147" s="71">
        <v>1776878.0408118691</v>
      </c>
      <c r="AI147" s="71">
        <v>74558238.077247679</v>
      </c>
      <c r="AJ147" s="71">
        <v>83946024.478764996</v>
      </c>
      <c r="AK147" s="71">
        <v>0</v>
      </c>
      <c r="AL147" s="71">
        <v>0</v>
      </c>
      <c r="AM147" s="71">
        <v>6083937.8244611109</v>
      </c>
      <c r="AN147" s="71">
        <v>0</v>
      </c>
      <c r="AO147" s="71">
        <v>0</v>
      </c>
      <c r="AP147" s="71">
        <v>309232852.47687584</v>
      </c>
      <c r="AQ147" s="72"/>
      <c r="AR147" s="71">
        <v>1692</v>
      </c>
      <c r="AS147" s="71">
        <v>404</v>
      </c>
      <c r="AT147" s="71">
        <v>0</v>
      </c>
      <c r="AU147" s="71">
        <v>0</v>
      </c>
      <c r="AV147" s="71">
        <v>0</v>
      </c>
      <c r="AW147" s="71">
        <v>0</v>
      </c>
      <c r="AX147" s="71"/>
      <c r="AY147" s="72"/>
      <c r="AZ147" s="71">
        <v>7337.8</v>
      </c>
      <c r="BA147" s="71">
        <v>33019</v>
      </c>
      <c r="BB147" s="71">
        <v>0</v>
      </c>
      <c r="BC147" s="71">
        <v>0</v>
      </c>
      <c r="BD147" s="71">
        <v>0</v>
      </c>
      <c r="BE147" s="71">
        <v>0</v>
      </c>
      <c r="BF147" s="71"/>
      <c r="BG147" s="72"/>
      <c r="BH147" s="71">
        <v>0</v>
      </c>
      <c r="BI147" s="71">
        <v>0</v>
      </c>
      <c r="BJ147" s="71">
        <v>132.833</v>
      </c>
      <c r="BK147" s="71">
        <v>0</v>
      </c>
      <c r="BL147" s="71">
        <v>0</v>
      </c>
      <c r="BM147" s="71">
        <v>0</v>
      </c>
      <c r="BN147" s="72"/>
      <c r="BO147" s="71">
        <v>0</v>
      </c>
      <c r="BP147" s="71">
        <v>0</v>
      </c>
      <c r="BQ147" s="71">
        <v>15</v>
      </c>
      <c r="BR147" s="71">
        <v>0</v>
      </c>
      <c r="BS147" s="71">
        <v>0</v>
      </c>
      <c r="BT147" s="71">
        <v>0</v>
      </c>
      <c r="BU147"/>
      <c r="BV147" s="70">
        <v>126.453</v>
      </c>
      <c r="BW147" s="70">
        <v>6.38</v>
      </c>
      <c r="BX147" s="70">
        <v>0</v>
      </c>
      <c r="BY147" s="70">
        <v>0</v>
      </c>
      <c r="BZ147" s="70">
        <v>0</v>
      </c>
      <c r="CA147" s="70">
        <v>0</v>
      </c>
      <c r="CB147" s="70">
        <v>0</v>
      </c>
      <c r="CC147" s="70">
        <v>0</v>
      </c>
      <c r="CD147" s="70">
        <v>0</v>
      </c>
    </row>
    <row r="148" spans="1:82">
      <c r="A148" s="70" t="s">
        <v>1870</v>
      </c>
      <c r="B148" s="70">
        <v>371</v>
      </c>
      <c r="C148" s="70">
        <v>14</v>
      </c>
      <c r="D148" s="70">
        <v>22</v>
      </c>
      <c r="E148" s="70">
        <v>2017</v>
      </c>
      <c r="F148" s="70" t="s">
        <v>156</v>
      </c>
      <c r="G148" s="70" t="s">
        <v>1856</v>
      </c>
      <c r="H148" s="70" t="s">
        <v>1857</v>
      </c>
      <c r="I148" s="148"/>
      <c r="J148" s="71">
        <v>114.08034249840821</v>
      </c>
      <c r="K148" s="71">
        <v>2.8445076481464904</v>
      </c>
      <c r="L148" s="71">
        <v>12.3697464512374</v>
      </c>
      <c r="M148" s="71">
        <v>48.149873464577979</v>
      </c>
      <c r="N148" s="71">
        <v>60.229857272047951</v>
      </c>
      <c r="O148" s="71">
        <v>51.51444735099394</v>
      </c>
      <c r="P148" s="71">
        <v>35.639880139424847</v>
      </c>
      <c r="Q148" s="71">
        <v>3.0311391346330701</v>
      </c>
      <c r="R148" s="71">
        <v>0</v>
      </c>
      <c r="S148" s="71">
        <v>5.4704919114286898</v>
      </c>
      <c r="T148" s="72"/>
      <c r="U148" s="71">
        <v>21220960</v>
      </c>
      <c r="V148" s="71">
        <v>1037</v>
      </c>
      <c r="W148" s="71">
        <v>273</v>
      </c>
      <c r="X148" s="71">
        <v>11700</v>
      </c>
      <c r="Y148" s="71">
        <v>17077</v>
      </c>
      <c r="Z148" s="71">
        <v>30800</v>
      </c>
      <c r="AA148" s="71">
        <v>7382</v>
      </c>
      <c r="AB148" s="71">
        <v>44378</v>
      </c>
      <c r="AC148" s="71">
        <v>0</v>
      </c>
      <c r="AD148" s="71">
        <v>5.4704919114286898</v>
      </c>
      <c r="AE148" s="72"/>
      <c r="AF148" s="71">
        <v>152778845.91741651</v>
      </c>
      <c r="AG148" s="71">
        <v>2236396.41186008</v>
      </c>
      <c r="AH148" s="71">
        <v>2682087.0326844691</v>
      </c>
      <c r="AI148" s="71">
        <v>78013751.596958682</v>
      </c>
      <c r="AJ148" s="71">
        <v>83701196.091574684</v>
      </c>
      <c r="AK148" s="71">
        <v>0</v>
      </c>
      <c r="AL148" s="71">
        <v>0</v>
      </c>
      <c r="AM148" s="71">
        <v>6096067.497181193</v>
      </c>
      <c r="AN148" s="71">
        <v>0</v>
      </c>
      <c r="AO148" s="71">
        <v>0</v>
      </c>
      <c r="AP148" s="71">
        <v>325508344.54767561</v>
      </c>
      <c r="AQ148" s="72"/>
      <c r="AR148" s="71">
        <v>1799</v>
      </c>
      <c r="AS148" s="71">
        <v>437</v>
      </c>
      <c r="AT148" s="71">
        <v>0</v>
      </c>
      <c r="AU148" s="71">
        <v>0</v>
      </c>
      <c r="AV148" s="71">
        <v>0</v>
      </c>
      <c r="AW148" s="71">
        <v>0</v>
      </c>
      <c r="AX148" s="71"/>
      <c r="AY148" s="72"/>
      <c r="AZ148" s="71">
        <v>7888.7999999999993</v>
      </c>
      <c r="BA148" s="71">
        <v>33833.399999999987</v>
      </c>
      <c r="BB148" s="71">
        <v>0</v>
      </c>
      <c r="BC148" s="71">
        <v>0</v>
      </c>
      <c r="BD148" s="71">
        <v>0</v>
      </c>
      <c r="BE148" s="71">
        <v>0</v>
      </c>
      <c r="BF148" s="71"/>
      <c r="BG148" s="72"/>
      <c r="BH148" s="71">
        <v>0</v>
      </c>
      <c r="BI148" s="71">
        <v>0</v>
      </c>
      <c r="BJ148" s="71">
        <v>142.43899999999999</v>
      </c>
      <c r="BK148" s="71">
        <v>0</v>
      </c>
      <c r="BL148" s="71">
        <v>12.621</v>
      </c>
      <c r="BM148" s="71">
        <v>0</v>
      </c>
      <c r="BN148" s="72"/>
      <c r="BO148" s="71">
        <v>0</v>
      </c>
      <c r="BP148" s="71">
        <v>0</v>
      </c>
      <c r="BQ148" s="71">
        <v>16</v>
      </c>
      <c r="BR148" s="71">
        <v>0</v>
      </c>
      <c r="BS148" s="71">
        <v>1</v>
      </c>
      <c r="BT148" s="71">
        <v>0</v>
      </c>
      <c r="BU148"/>
      <c r="BV148" s="70">
        <v>135.982</v>
      </c>
      <c r="BW148" s="70">
        <v>6.4569999999999999</v>
      </c>
      <c r="BX148" s="70">
        <v>12.621</v>
      </c>
      <c r="BY148" s="70">
        <v>0</v>
      </c>
      <c r="BZ148" s="70">
        <v>0</v>
      </c>
      <c r="CA148" s="70">
        <v>0</v>
      </c>
      <c r="CB148" s="70">
        <v>0</v>
      </c>
      <c r="CC148" s="70">
        <v>0</v>
      </c>
      <c r="CD148" s="70">
        <v>0</v>
      </c>
    </row>
    <row r="149" spans="1:82">
      <c r="A149" s="70" t="s">
        <v>1871</v>
      </c>
      <c r="B149" s="70">
        <v>372</v>
      </c>
      <c r="C149" s="70">
        <v>15</v>
      </c>
      <c r="D149" s="70">
        <v>22</v>
      </c>
      <c r="E149" s="70">
        <v>2018</v>
      </c>
      <c r="F149" s="70" t="s">
        <v>183</v>
      </c>
      <c r="G149" s="70" t="s">
        <v>1856</v>
      </c>
      <c r="H149" s="70" t="s">
        <v>1857</v>
      </c>
      <c r="I149" s="148"/>
      <c r="J149" s="71">
        <v>118.42501094569562</v>
      </c>
      <c r="K149" s="71">
        <v>2.5656981494220479</v>
      </c>
      <c r="L149" s="71">
        <v>11.461306058823146</v>
      </c>
      <c r="M149" s="71">
        <v>47.499910818357328</v>
      </c>
      <c r="N149" s="71">
        <v>53.148679140639032</v>
      </c>
      <c r="O149" s="71">
        <v>50.887956997346464</v>
      </c>
      <c r="P149" s="71">
        <v>35.285112313145639</v>
      </c>
      <c r="Q149" s="71">
        <v>2.80352440290635</v>
      </c>
      <c r="R149" s="71">
        <v>0</v>
      </c>
      <c r="S149" s="71">
        <v>5.0796386901356501</v>
      </c>
      <c r="T149" s="72"/>
      <c r="U149" s="71">
        <v>21937534</v>
      </c>
      <c r="V149" s="71">
        <v>1037</v>
      </c>
      <c r="W149" s="71">
        <v>273</v>
      </c>
      <c r="X149" s="71">
        <v>11700</v>
      </c>
      <c r="Y149" s="71">
        <v>17227</v>
      </c>
      <c r="Z149" s="71">
        <v>31008</v>
      </c>
      <c r="AA149" s="71">
        <v>7382</v>
      </c>
      <c r="AB149" s="71">
        <v>44233</v>
      </c>
      <c r="AC149" s="71">
        <v>0</v>
      </c>
      <c r="AD149" s="71">
        <v>5.0796386901356501</v>
      </c>
      <c r="AE149" s="72"/>
      <c r="AF149" s="71">
        <v>160938618.41129631</v>
      </c>
      <c r="AG149" s="71">
        <v>1930725.756067374</v>
      </c>
      <c r="AH149" s="71">
        <v>2539414.1678339769</v>
      </c>
      <c r="AI149" s="71">
        <v>75376323.508669883</v>
      </c>
      <c r="AJ149" s="71">
        <v>78601059.539194956</v>
      </c>
      <c r="AK149" s="71">
        <v>0</v>
      </c>
      <c r="AL149" s="71">
        <v>0</v>
      </c>
      <c r="AM149" s="71">
        <v>6088721.5801083641</v>
      </c>
      <c r="AN149" s="71">
        <v>0</v>
      </c>
      <c r="AO149" s="71">
        <v>0</v>
      </c>
      <c r="AP149" s="71">
        <v>325474862.96317083</v>
      </c>
      <c r="AQ149" s="72"/>
      <c r="AR149" s="71">
        <v>1887</v>
      </c>
      <c r="AS149" s="71">
        <v>474</v>
      </c>
      <c r="AT149" s="71">
        <v>0</v>
      </c>
      <c r="AU149" s="71">
        <v>0</v>
      </c>
      <c r="AV149" s="71">
        <v>0</v>
      </c>
      <c r="AW149" s="71">
        <v>0</v>
      </c>
      <c r="AX149" s="71"/>
      <c r="AY149" s="72"/>
      <c r="AZ149" s="71">
        <v>8369.5999999999985</v>
      </c>
      <c r="BA149" s="71">
        <v>35300.1</v>
      </c>
      <c r="BB149" s="71">
        <v>0</v>
      </c>
      <c r="BC149" s="71">
        <v>0</v>
      </c>
      <c r="BD149" s="71">
        <v>0</v>
      </c>
      <c r="BE149" s="71">
        <v>0</v>
      </c>
      <c r="BF149" s="71"/>
      <c r="BG149" s="72"/>
      <c r="BH149" s="71">
        <v>0</v>
      </c>
      <c r="BI149" s="71">
        <v>0</v>
      </c>
      <c r="BJ149" s="71">
        <v>146.24299999999999</v>
      </c>
      <c r="BK149" s="71">
        <v>0</v>
      </c>
      <c r="BL149" s="71">
        <v>12.853999999999999</v>
      </c>
      <c r="BM149" s="71">
        <v>0</v>
      </c>
      <c r="BN149" s="72"/>
      <c r="BO149" s="71">
        <v>0</v>
      </c>
      <c r="BP149" s="71">
        <v>0</v>
      </c>
      <c r="BQ149" s="71">
        <v>16</v>
      </c>
      <c r="BR149" s="71">
        <v>0</v>
      </c>
      <c r="BS149" s="71">
        <v>1</v>
      </c>
      <c r="BT149" s="71">
        <v>0</v>
      </c>
      <c r="BU149"/>
      <c r="BV149" s="70">
        <v>140.005</v>
      </c>
      <c r="BW149" s="70">
        <v>6.2380000000000004</v>
      </c>
      <c r="BX149" s="70">
        <v>12.853999999999999</v>
      </c>
      <c r="BY149" s="70">
        <v>0</v>
      </c>
      <c r="BZ149" s="70">
        <v>0</v>
      </c>
      <c r="CA149" s="70">
        <v>0</v>
      </c>
      <c r="CB149" s="70">
        <v>0</v>
      </c>
      <c r="CC149" s="70">
        <v>0</v>
      </c>
      <c r="CD149" s="70">
        <v>0</v>
      </c>
    </row>
    <row r="150" spans="1:82">
      <c r="A150" s="70" t="s">
        <v>1872</v>
      </c>
      <c r="B150" s="70">
        <v>373</v>
      </c>
      <c r="C150" s="70">
        <v>16</v>
      </c>
      <c r="D150" s="70">
        <v>22</v>
      </c>
      <c r="E150" s="70">
        <v>2019</v>
      </c>
      <c r="F150" s="70" t="s">
        <v>158</v>
      </c>
      <c r="G150" s="70" t="s">
        <v>1856</v>
      </c>
      <c r="H150" s="70" t="s">
        <v>1857</v>
      </c>
      <c r="I150" s="148"/>
      <c r="J150" s="71">
        <v>116.25183183703224</v>
      </c>
      <c r="K150" s="71">
        <v>2.3697467553279821</v>
      </c>
      <c r="L150" s="71">
        <v>11.558408196648948</v>
      </c>
      <c r="M150" s="71">
        <v>46.055499831229135</v>
      </c>
      <c r="N150" s="71">
        <v>55.177511042093613</v>
      </c>
      <c r="O150" s="71">
        <v>49.787002480449303</v>
      </c>
      <c r="P150" s="71">
        <v>35.108149839702662</v>
      </c>
      <c r="Q150" s="71">
        <v>2.7255552665987102</v>
      </c>
      <c r="R150" s="71">
        <v>0</v>
      </c>
      <c r="S150" s="71">
        <v>5.1201666231585206</v>
      </c>
      <c r="T150" s="72"/>
      <c r="U150" s="71">
        <v>22779171</v>
      </c>
      <c r="V150" s="71">
        <v>1037</v>
      </c>
      <c r="W150" s="71">
        <v>273</v>
      </c>
      <c r="X150" s="71">
        <v>11700</v>
      </c>
      <c r="Y150" s="71">
        <v>17466</v>
      </c>
      <c r="Z150" s="71">
        <v>31170</v>
      </c>
      <c r="AA150" s="71">
        <v>7290</v>
      </c>
      <c r="AB150" s="71">
        <v>44167</v>
      </c>
      <c r="AC150" s="71">
        <v>0</v>
      </c>
      <c r="AD150" s="71">
        <v>5.1201666231585206</v>
      </c>
      <c r="AE150" s="72"/>
      <c r="AF150" s="71">
        <v>161622558.1662212</v>
      </c>
      <c r="AG150" s="71">
        <v>1863649.460724608</v>
      </c>
      <c r="AH150" s="71">
        <v>2711241.163306348</v>
      </c>
      <c r="AI150" s="71">
        <v>76126011.422148094</v>
      </c>
      <c r="AJ150" s="71">
        <v>79854561.479972482</v>
      </c>
      <c r="AK150" s="71">
        <v>0</v>
      </c>
      <c r="AL150" s="71">
        <v>0</v>
      </c>
      <c r="AM150" s="71">
        <v>6015212.9110020138</v>
      </c>
      <c r="AN150" s="71">
        <v>0</v>
      </c>
      <c r="AO150" s="71">
        <v>0</v>
      </c>
      <c r="AP150" s="71">
        <v>328193234.60337478</v>
      </c>
      <c r="AQ150" s="72"/>
      <c r="AR150" s="71">
        <v>2011</v>
      </c>
      <c r="AS150" s="71">
        <v>524</v>
      </c>
      <c r="AT150" s="71">
        <v>0</v>
      </c>
      <c r="AU150" s="71">
        <v>0</v>
      </c>
      <c r="AV150" s="71">
        <v>0</v>
      </c>
      <c r="AW150" s="71">
        <v>0</v>
      </c>
      <c r="AX150" s="71"/>
      <c r="AY150" s="72"/>
      <c r="AZ150" s="71">
        <v>8994.899999999996</v>
      </c>
      <c r="BA150" s="71">
        <v>37109.499999999993</v>
      </c>
      <c r="BB150" s="71">
        <v>0</v>
      </c>
      <c r="BC150" s="71">
        <v>0</v>
      </c>
      <c r="BD150" s="71">
        <v>0</v>
      </c>
      <c r="BE150" s="71">
        <v>0</v>
      </c>
      <c r="BF150" s="71"/>
      <c r="BG150" s="72"/>
      <c r="BH150" s="71">
        <v>0</v>
      </c>
      <c r="BI150" s="71">
        <v>0</v>
      </c>
      <c r="BJ150" s="71">
        <v>141.113</v>
      </c>
      <c r="BK150" s="71">
        <v>0</v>
      </c>
      <c r="BL150" s="71">
        <v>0</v>
      </c>
      <c r="BM150" s="71">
        <v>0</v>
      </c>
      <c r="BN150" s="72"/>
      <c r="BO150" s="71">
        <v>0</v>
      </c>
      <c r="BP150" s="71">
        <v>0</v>
      </c>
      <c r="BQ150" s="71">
        <v>16</v>
      </c>
      <c r="BR150" s="71">
        <v>0</v>
      </c>
      <c r="BS150" s="71">
        <v>0</v>
      </c>
      <c r="BT150" s="71">
        <v>0</v>
      </c>
      <c r="BU150"/>
      <c r="BV150" s="70">
        <v>135.279</v>
      </c>
      <c r="BW150" s="70">
        <v>5.8339999999999996</v>
      </c>
      <c r="BX150" s="70">
        <v>0</v>
      </c>
      <c r="BY150" s="70">
        <v>0</v>
      </c>
      <c r="BZ150" s="70">
        <v>0</v>
      </c>
      <c r="CA150" s="70">
        <v>0</v>
      </c>
      <c r="CB150" s="70">
        <v>0</v>
      </c>
      <c r="CC150" s="70">
        <v>0</v>
      </c>
      <c r="CD150" s="70">
        <v>0</v>
      </c>
    </row>
    <row r="151" spans="1:82">
      <c r="A151" s="70" t="s">
        <v>1873</v>
      </c>
      <c r="B151" s="70">
        <v>374</v>
      </c>
      <c r="C151" s="70">
        <v>17</v>
      </c>
      <c r="D151" s="70">
        <v>22</v>
      </c>
      <c r="E151" s="70">
        <v>2020</v>
      </c>
      <c r="F151" s="70" t="s">
        <v>159</v>
      </c>
      <c r="G151" s="70" t="s">
        <v>1856</v>
      </c>
      <c r="H151" s="70" t="s">
        <v>1857</v>
      </c>
      <c r="I151" s="148"/>
      <c r="J151" s="71">
        <v>138.82746884449901</v>
      </c>
      <c r="K151" s="71">
        <v>2.6049562153972046</v>
      </c>
      <c r="L151" s="71">
        <v>10.149353335424644</v>
      </c>
      <c r="M151" s="71">
        <v>44.789175726129699</v>
      </c>
      <c r="N151" s="71">
        <v>53.172308039417061</v>
      </c>
      <c r="O151" s="71">
        <v>43.841564263682791</v>
      </c>
      <c r="P151" s="71">
        <v>33.04881903379853</v>
      </c>
      <c r="Q151" s="71">
        <v>2.6136699075507202</v>
      </c>
      <c r="R151" s="71">
        <v>0</v>
      </c>
      <c r="S151" s="71">
        <v>4.9484889335209514</v>
      </c>
      <c r="T151" s="72"/>
      <c r="U151" s="71">
        <v>25236597</v>
      </c>
      <c r="V151" s="71">
        <v>975</v>
      </c>
      <c r="W151" s="71">
        <v>290</v>
      </c>
      <c r="X151" s="71">
        <v>11906</v>
      </c>
      <c r="Y151" s="71">
        <v>17863</v>
      </c>
      <c r="Z151" s="71">
        <v>31328</v>
      </c>
      <c r="AA151" s="71">
        <v>7294</v>
      </c>
      <c r="AB151" s="71">
        <v>44329</v>
      </c>
      <c r="AC151" s="71">
        <v>0</v>
      </c>
      <c r="AD151" s="71">
        <v>4.9484889335209514</v>
      </c>
      <c r="AE151" s="72"/>
      <c r="AF151" s="71">
        <v>196331328.19478899</v>
      </c>
      <c r="AG151" s="71">
        <v>1980476.8103397011</v>
      </c>
      <c r="AH151" s="71">
        <v>2499512.1275309902</v>
      </c>
      <c r="AI151" s="71">
        <v>73194600.768131867</v>
      </c>
      <c r="AJ151" s="71">
        <v>74169521.402494788</v>
      </c>
      <c r="AK151" s="71"/>
      <c r="AL151" s="71"/>
      <c r="AM151" s="71">
        <v>5785427.0054622088</v>
      </c>
      <c r="AN151" s="71"/>
      <c r="AO151" s="71"/>
      <c r="AP151" s="71">
        <v>353960866.30874854</v>
      </c>
      <c r="AQ151" s="72"/>
      <c r="AR151" s="71">
        <v>2120</v>
      </c>
      <c r="AS151" s="71">
        <v>562</v>
      </c>
      <c r="AT151" s="71">
        <v>0</v>
      </c>
      <c r="AU151" s="71">
        <v>0</v>
      </c>
      <c r="AV151" s="71">
        <v>0</v>
      </c>
      <c r="AW151" s="71">
        <v>0</v>
      </c>
      <c r="AX151" s="71"/>
      <c r="AY151" s="72"/>
      <c r="AZ151" s="71">
        <v>9609.1999999999916</v>
      </c>
      <c r="BA151" s="71">
        <v>38816.100000000028</v>
      </c>
      <c r="BB151" s="71">
        <v>0</v>
      </c>
      <c r="BC151" s="71">
        <v>0</v>
      </c>
      <c r="BD151" s="71">
        <v>0</v>
      </c>
      <c r="BE151" s="71">
        <v>0</v>
      </c>
      <c r="BF151" s="71"/>
      <c r="BG151" s="72"/>
      <c r="BH151" s="71">
        <v>0</v>
      </c>
      <c r="BI151" s="71">
        <v>0</v>
      </c>
      <c r="BJ151" s="71">
        <v>134.86600000000001</v>
      </c>
      <c r="BK151" s="71">
        <v>0</v>
      </c>
      <c r="BL151" s="71">
        <v>0</v>
      </c>
      <c r="BM151" s="71">
        <v>0</v>
      </c>
      <c r="BN151" s="72"/>
      <c r="BO151" s="71">
        <v>0</v>
      </c>
      <c r="BP151" s="71">
        <v>0</v>
      </c>
      <c r="BQ151" s="71">
        <v>16</v>
      </c>
      <c r="BR151" s="71">
        <v>0</v>
      </c>
      <c r="BS151" s="71">
        <v>0</v>
      </c>
      <c r="BT151" s="71">
        <v>0</v>
      </c>
      <c r="BU151"/>
      <c r="BV151" s="70">
        <v>129.714</v>
      </c>
      <c r="BW151" s="70">
        <v>5.1520000000000001</v>
      </c>
      <c r="BX151" s="70">
        <v>0</v>
      </c>
      <c r="BY151" s="70">
        <v>0</v>
      </c>
      <c r="BZ151" s="70">
        <v>0</v>
      </c>
      <c r="CA151" s="70">
        <v>0</v>
      </c>
      <c r="CB151" s="70">
        <v>0</v>
      </c>
      <c r="CC151" s="70">
        <v>0</v>
      </c>
      <c r="CD151" s="70">
        <v>0</v>
      </c>
    </row>
    <row r="152" spans="1:82">
      <c r="A152" s="70" t="s">
        <v>1874</v>
      </c>
      <c r="B152" s="70">
        <v>374</v>
      </c>
      <c r="C152" s="70">
        <v>18</v>
      </c>
      <c r="D152" s="70">
        <v>22</v>
      </c>
      <c r="E152" s="70">
        <v>2021</v>
      </c>
      <c r="F152" s="70" t="s">
        <v>160</v>
      </c>
      <c r="G152" s="70" t="s">
        <v>1856</v>
      </c>
      <c r="H152" s="70" t="s">
        <v>1857</v>
      </c>
      <c r="I152" s="148"/>
      <c r="J152" s="71">
        <v>157.75910581078406</v>
      </c>
      <c r="K152" s="71">
        <v>2.9843023386319616</v>
      </c>
      <c r="L152" s="71">
        <v>8.5119339789644837</v>
      </c>
      <c r="M152" s="71">
        <v>49.884996194726476</v>
      </c>
      <c r="N152" s="71">
        <v>51.024334635595977</v>
      </c>
      <c r="O152" s="71">
        <v>42.577643047867063</v>
      </c>
      <c r="P152" s="71">
        <v>33.804087034343311</v>
      </c>
      <c r="Q152" s="71">
        <v>2.56938304813157</v>
      </c>
      <c r="R152" s="71">
        <v>0</v>
      </c>
      <c r="S152" s="71">
        <v>5.641820392891014</v>
      </c>
      <c r="T152" s="72"/>
      <c r="U152" s="71">
        <v>29388521</v>
      </c>
      <c r="V152" s="71">
        <v>975</v>
      </c>
      <c r="W152" s="71">
        <v>290</v>
      </c>
      <c r="X152" s="71">
        <v>11906</v>
      </c>
      <c r="Y152" s="71">
        <v>17919</v>
      </c>
      <c r="Z152" s="71">
        <v>31327</v>
      </c>
      <c r="AA152" s="71">
        <v>7275</v>
      </c>
      <c r="AB152" s="71">
        <v>44006</v>
      </c>
      <c r="AC152" s="71">
        <v>0</v>
      </c>
      <c r="AD152" s="71">
        <v>5.641820392891014</v>
      </c>
      <c r="AE152" s="72"/>
      <c r="AF152" s="71">
        <v>220221687.39544365</v>
      </c>
      <c r="AG152" s="71">
        <v>2582676.8045151681</v>
      </c>
      <c r="AH152" s="71">
        <v>2010746.5341192326</v>
      </c>
      <c r="AI152" s="71">
        <v>81801892.143637165</v>
      </c>
      <c r="AJ152" s="71">
        <v>76503063.57991688</v>
      </c>
      <c r="AK152" s="71">
        <v>0</v>
      </c>
      <c r="AL152" s="71">
        <v>0</v>
      </c>
      <c r="AM152" s="71">
        <v>5776398.6468701754</v>
      </c>
      <c r="AN152" s="71">
        <v>0</v>
      </c>
      <c r="AO152" s="71">
        <v>0</v>
      </c>
      <c r="AP152" s="71">
        <v>388896465.10450232</v>
      </c>
      <c r="AQ152" s="72"/>
      <c r="AR152" s="71">
        <v>2208</v>
      </c>
      <c r="AS152" s="71">
        <v>577</v>
      </c>
      <c r="AT152" s="71">
        <v>0</v>
      </c>
      <c r="AU152" s="71">
        <v>0</v>
      </c>
      <c r="AV152" s="71">
        <v>0</v>
      </c>
      <c r="AW152" s="71">
        <v>0</v>
      </c>
      <c r="AX152" s="71"/>
      <c r="AY152" s="72"/>
      <c r="AZ152" s="71">
        <v>10134.599999999989</v>
      </c>
      <c r="BA152" s="71">
        <v>39495.000000000022</v>
      </c>
      <c r="BB152" s="71">
        <v>0</v>
      </c>
      <c r="BC152" s="71">
        <v>0</v>
      </c>
      <c r="BD152" s="71">
        <v>0</v>
      </c>
      <c r="BE152" s="71">
        <v>0</v>
      </c>
      <c r="BF152" s="71"/>
      <c r="BG152" s="72"/>
      <c r="BH152" s="71">
        <v>0</v>
      </c>
      <c r="BI152" s="71">
        <v>0</v>
      </c>
      <c r="BJ152" s="71">
        <v>126.762</v>
      </c>
      <c r="BK152" s="71">
        <v>0</v>
      </c>
      <c r="BL152" s="71">
        <v>0</v>
      </c>
      <c r="BM152" s="71">
        <v>0</v>
      </c>
      <c r="BN152" s="72"/>
      <c r="BO152" s="71">
        <v>0</v>
      </c>
      <c r="BP152" s="71">
        <v>0</v>
      </c>
      <c r="BQ152" s="71">
        <v>16</v>
      </c>
      <c r="BR152" s="71">
        <v>0</v>
      </c>
      <c r="BS152" s="71">
        <v>0</v>
      </c>
      <c r="BT152" s="71">
        <v>0</v>
      </c>
      <c r="BU152"/>
      <c r="BV152" s="70">
        <v>121.63800000000001</v>
      </c>
      <c r="BW152" s="70">
        <v>5.1239999999999997</v>
      </c>
      <c r="BX152" s="70">
        <v>0</v>
      </c>
      <c r="BY152" s="70">
        <v>0</v>
      </c>
      <c r="BZ152" s="70">
        <v>0</v>
      </c>
      <c r="CA152" s="70">
        <v>0</v>
      </c>
      <c r="CB152" s="70">
        <v>0</v>
      </c>
      <c r="CC152" s="70">
        <v>0</v>
      </c>
      <c r="CD152" s="70">
        <v>0</v>
      </c>
    </row>
    <row r="153" spans="1:82">
      <c r="A153" s="70" t="s">
        <v>1875</v>
      </c>
      <c r="B153" s="70">
        <v>374</v>
      </c>
      <c r="C153" s="70">
        <v>19</v>
      </c>
      <c r="D153" s="70">
        <v>22</v>
      </c>
      <c r="E153" s="70">
        <v>2022</v>
      </c>
      <c r="F153" s="70" t="s">
        <v>161</v>
      </c>
      <c r="G153" s="70" t="s">
        <v>1856</v>
      </c>
      <c r="H153" s="70" t="s">
        <v>1857</v>
      </c>
      <c r="I153" s="148"/>
      <c r="J153" s="71">
        <v>134.57345631861037</v>
      </c>
      <c r="K153" s="71">
        <v>2.4434113736021228</v>
      </c>
      <c r="L153" s="71">
        <v>9.6113785186058802</v>
      </c>
      <c r="M153" s="71">
        <v>47.393697616031176</v>
      </c>
      <c r="N153" s="71">
        <v>58.1361301802703</v>
      </c>
      <c r="O153" s="71">
        <v>45.056669710500977</v>
      </c>
      <c r="P153" s="71">
        <v>33.571111463913368</v>
      </c>
      <c r="Q153" s="71">
        <v>2.5893311528315941</v>
      </c>
      <c r="R153" s="71">
        <v>0</v>
      </c>
      <c r="S153" s="71">
        <v>5.0846721767122647</v>
      </c>
      <c r="T153" s="72"/>
      <c r="U153" s="71">
        <v>28688425</v>
      </c>
      <c r="V153" s="71">
        <v>975</v>
      </c>
      <c r="W153" s="71">
        <v>290</v>
      </c>
      <c r="X153" s="71">
        <v>11906</v>
      </c>
      <c r="Y153" s="71">
        <v>18150</v>
      </c>
      <c r="Z153" s="71">
        <v>31497</v>
      </c>
      <c r="AA153" s="71">
        <v>7335</v>
      </c>
      <c r="AB153" s="71">
        <v>43984</v>
      </c>
      <c r="AC153" s="71">
        <v>0</v>
      </c>
      <c r="AD153" s="71">
        <v>5.0846721767122647</v>
      </c>
      <c r="AE153" s="72"/>
      <c r="AF153" s="71">
        <v>185964699.58721244</v>
      </c>
      <c r="AG153" s="71">
        <v>1839570.5704167925</v>
      </c>
      <c r="AH153" s="71">
        <v>2672924.4049479347</v>
      </c>
      <c r="AI153" s="71">
        <v>76048415.278632626</v>
      </c>
      <c r="AJ153" s="71">
        <v>91475793.143087238</v>
      </c>
      <c r="AK153" s="71">
        <v>0</v>
      </c>
      <c r="AL153" s="71">
        <v>0</v>
      </c>
      <c r="AM153" s="71">
        <v>5679534.9172025714</v>
      </c>
      <c r="AN153" s="71">
        <v>0</v>
      </c>
      <c r="AO153" s="71">
        <v>0</v>
      </c>
      <c r="AP153" s="71">
        <v>363680937.90149963</v>
      </c>
      <c r="AQ153" s="72"/>
      <c r="AR153" s="71">
        <v>2315</v>
      </c>
      <c r="AS153" s="71">
        <v>606</v>
      </c>
      <c r="AT153" s="71">
        <v>0</v>
      </c>
      <c r="AU153" s="71">
        <v>0</v>
      </c>
      <c r="AV153" s="71">
        <v>0</v>
      </c>
      <c r="AW153" s="71">
        <v>0</v>
      </c>
      <c r="AX153" s="71"/>
      <c r="AY153" s="72"/>
      <c r="AZ153" s="71">
        <v>10785.499999999982</v>
      </c>
      <c r="BA153" s="71">
        <v>43360.000000000022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1876</v>
      </c>
      <c r="B154" s="70">
        <v>374</v>
      </c>
      <c r="C154" s="70">
        <v>20</v>
      </c>
      <c r="D154" s="70">
        <v>22</v>
      </c>
      <c r="E154" s="70">
        <v>2023</v>
      </c>
      <c r="F154" s="70" t="s">
        <v>1539</v>
      </c>
      <c r="G154" s="70" t="s">
        <v>1856</v>
      </c>
      <c r="H154" s="70" t="s">
        <v>1857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2419</v>
      </c>
      <c r="AS154" s="71">
        <v>649</v>
      </c>
      <c r="AT154" s="71">
        <v>0</v>
      </c>
      <c r="AU154" s="71">
        <v>0</v>
      </c>
      <c r="AV154" s="71">
        <v>0</v>
      </c>
      <c r="AW154" s="71">
        <v>0</v>
      </c>
      <c r="AX154" s="71"/>
      <c r="AY154" s="72"/>
      <c r="AZ154" s="71">
        <v>11412.799999999977</v>
      </c>
      <c r="BA154" s="71">
        <v>58185.100000000013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1877</v>
      </c>
      <c r="B155" s="70">
        <v>374</v>
      </c>
      <c r="C155" s="70">
        <v>21</v>
      </c>
      <c r="D155" s="70">
        <v>22</v>
      </c>
      <c r="E155" s="70">
        <v>2024</v>
      </c>
      <c r="F155" s="70" t="s">
        <v>1554</v>
      </c>
      <c r="G155" s="70" t="s">
        <v>1856</v>
      </c>
      <c r="H155" s="70" t="s">
        <v>1857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1878</v>
      </c>
      <c r="B156" s="70">
        <v>307</v>
      </c>
      <c r="C156" s="70">
        <v>1</v>
      </c>
      <c r="D156" s="70">
        <v>19</v>
      </c>
      <c r="E156" s="70">
        <v>1990</v>
      </c>
      <c r="F156" s="70" t="s">
        <v>787</v>
      </c>
      <c r="G156" s="70" t="s">
        <v>1879</v>
      </c>
      <c r="H156" s="70" t="s">
        <v>1880</v>
      </c>
      <c r="I156" s="148"/>
      <c r="J156" s="71">
        <v>147.13601078334571</v>
      </c>
      <c r="K156" s="71">
        <v>4.027025640861094</v>
      </c>
      <c r="L156" s="71">
        <v>2.8660392424506429</v>
      </c>
      <c r="M156" s="71">
        <v>24.465439820963251</v>
      </c>
      <c r="N156" s="71">
        <v>33.57811091049372</v>
      </c>
      <c r="O156" s="71">
        <v>33.697072587234331</v>
      </c>
      <c r="P156" s="71">
        <v>35.752073259379863</v>
      </c>
      <c r="Q156" s="71">
        <v>2.40019343655602</v>
      </c>
      <c r="R156" s="71">
        <v>36.331722902079512</v>
      </c>
      <c r="S156" s="71">
        <v>2.6063215415875072</v>
      </c>
      <c r="T156" s="72"/>
      <c r="U156" s="71">
        <v>12522281</v>
      </c>
      <c r="V156" s="71">
        <v>1507</v>
      </c>
      <c r="W156" s="71">
        <v>33</v>
      </c>
      <c r="X156" s="71">
        <v>9303</v>
      </c>
      <c r="Y156" s="71">
        <v>10756</v>
      </c>
      <c r="Z156" s="71">
        <v>13860</v>
      </c>
      <c r="AA156" s="71">
        <v>8681</v>
      </c>
      <c r="AB156" s="71">
        <v>38971</v>
      </c>
      <c r="AC156" s="71">
        <v>6292719.7999999998</v>
      </c>
      <c r="AD156" s="71">
        <v>2.6063215415875072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1881</v>
      </c>
      <c r="B157" s="70">
        <v>308</v>
      </c>
      <c r="C157" s="70">
        <v>2</v>
      </c>
      <c r="D157" s="70">
        <v>19</v>
      </c>
      <c r="E157" s="70">
        <v>2005</v>
      </c>
      <c r="F157" s="70" t="s">
        <v>789</v>
      </c>
      <c r="G157" s="70" t="s">
        <v>1879</v>
      </c>
      <c r="H157" s="70" t="s">
        <v>1880</v>
      </c>
      <c r="I157" s="148"/>
      <c r="J157" s="71">
        <v>119.1467081973541</v>
      </c>
      <c r="K157" s="71">
        <v>3.0640089100772099</v>
      </c>
      <c r="L157" s="71">
        <v>4.2363503993899059</v>
      </c>
      <c r="M157" s="71">
        <v>61.125127080992257</v>
      </c>
      <c r="N157" s="71">
        <v>51.403836732861819</v>
      </c>
      <c r="O157" s="71">
        <v>49.808173868087167</v>
      </c>
      <c r="P157" s="71">
        <v>42.296088766075833</v>
      </c>
      <c r="Q157" s="71">
        <v>2.5014429829756999</v>
      </c>
      <c r="R157" s="71">
        <v>45.725677074548663</v>
      </c>
      <c r="S157" s="71">
        <v>7.0001107527835869</v>
      </c>
      <c r="T157" s="72"/>
      <c r="U157" s="71">
        <v>12110677</v>
      </c>
      <c r="V157" s="71">
        <v>1337</v>
      </c>
      <c r="W157" s="71">
        <v>56</v>
      </c>
      <c r="X157" s="71">
        <v>12336</v>
      </c>
      <c r="Y157" s="71">
        <v>13982</v>
      </c>
      <c r="Z157" s="71">
        <v>23707</v>
      </c>
      <c r="AA157" s="71">
        <v>8411</v>
      </c>
      <c r="AB157" s="71">
        <v>42459</v>
      </c>
      <c r="AC157" s="71">
        <v>8085639.2000000002</v>
      </c>
      <c r="AD157" s="71">
        <v>7.0001107527835869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1882</v>
      </c>
      <c r="B158" s="70">
        <v>309</v>
      </c>
      <c r="C158" s="70">
        <v>3</v>
      </c>
      <c r="D158" s="70">
        <v>19</v>
      </c>
      <c r="E158" s="70">
        <v>2006</v>
      </c>
      <c r="F158" s="70" t="s">
        <v>790</v>
      </c>
      <c r="G158" s="1064" t="s">
        <v>1879</v>
      </c>
      <c r="H158" s="70" t="s">
        <v>1880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1883</v>
      </c>
      <c r="B159" s="70">
        <v>310</v>
      </c>
      <c r="C159" s="70">
        <v>4</v>
      </c>
      <c r="D159" s="70">
        <v>19</v>
      </c>
      <c r="E159" s="70">
        <v>2007</v>
      </c>
      <c r="F159" s="70" t="s">
        <v>791</v>
      </c>
      <c r="G159" s="1064" t="s">
        <v>1879</v>
      </c>
      <c r="H159" s="70" t="s">
        <v>1880</v>
      </c>
      <c r="I159" s="148"/>
      <c r="J159" s="71">
        <v>148.83271691900561</v>
      </c>
      <c r="K159" s="71">
        <v>2.966688875780267</v>
      </c>
      <c r="L159" s="71">
        <v>6.7021098716411238</v>
      </c>
      <c r="M159" s="71">
        <v>63.080678164375051</v>
      </c>
      <c r="N159" s="71">
        <v>51.536496740455988</v>
      </c>
      <c r="O159" s="71">
        <v>49.66336513400929</v>
      </c>
      <c r="P159" s="71">
        <v>46.162772749905571</v>
      </c>
      <c r="Q159" s="71">
        <v>2.6685977434343999</v>
      </c>
      <c r="R159" s="71">
        <v>48.950927188719909</v>
      </c>
      <c r="S159" s="71">
        <v>6.3881180716702426</v>
      </c>
      <c r="T159" s="72"/>
      <c r="U159" s="71">
        <v>18053825</v>
      </c>
      <c r="V159" s="71">
        <v>1297</v>
      </c>
      <c r="W159" s="71">
        <v>76</v>
      </c>
      <c r="X159" s="71">
        <v>13934</v>
      </c>
      <c r="Y159" s="71">
        <v>14579</v>
      </c>
      <c r="Z159" s="71">
        <v>24573</v>
      </c>
      <c r="AA159" s="71">
        <v>9040</v>
      </c>
      <c r="AB159" s="71">
        <v>42901</v>
      </c>
      <c r="AC159" s="71">
        <v>8904319.5999999996</v>
      </c>
      <c r="AD159" s="71">
        <v>6.3881180716702426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1884</v>
      </c>
      <c r="B160" s="70">
        <v>311</v>
      </c>
      <c r="C160" s="70">
        <v>5</v>
      </c>
      <c r="D160" s="70">
        <v>19</v>
      </c>
      <c r="E160" s="70">
        <v>2008</v>
      </c>
      <c r="F160" s="70" t="s">
        <v>792</v>
      </c>
      <c r="G160" s="70" t="s">
        <v>1879</v>
      </c>
      <c r="H160" s="70" t="s">
        <v>1880</v>
      </c>
      <c r="I160" s="148"/>
      <c r="J160" s="71">
        <v>128.60136589668991</v>
      </c>
      <c r="K160" s="71">
        <v>2.2154760162691312</v>
      </c>
      <c r="L160" s="71">
        <v>5.9723275534920104</v>
      </c>
      <c r="M160" s="71">
        <v>62.89970321891964</v>
      </c>
      <c r="N160" s="71">
        <v>51.741211401759998</v>
      </c>
      <c r="O160" s="71">
        <v>48.149242808518167</v>
      </c>
      <c r="P160" s="71">
        <v>46.666137753082431</v>
      </c>
      <c r="Q160" s="71">
        <v>2.6306170116901901</v>
      </c>
      <c r="R160" s="71">
        <v>46.804528248393012</v>
      </c>
      <c r="S160" s="71">
        <v>6.2749971912061744</v>
      </c>
      <c r="T160" s="72"/>
      <c r="U160" s="71">
        <v>16624664</v>
      </c>
      <c r="V160" s="71">
        <v>1297</v>
      </c>
      <c r="W160" s="71">
        <v>76</v>
      </c>
      <c r="X160" s="71">
        <v>13934</v>
      </c>
      <c r="Y160" s="71">
        <v>14799</v>
      </c>
      <c r="Z160" s="71">
        <v>24660</v>
      </c>
      <c r="AA160" s="71">
        <v>9149</v>
      </c>
      <c r="AB160" s="71">
        <v>42986</v>
      </c>
      <c r="AC160" s="71">
        <v>8840731.4000000004</v>
      </c>
      <c r="AD160" s="71">
        <v>6.2749971912061744</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1885</v>
      </c>
      <c r="B161" s="70">
        <v>312</v>
      </c>
      <c r="C161" s="70">
        <v>6</v>
      </c>
      <c r="D161" s="70">
        <v>19</v>
      </c>
      <c r="E161" s="70">
        <v>2009</v>
      </c>
      <c r="F161" s="70" t="s">
        <v>176</v>
      </c>
      <c r="G161" s="70" t="s">
        <v>1879</v>
      </c>
      <c r="H161" s="70" t="s">
        <v>1880</v>
      </c>
      <c r="I161" s="148"/>
      <c r="J161" s="71">
        <v>159.1766896249342</v>
      </c>
      <c r="K161" s="71">
        <v>2.2923440644593609</v>
      </c>
      <c r="L161" s="71">
        <v>6.4289753570659256</v>
      </c>
      <c r="M161" s="71">
        <v>66.603201952873178</v>
      </c>
      <c r="N161" s="71">
        <v>50.909988137687627</v>
      </c>
      <c r="O161" s="71">
        <v>48.990709093202653</v>
      </c>
      <c r="P161" s="71">
        <v>44.348446096410711</v>
      </c>
      <c r="Q161" s="71">
        <v>2.5213024515643498</v>
      </c>
      <c r="R161" s="71">
        <v>41.057156313622457</v>
      </c>
      <c r="S161" s="71">
        <v>6.0709123014480912</v>
      </c>
      <c r="T161" s="72"/>
      <c r="U161" s="71">
        <v>16176878</v>
      </c>
      <c r="V161" s="71">
        <v>1410</v>
      </c>
      <c r="W161" s="71">
        <v>139</v>
      </c>
      <c r="X161" s="71">
        <v>15609</v>
      </c>
      <c r="Y161" s="71">
        <v>15043</v>
      </c>
      <c r="Z161" s="71">
        <v>24766</v>
      </c>
      <c r="AA161" s="71">
        <v>8926</v>
      </c>
      <c r="AB161" s="71">
        <v>43249</v>
      </c>
      <c r="AC161" s="71">
        <v>7565752.7999999998</v>
      </c>
      <c r="AD161" s="71">
        <v>6.0709123014480912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15.678000000000001</v>
      </c>
      <c r="BK161" s="71">
        <v>0</v>
      </c>
      <c r="BL161" s="71">
        <v>34.230000000000004</v>
      </c>
      <c r="BM161" s="71">
        <v>0</v>
      </c>
      <c r="BN161" s="72"/>
      <c r="BO161" s="71">
        <v>0</v>
      </c>
      <c r="BP161" s="71">
        <v>0</v>
      </c>
      <c r="BQ161" s="71">
        <v>3</v>
      </c>
      <c r="BR161" s="71">
        <v>0</v>
      </c>
      <c r="BS161" s="71">
        <v>3</v>
      </c>
      <c r="BT161" s="71">
        <v>0</v>
      </c>
      <c r="BU161"/>
      <c r="BV161" s="70">
        <v>49.908000000000001</v>
      </c>
      <c r="BW161" s="70">
        <v>0</v>
      </c>
      <c r="BX161" s="70">
        <v>0</v>
      </c>
      <c r="BY161" s="70">
        <v>0</v>
      </c>
      <c r="BZ161" s="70">
        <v>0</v>
      </c>
      <c r="CA161" s="70">
        <v>0</v>
      </c>
      <c r="CB161" s="70">
        <v>0</v>
      </c>
      <c r="CC161" s="70">
        <v>0</v>
      </c>
      <c r="CD161" s="70">
        <v>0</v>
      </c>
    </row>
    <row r="162" spans="1:82">
      <c r="A162" s="70" t="s">
        <v>1886</v>
      </c>
      <c r="B162" s="70">
        <v>313</v>
      </c>
      <c r="C162" s="70">
        <v>7</v>
      </c>
      <c r="D162" s="70">
        <v>19</v>
      </c>
      <c r="E162" s="70">
        <v>2010</v>
      </c>
      <c r="F162" s="70" t="s">
        <v>177</v>
      </c>
      <c r="G162" s="70" t="s">
        <v>1879</v>
      </c>
      <c r="H162" s="70" t="s">
        <v>1880</v>
      </c>
      <c r="I162" s="148"/>
      <c r="J162" s="71">
        <v>159.72401982566569</v>
      </c>
      <c r="K162" s="71">
        <v>2.445686623392946</v>
      </c>
      <c r="L162" s="71">
        <v>6.0646528608006358</v>
      </c>
      <c r="M162" s="71">
        <v>68.37624008043079</v>
      </c>
      <c r="N162" s="71">
        <v>56.362376756221913</v>
      </c>
      <c r="O162" s="71">
        <v>49.274081555549657</v>
      </c>
      <c r="P162" s="71">
        <v>45.586272652939478</v>
      </c>
      <c r="Q162" s="71">
        <v>2.63104193233012</v>
      </c>
      <c r="R162" s="71">
        <v>42.835082346222499</v>
      </c>
      <c r="S162" s="71">
        <v>6.8532555293791448</v>
      </c>
      <c r="T162" s="72"/>
      <c r="U162" s="71">
        <v>16445418</v>
      </c>
      <c r="V162" s="71">
        <v>1410</v>
      </c>
      <c r="W162" s="71">
        <v>139</v>
      </c>
      <c r="X162" s="71">
        <v>15609</v>
      </c>
      <c r="Y162" s="71">
        <v>15170</v>
      </c>
      <c r="Z162" s="71">
        <v>25025</v>
      </c>
      <c r="AA162" s="71">
        <v>8946</v>
      </c>
      <c r="AB162" s="71">
        <v>43246</v>
      </c>
      <c r="AC162" s="71">
        <v>7480229</v>
      </c>
      <c r="AD162" s="71">
        <v>6.8532555293791448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20.776</v>
      </c>
      <c r="BK162" s="71">
        <v>0</v>
      </c>
      <c r="BL162" s="71">
        <v>35.105000000000004</v>
      </c>
      <c r="BM162" s="71">
        <v>0</v>
      </c>
      <c r="BN162" s="72"/>
      <c r="BO162" s="71">
        <v>0</v>
      </c>
      <c r="BP162" s="71">
        <v>0</v>
      </c>
      <c r="BQ162" s="71">
        <v>3</v>
      </c>
      <c r="BR162" s="71">
        <v>0</v>
      </c>
      <c r="BS162" s="71">
        <v>3</v>
      </c>
      <c r="BT162" s="71">
        <v>0</v>
      </c>
      <c r="BU162"/>
      <c r="BV162" s="70">
        <v>55.881</v>
      </c>
      <c r="BW162" s="70">
        <v>0</v>
      </c>
      <c r="BX162" s="70">
        <v>0</v>
      </c>
      <c r="BY162" s="70">
        <v>0</v>
      </c>
      <c r="BZ162" s="70">
        <v>0</v>
      </c>
      <c r="CA162" s="70">
        <v>0</v>
      </c>
      <c r="CB162" s="70">
        <v>0</v>
      </c>
      <c r="CC162" s="70">
        <v>0</v>
      </c>
      <c r="CD162" s="70">
        <v>0</v>
      </c>
    </row>
    <row r="163" spans="1:82">
      <c r="A163" s="70" t="s">
        <v>1887</v>
      </c>
      <c r="B163" s="70">
        <v>314</v>
      </c>
      <c r="C163" s="70">
        <v>8</v>
      </c>
      <c r="D163" s="70">
        <v>19</v>
      </c>
      <c r="E163" s="70">
        <v>2011</v>
      </c>
      <c r="F163" s="70" t="s">
        <v>178</v>
      </c>
      <c r="G163" s="70" t="s">
        <v>1879</v>
      </c>
      <c r="H163" s="70" t="s">
        <v>1880</v>
      </c>
      <c r="I163" s="148"/>
      <c r="J163" s="71">
        <v>149.05026304509539</v>
      </c>
      <c r="K163" s="71">
        <v>3.321148423528006</v>
      </c>
      <c r="L163" s="71">
        <v>6.2974977854905427</v>
      </c>
      <c r="M163" s="71">
        <v>74.053039759376119</v>
      </c>
      <c r="N163" s="71">
        <v>57.260692647477612</v>
      </c>
      <c r="O163" s="71">
        <v>48.848826033616021</v>
      </c>
      <c r="P163" s="71">
        <v>45.144779945536463</v>
      </c>
      <c r="Q163" s="71">
        <v>3.0366307758855302</v>
      </c>
      <c r="R163" s="71">
        <v>42.376756408462612</v>
      </c>
      <c r="S163" s="71">
        <v>5.9679523091707818</v>
      </c>
      <c r="T163" s="72"/>
      <c r="U163" s="71">
        <v>15110098</v>
      </c>
      <c r="V163" s="71">
        <v>1410</v>
      </c>
      <c r="W163" s="71">
        <v>139</v>
      </c>
      <c r="X163" s="71">
        <v>15609</v>
      </c>
      <c r="Y163" s="71">
        <v>15301</v>
      </c>
      <c r="Z163" s="71">
        <v>25348</v>
      </c>
      <c r="AA163" s="71">
        <v>9123</v>
      </c>
      <c r="AB163" s="71">
        <v>43271</v>
      </c>
      <c r="AC163" s="71">
        <v>7387953.2000000002</v>
      </c>
      <c r="AD163" s="71">
        <v>5.9679523091707818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23.352</v>
      </c>
      <c r="BK163" s="71">
        <v>0</v>
      </c>
      <c r="BL163" s="71">
        <v>68.094999999999999</v>
      </c>
      <c r="BM163" s="71">
        <v>0</v>
      </c>
      <c r="BN163" s="72"/>
      <c r="BO163" s="71">
        <v>0</v>
      </c>
      <c r="BP163" s="71">
        <v>0</v>
      </c>
      <c r="BQ163" s="71">
        <v>3</v>
      </c>
      <c r="BR163" s="71">
        <v>0</v>
      </c>
      <c r="BS163" s="71">
        <v>4</v>
      </c>
      <c r="BT163" s="71">
        <v>0</v>
      </c>
      <c r="BU163"/>
      <c r="BV163" s="70">
        <v>57.869</v>
      </c>
      <c r="BW163" s="70">
        <v>0</v>
      </c>
      <c r="BX163" s="70">
        <v>33.578000000000003</v>
      </c>
      <c r="BY163" s="70">
        <v>0</v>
      </c>
      <c r="BZ163" s="70">
        <v>0</v>
      </c>
      <c r="CA163" s="70">
        <v>0</v>
      </c>
      <c r="CB163" s="70">
        <v>0</v>
      </c>
      <c r="CC163" s="70">
        <v>0</v>
      </c>
      <c r="CD163" s="70">
        <v>0</v>
      </c>
    </row>
    <row r="164" spans="1:82">
      <c r="A164" s="70" t="s">
        <v>1888</v>
      </c>
      <c r="B164" s="70">
        <v>315</v>
      </c>
      <c r="C164" s="70">
        <v>9</v>
      </c>
      <c r="D164" s="70">
        <v>19</v>
      </c>
      <c r="E164" s="70">
        <v>2012</v>
      </c>
      <c r="F164" s="70" t="s">
        <v>179</v>
      </c>
      <c r="G164" s="70" t="s">
        <v>1879</v>
      </c>
      <c r="H164" s="70" t="s">
        <v>1880</v>
      </c>
      <c r="I164" s="148"/>
      <c r="J164" s="71">
        <v>162.0771592145901</v>
      </c>
      <c r="K164" s="71">
        <v>2.970097896462303</v>
      </c>
      <c r="L164" s="71">
        <v>6.1345000535378187</v>
      </c>
      <c r="M164" s="71">
        <v>78.23412989976373</v>
      </c>
      <c r="N164" s="71">
        <v>61.814446011866167</v>
      </c>
      <c r="O164" s="71">
        <v>48.936681892174747</v>
      </c>
      <c r="P164" s="71">
        <v>45.934128849939661</v>
      </c>
      <c r="Q164" s="71">
        <v>3.3954605285400699</v>
      </c>
      <c r="R164" s="71">
        <v>46.950450337183483</v>
      </c>
      <c r="S164" s="71">
        <v>5.5301460927086703</v>
      </c>
      <c r="T164" s="72"/>
      <c r="U164" s="71">
        <v>17691924</v>
      </c>
      <c r="V164" s="71">
        <v>1410</v>
      </c>
      <c r="W164" s="71">
        <v>139</v>
      </c>
      <c r="X164" s="71">
        <v>15609</v>
      </c>
      <c r="Y164" s="71">
        <v>16340</v>
      </c>
      <c r="Z164" s="71">
        <v>25595</v>
      </c>
      <c r="AA164" s="71">
        <v>9230</v>
      </c>
      <c r="AB164" s="71">
        <v>44533</v>
      </c>
      <c r="AC164" s="71">
        <v>7973323.2000000002</v>
      </c>
      <c r="AD164" s="71">
        <v>5.5301460927086703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32.247999999999998</v>
      </c>
      <c r="BK164" s="71">
        <v>0</v>
      </c>
      <c r="BL164" s="71">
        <v>67.298000000000002</v>
      </c>
      <c r="BM164" s="71">
        <v>0</v>
      </c>
      <c r="BN164" s="72"/>
      <c r="BO164" s="71">
        <v>0</v>
      </c>
      <c r="BP164" s="71">
        <v>0</v>
      </c>
      <c r="BQ164" s="71">
        <v>4</v>
      </c>
      <c r="BR164" s="71">
        <v>0</v>
      </c>
      <c r="BS164" s="71">
        <v>4</v>
      </c>
      <c r="BT164" s="71">
        <v>0</v>
      </c>
      <c r="BU164"/>
      <c r="BV164" s="70">
        <v>69.016000000000005</v>
      </c>
      <c r="BW164" s="70">
        <v>0</v>
      </c>
      <c r="BX164" s="70">
        <v>30.53</v>
      </c>
      <c r="BY164" s="70">
        <v>0</v>
      </c>
      <c r="BZ164" s="70">
        <v>0</v>
      </c>
      <c r="CA164" s="70">
        <v>0</v>
      </c>
      <c r="CB164" s="70">
        <v>0</v>
      </c>
      <c r="CC164" s="70">
        <v>0</v>
      </c>
      <c r="CD164" s="70">
        <v>0</v>
      </c>
    </row>
    <row r="165" spans="1:82">
      <c r="A165" s="70" t="s">
        <v>1889</v>
      </c>
      <c r="B165" s="70">
        <v>316</v>
      </c>
      <c r="C165" s="70">
        <v>10</v>
      </c>
      <c r="D165" s="70">
        <v>19</v>
      </c>
      <c r="E165" s="70">
        <v>2013</v>
      </c>
      <c r="F165" s="70" t="s">
        <v>180</v>
      </c>
      <c r="G165" s="70" t="s">
        <v>1879</v>
      </c>
      <c r="H165" s="70" t="s">
        <v>1880</v>
      </c>
      <c r="I165" s="148"/>
      <c r="J165" s="71">
        <v>134.37152186739041</v>
      </c>
      <c r="K165" s="71">
        <v>2.5239327514844452</v>
      </c>
      <c r="L165" s="71">
        <v>5.6604157665555173</v>
      </c>
      <c r="M165" s="71">
        <v>77.887207358923604</v>
      </c>
      <c r="N165" s="71">
        <v>56.681871578163161</v>
      </c>
      <c r="O165" s="71">
        <v>47.231314834939397</v>
      </c>
      <c r="P165" s="71">
        <v>46.391944723993639</v>
      </c>
      <c r="Q165" s="71">
        <v>3.44345309741803</v>
      </c>
      <c r="R165" s="71">
        <v>46.856144073987529</v>
      </c>
      <c r="S165" s="71">
        <v>3.642282527906807</v>
      </c>
      <c r="T165" s="72"/>
      <c r="U165" s="71">
        <v>15129655</v>
      </c>
      <c r="V165" s="71">
        <v>1410</v>
      </c>
      <c r="W165" s="71">
        <v>139</v>
      </c>
      <c r="X165" s="71">
        <v>15609</v>
      </c>
      <c r="Y165" s="71">
        <v>16581</v>
      </c>
      <c r="Z165" s="71">
        <v>25806</v>
      </c>
      <c r="AA165" s="71">
        <v>9287</v>
      </c>
      <c r="AB165" s="71">
        <v>44515</v>
      </c>
      <c r="AC165" s="71">
        <v>7767427.7999999998</v>
      </c>
      <c r="AD165" s="71">
        <v>3.642282527906807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37.512999999999998</v>
      </c>
      <c r="BK165" s="71">
        <v>0</v>
      </c>
      <c r="BL165" s="71">
        <v>60.14800000000001</v>
      </c>
      <c r="BM165" s="71">
        <v>0</v>
      </c>
      <c r="BN165" s="72"/>
      <c r="BO165" s="71">
        <v>0</v>
      </c>
      <c r="BP165" s="71">
        <v>0</v>
      </c>
      <c r="BQ165" s="71">
        <v>4</v>
      </c>
      <c r="BR165" s="71">
        <v>0</v>
      </c>
      <c r="BS165" s="71">
        <v>4</v>
      </c>
      <c r="BT165" s="71">
        <v>0</v>
      </c>
      <c r="BU165"/>
      <c r="BV165" s="70">
        <v>73.647999999999996</v>
      </c>
      <c r="BW165" s="70">
        <v>0</v>
      </c>
      <c r="BX165" s="70">
        <v>24.013000000000002</v>
      </c>
      <c r="BY165" s="70">
        <v>0</v>
      </c>
      <c r="BZ165" s="70">
        <v>0</v>
      </c>
      <c r="CA165" s="70">
        <v>0</v>
      </c>
      <c r="CB165" s="70">
        <v>0</v>
      </c>
      <c r="CC165" s="70">
        <v>0</v>
      </c>
      <c r="CD165" s="70">
        <v>0</v>
      </c>
    </row>
    <row r="166" spans="1:82">
      <c r="A166" s="70" t="s">
        <v>1890</v>
      </c>
      <c r="B166" s="70">
        <v>317</v>
      </c>
      <c r="C166" s="70">
        <v>11</v>
      </c>
      <c r="D166" s="70">
        <v>19</v>
      </c>
      <c r="E166" s="70">
        <v>2014</v>
      </c>
      <c r="F166" s="70" t="s">
        <v>181</v>
      </c>
      <c r="G166" s="70" t="s">
        <v>1879</v>
      </c>
      <c r="H166" s="70" t="s">
        <v>1880</v>
      </c>
      <c r="I166" s="148"/>
      <c r="J166" s="71">
        <v>138.73009333403289</v>
      </c>
      <c r="K166" s="71">
        <v>1.9528741070317339</v>
      </c>
      <c r="L166" s="71">
        <v>5.3383782777186974</v>
      </c>
      <c r="M166" s="71">
        <v>77.404768079449525</v>
      </c>
      <c r="N166" s="71">
        <v>54.811382792081012</v>
      </c>
      <c r="O166" s="71">
        <v>45.259896508572716</v>
      </c>
      <c r="P166" s="71">
        <v>47.793009979809163</v>
      </c>
      <c r="Q166" s="71">
        <v>3.3012647514823001</v>
      </c>
      <c r="R166" s="71">
        <v>47.397795638123959</v>
      </c>
      <c r="S166" s="71">
        <v>3.015260757772217</v>
      </c>
      <c r="T166" s="72"/>
      <c r="U166" s="71">
        <v>17056967</v>
      </c>
      <c r="V166" s="71">
        <v>945</v>
      </c>
      <c r="W166" s="71">
        <v>112</v>
      </c>
      <c r="X166" s="71">
        <v>16618</v>
      </c>
      <c r="Y166" s="71">
        <v>16721</v>
      </c>
      <c r="Z166" s="71">
        <v>26045</v>
      </c>
      <c r="AA166" s="71">
        <v>9518</v>
      </c>
      <c r="AB166" s="71">
        <v>44481</v>
      </c>
      <c r="AC166" s="71">
        <v>7881924.4000000004</v>
      </c>
      <c r="AD166" s="71">
        <v>3.015260757772217</v>
      </c>
      <c r="AE166" s="72"/>
      <c r="AF166" s="71"/>
      <c r="AG166" s="71"/>
      <c r="AH166" s="71"/>
      <c r="AI166" s="71"/>
      <c r="AJ166" s="71"/>
      <c r="AK166" s="71"/>
      <c r="AL166" s="71"/>
      <c r="AM166" s="71"/>
      <c r="AN166" s="71"/>
      <c r="AO166" s="71"/>
      <c r="AP166" s="71"/>
      <c r="AQ166" s="72"/>
      <c r="AR166" s="71">
        <v>959</v>
      </c>
      <c r="AS166" s="71">
        <v>224</v>
      </c>
      <c r="AT166" s="71">
        <v>0</v>
      </c>
      <c r="AU166" s="71">
        <v>0</v>
      </c>
      <c r="AV166" s="71">
        <v>0</v>
      </c>
      <c r="AW166" s="71">
        <v>1</v>
      </c>
      <c r="AX166" s="71"/>
      <c r="AY166" s="72"/>
      <c r="AZ166" s="71">
        <v>3974.2</v>
      </c>
      <c r="BA166" s="71">
        <v>12860.3</v>
      </c>
      <c r="BB166" s="71">
        <v>0</v>
      </c>
      <c r="BC166" s="71">
        <v>0</v>
      </c>
      <c r="BD166" s="71">
        <v>0</v>
      </c>
      <c r="BE166" s="71">
        <v>1950</v>
      </c>
      <c r="BF166" s="71"/>
      <c r="BG166" s="72"/>
      <c r="BH166" s="71">
        <v>0</v>
      </c>
      <c r="BI166" s="71">
        <v>0</v>
      </c>
      <c r="BJ166" s="71">
        <v>40.04</v>
      </c>
      <c r="BK166" s="71">
        <v>0</v>
      </c>
      <c r="BL166" s="71">
        <v>52.744</v>
      </c>
      <c r="BM166" s="71">
        <v>0</v>
      </c>
      <c r="BN166" s="72"/>
      <c r="BO166" s="71">
        <v>0</v>
      </c>
      <c r="BP166" s="71">
        <v>0</v>
      </c>
      <c r="BQ166" s="71">
        <v>4</v>
      </c>
      <c r="BR166" s="71">
        <v>0</v>
      </c>
      <c r="BS166" s="71">
        <v>4</v>
      </c>
      <c r="BT166" s="71">
        <v>0</v>
      </c>
      <c r="BU166"/>
      <c r="BV166" s="70">
        <v>74.599999999999994</v>
      </c>
      <c r="BW166" s="70">
        <v>0</v>
      </c>
      <c r="BX166" s="70">
        <v>18.184000000000001</v>
      </c>
      <c r="BY166" s="70">
        <v>0</v>
      </c>
      <c r="BZ166" s="70">
        <v>0</v>
      </c>
      <c r="CA166" s="70">
        <v>0</v>
      </c>
      <c r="CB166" s="70">
        <v>0</v>
      </c>
      <c r="CC166" s="70">
        <v>0</v>
      </c>
      <c r="CD166" s="70">
        <v>0</v>
      </c>
    </row>
    <row r="167" spans="1:82">
      <c r="A167" s="70" t="s">
        <v>1891</v>
      </c>
      <c r="B167" s="70">
        <v>318</v>
      </c>
      <c r="C167" s="70">
        <v>12</v>
      </c>
      <c r="D167" s="70">
        <v>19</v>
      </c>
      <c r="E167" s="70">
        <v>2015</v>
      </c>
      <c r="F167" s="70" t="s">
        <v>182</v>
      </c>
      <c r="G167" s="70" t="s">
        <v>1879</v>
      </c>
      <c r="H167" s="70" t="s">
        <v>1880</v>
      </c>
      <c r="I167" s="148"/>
      <c r="J167" s="71">
        <v>142.6128884773135</v>
      </c>
      <c r="K167" s="71">
        <v>1.8935872310212869</v>
      </c>
      <c r="L167" s="71">
        <v>6.2735849539976378</v>
      </c>
      <c r="M167" s="71">
        <v>73.785732750591464</v>
      </c>
      <c r="N167" s="71">
        <v>50.32147636299505</v>
      </c>
      <c r="O167" s="71">
        <v>45.071159258131495</v>
      </c>
      <c r="P167" s="71">
        <v>49.554445847816424</v>
      </c>
      <c r="Q167" s="71">
        <v>3.22576779580247</v>
      </c>
      <c r="R167" s="71">
        <v>46.208244359190971</v>
      </c>
      <c r="S167" s="71">
        <v>4.5190254461143864</v>
      </c>
      <c r="T167" s="72"/>
      <c r="U167" s="71">
        <v>20098301</v>
      </c>
      <c r="V167" s="71">
        <v>945</v>
      </c>
      <c r="W167" s="71">
        <v>112</v>
      </c>
      <c r="X167" s="71">
        <v>16618</v>
      </c>
      <c r="Y167" s="71">
        <v>17071</v>
      </c>
      <c r="Z167" s="71">
        <v>26186</v>
      </c>
      <c r="AA167" s="71">
        <v>9861</v>
      </c>
      <c r="AB167" s="71">
        <v>44399</v>
      </c>
      <c r="AC167" s="71">
        <v>7898545.4000000004</v>
      </c>
      <c r="AD167" s="71">
        <v>4.5190254461143864</v>
      </c>
      <c r="AE167" s="72"/>
      <c r="AF167" s="71">
        <v>106052400.12257659</v>
      </c>
      <c r="AG167" s="71">
        <v>1571096.013441446</v>
      </c>
      <c r="AH167" s="71">
        <v>1271033.1582046649</v>
      </c>
      <c r="AI167" s="71">
        <v>99878953.279154733</v>
      </c>
      <c r="AJ167" s="71">
        <v>74710804.945397034</v>
      </c>
      <c r="AK167" s="71">
        <v>0</v>
      </c>
      <c r="AL167" s="71">
        <v>0</v>
      </c>
      <c r="AM167" s="71">
        <v>6084696.7031998755</v>
      </c>
      <c r="AN167" s="71">
        <v>0</v>
      </c>
      <c r="AO167" s="71">
        <v>0</v>
      </c>
      <c r="AP167" s="71">
        <v>289568984.22197431</v>
      </c>
      <c r="AQ167" s="72"/>
      <c r="AR167" s="71">
        <v>1055</v>
      </c>
      <c r="AS167" s="71">
        <v>290</v>
      </c>
      <c r="AT167" s="71">
        <v>0</v>
      </c>
      <c r="AU167" s="71">
        <v>0</v>
      </c>
      <c r="AV167" s="71">
        <v>0</v>
      </c>
      <c r="AW167" s="71">
        <v>1</v>
      </c>
      <c r="AX167" s="71"/>
      <c r="AY167" s="72"/>
      <c r="AZ167" s="71">
        <v>4464.8</v>
      </c>
      <c r="BA167" s="71">
        <v>16254.9</v>
      </c>
      <c r="BB167" s="71">
        <v>0</v>
      </c>
      <c r="BC167" s="71">
        <v>0</v>
      </c>
      <c r="BD167" s="71">
        <v>0</v>
      </c>
      <c r="BE167" s="71">
        <v>1950</v>
      </c>
      <c r="BF167" s="71"/>
      <c r="BG167" s="72"/>
      <c r="BH167" s="71">
        <v>0</v>
      </c>
      <c r="BI167" s="71">
        <v>0</v>
      </c>
      <c r="BJ167" s="71">
        <v>43.325000000000003</v>
      </c>
      <c r="BK167" s="71">
        <v>0</v>
      </c>
      <c r="BL167" s="71">
        <v>54.079000000000001</v>
      </c>
      <c r="BM167" s="71">
        <v>0</v>
      </c>
      <c r="BN167" s="72"/>
      <c r="BO167" s="71">
        <v>0</v>
      </c>
      <c r="BP167" s="71">
        <v>0</v>
      </c>
      <c r="BQ167" s="71">
        <v>4</v>
      </c>
      <c r="BR167" s="71">
        <v>0</v>
      </c>
      <c r="BS167" s="71">
        <v>4</v>
      </c>
      <c r="BT167" s="71">
        <v>0</v>
      </c>
      <c r="BU167"/>
      <c r="BV167" s="70">
        <v>76.144999999999996</v>
      </c>
      <c r="BW167" s="70">
        <v>0</v>
      </c>
      <c r="BX167" s="70">
        <v>21.259</v>
      </c>
      <c r="BY167" s="70">
        <v>0</v>
      </c>
      <c r="BZ167" s="70">
        <v>0</v>
      </c>
      <c r="CA167" s="70">
        <v>0</v>
      </c>
      <c r="CB167" s="70">
        <v>0</v>
      </c>
      <c r="CC167" s="70">
        <v>0</v>
      </c>
      <c r="CD167" s="70">
        <v>0</v>
      </c>
    </row>
    <row r="168" spans="1:82">
      <c r="A168" s="70" t="s">
        <v>1892</v>
      </c>
      <c r="B168" s="70">
        <v>319</v>
      </c>
      <c r="C168" s="70">
        <v>13</v>
      </c>
      <c r="D168" s="70">
        <v>19</v>
      </c>
      <c r="E168" s="70">
        <v>2016</v>
      </c>
      <c r="F168" s="70" t="s">
        <v>155</v>
      </c>
      <c r="G168" s="70" t="s">
        <v>1879</v>
      </c>
      <c r="H168" s="70" t="s">
        <v>1880</v>
      </c>
      <c r="I168" s="148"/>
      <c r="J168" s="71">
        <v>194.8728480161912</v>
      </c>
      <c r="K168" s="71">
        <v>1.9056850470051634</v>
      </c>
      <c r="L168" s="71">
        <v>6.6424162607274395</v>
      </c>
      <c r="M168" s="71">
        <v>64.012406028942294</v>
      </c>
      <c r="N168" s="71">
        <v>50.171720911292304</v>
      </c>
      <c r="O168" s="71">
        <v>45.005021036894647</v>
      </c>
      <c r="P168" s="71">
        <v>51.920302587372838</v>
      </c>
      <c r="Q168" s="71">
        <v>3.1273742971722793</v>
      </c>
      <c r="R168" s="71">
        <v>44.7302482295838</v>
      </c>
      <c r="S168" s="71">
        <v>3.2798446063335689</v>
      </c>
      <c r="T168" s="72"/>
      <c r="U168" s="71">
        <v>25458579</v>
      </c>
      <c r="V168" s="71">
        <v>945</v>
      </c>
      <c r="W168" s="71">
        <v>112</v>
      </c>
      <c r="X168" s="71">
        <v>16618</v>
      </c>
      <c r="Y168" s="71">
        <v>17277</v>
      </c>
      <c r="Z168" s="71">
        <v>26469</v>
      </c>
      <c r="AA168" s="71">
        <v>10686</v>
      </c>
      <c r="AB168" s="71">
        <v>44277</v>
      </c>
      <c r="AC168" s="71">
        <v>7639486.0963069489</v>
      </c>
      <c r="AD168" s="71">
        <v>3.2798446063335689</v>
      </c>
      <c r="AE168" s="72"/>
      <c r="AF168" s="71">
        <v>137208167.71641311</v>
      </c>
      <c r="AG168" s="71">
        <v>1491976.777956506</v>
      </c>
      <c r="AH168" s="71">
        <v>1022250.039606603</v>
      </c>
      <c r="AI168" s="71">
        <v>99025218.064643264</v>
      </c>
      <c r="AJ168" s="71">
        <v>71929116.622113407</v>
      </c>
      <c r="AK168" s="71">
        <v>0</v>
      </c>
      <c r="AL168" s="71">
        <v>0</v>
      </c>
      <c r="AM168" s="71">
        <v>6072691.3378043827</v>
      </c>
      <c r="AN168" s="71">
        <v>0</v>
      </c>
      <c r="AO168" s="71">
        <v>0</v>
      </c>
      <c r="AP168" s="71">
        <v>316749420.5585373</v>
      </c>
      <c r="AQ168" s="72"/>
      <c r="AR168" s="71">
        <v>1168</v>
      </c>
      <c r="AS168" s="71">
        <v>325</v>
      </c>
      <c r="AT168" s="71">
        <v>0</v>
      </c>
      <c r="AU168" s="71">
        <v>0</v>
      </c>
      <c r="AV168" s="71">
        <v>0</v>
      </c>
      <c r="AW168" s="71">
        <v>1</v>
      </c>
      <c r="AX168" s="71"/>
      <c r="AY168" s="72"/>
      <c r="AZ168" s="71">
        <v>5028.2</v>
      </c>
      <c r="BA168" s="71">
        <v>18900.7</v>
      </c>
      <c r="BB168" s="71">
        <v>0</v>
      </c>
      <c r="BC168" s="71">
        <v>0</v>
      </c>
      <c r="BD168" s="71">
        <v>0</v>
      </c>
      <c r="BE168" s="71">
        <v>1950</v>
      </c>
      <c r="BF168" s="71"/>
      <c r="BG168" s="72"/>
      <c r="BH168" s="71">
        <v>0</v>
      </c>
      <c r="BI168" s="71">
        <v>0</v>
      </c>
      <c r="BJ168" s="71">
        <v>43.634</v>
      </c>
      <c r="BK168" s="71">
        <v>0</v>
      </c>
      <c r="BL168" s="71">
        <v>52.494999999999997</v>
      </c>
      <c r="BM168" s="71">
        <v>0</v>
      </c>
      <c r="BN168" s="72"/>
      <c r="BO168" s="71">
        <v>0</v>
      </c>
      <c r="BP168" s="71">
        <v>0</v>
      </c>
      <c r="BQ168" s="71">
        <v>4</v>
      </c>
      <c r="BR168" s="71">
        <v>0</v>
      </c>
      <c r="BS168" s="71">
        <v>4</v>
      </c>
      <c r="BT168" s="71">
        <v>0</v>
      </c>
      <c r="BU168"/>
      <c r="BV168" s="70">
        <v>76.587000000000003</v>
      </c>
      <c r="BW168" s="70">
        <v>0</v>
      </c>
      <c r="BX168" s="70">
        <v>19.542000000000002</v>
      </c>
      <c r="BY168" s="70">
        <v>0</v>
      </c>
      <c r="BZ168" s="70">
        <v>0</v>
      </c>
      <c r="CA168" s="70">
        <v>0</v>
      </c>
      <c r="CB168" s="70">
        <v>0</v>
      </c>
      <c r="CC168" s="70">
        <v>0</v>
      </c>
      <c r="CD168" s="70">
        <v>0</v>
      </c>
    </row>
    <row r="169" spans="1:82">
      <c r="A169" s="70" t="s">
        <v>1893</v>
      </c>
      <c r="B169" s="70">
        <v>320</v>
      </c>
      <c r="C169" s="70">
        <v>14</v>
      </c>
      <c r="D169" s="70">
        <v>19</v>
      </c>
      <c r="E169" s="70">
        <v>2017</v>
      </c>
      <c r="F169" s="70" t="s">
        <v>156</v>
      </c>
      <c r="G169" s="70" t="s">
        <v>1879</v>
      </c>
      <c r="H169" s="70" t="s">
        <v>1880</v>
      </c>
      <c r="I169" s="148"/>
      <c r="J169" s="71">
        <v>162.29470139996724</v>
      </c>
      <c r="K169" s="71">
        <v>1.9456231644085407</v>
      </c>
      <c r="L169" s="71">
        <v>6.179201347009152</v>
      </c>
      <c r="M169" s="71">
        <v>63.438139298800778</v>
      </c>
      <c r="N169" s="71">
        <v>51.994317238530542</v>
      </c>
      <c r="O169" s="71">
        <v>45.033327757321807</v>
      </c>
      <c r="P169" s="71">
        <v>52.66320950431404</v>
      </c>
      <c r="Q169" s="71">
        <v>3.0348957855052299</v>
      </c>
      <c r="R169" s="71">
        <v>44.34942728488916</v>
      </c>
      <c r="S169" s="71">
        <v>2.7096052494209752</v>
      </c>
      <c r="T169" s="72"/>
      <c r="U169" s="71">
        <v>22590513</v>
      </c>
      <c r="V169" s="71">
        <v>945</v>
      </c>
      <c r="W169" s="71">
        <v>112</v>
      </c>
      <c r="X169" s="71">
        <v>16618</v>
      </c>
      <c r="Y169" s="71">
        <v>17503</v>
      </c>
      <c r="Z169" s="71">
        <v>26925</v>
      </c>
      <c r="AA169" s="71">
        <v>10908</v>
      </c>
      <c r="AB169" s="71">
        <v>44433</v>
      </c>
      <c r="AC169" s="71">
        <v>7724738.3999999994</v>
      </c>
      <c r="AD169" s="71">
        <v>2.7096052494209748</v>
      </c>
      <c r="AE169" s="72"/>
      <c r="AF169" s="71">
        <v>121886478.8666192</v>
      </c>
      <c r="AG169" s="71">
        <v>1544144.744425806</v>
      </c>
      <c r="AH169" s="71">
        <v>1302729.4649313779</v>
      </c>
      <c r="AI169" s="71">
        <v>100620646.3773206</v>
      </c>
      <c r="AJ169" s="71">
        <v>76936162.117688879</v>
      </c>
      <c r="AK169" s="71">
        <v>0</v>
      </c>
      <c r="AL169" s="71">
        <v>0</v>
      </c>
      <c r="AM169" s="71">
        <v>6103622.6757008405</v>
      </c>
      <c r="AN169" s="71">
        <v>0</v>
      </c>
      <c r="AO169" s="71">
        <v>0</v>
      </c>
      <c r="AP169" s="71">
        <v>308393784.2466867</v>
      </c>
      <c r="AQ169" s="72"/>
      <c r="AR169" s="71">
        <v>1222</v>
      </c>
      <c r="AS169" s="71">
        <v>352</v>
      </c>
      <c r="AT169" s="71">
        <v>0</v>
      </c>
      <c r="AU169" s="71">
        <v>0</v>
      </c>
      <c r="AV169" s="71">
        <v>0</v>
      </c>
      <c r="AW169" s="71">
        <v>1</v>
      </c>
      <c r="AX169" s="71"/>
      <c r="AY169" s="72"/>
      <c r="AZ169" s="71">
        <v>5306.5</v>
      </c>
      <c r="BA169" s="71">
        <v>19861.8</v>
      </c>
      <c r="BB169" s="71">
        <v>0</v>
      </c>
      <c r="BC169" s="71">
        <v>0</v>
      </c>
      <c r="BD169" s="71">
        <v>0</v>
      </c>
      <c r="BE169" s="71">
        <v>1950</v>
      </c>
      <c r="BF169" s="71"/>
      <c r="BG169" s="72"/>
      <c r="BH169" s="71">
        <v>0</v>
      </c>
      <c r="BI169" s="71">
        <v>0</v>
      </c>
      <c r="BJ169" s="71">
        <v>40.691000000000003</v>
      </c>
      <c r="BK169" s="71">
        <v>0</v>
      </c>
      <c r="BL169" s="71">
        <v>47.826999999999998</v>
      </c>
      <c r="BM169" s="71">
        <v>0</v>
      </c>
      <c r="BN169" s="72"/>
      <c r="BO169" s="71">
        <v>0</v>
      </c>
      <c r="BP169" s="71">
        <v>0</v>
      </c>
      <c r="BQ169" s="71">
        <v>4</v>
      </c>
      <c r="BR169" s="71">
        <v>0</v>
      </c>
      <c r="BS169" s="71">
        <v>4</v>
      </c>
      <c r="BT169" s="71">
        <v>0</v>
      </c>
      <c r="BU169"/>
      <c r="BV169" s="70">
        <v>73.453999999999994</v>
      </c>
      <c r="BW169" s="70">
        <v>0</v>
      </c>
      <c r="BX169" s="70">
        <v>15.064</v>
      </c>
      <c r="BY169" s="70">
        <v>0</v>
      </c>
      <c r="BZ169" s="70">
        <v>0</v>
      </c>
      <c r="CA169" s="70">
        <v>0</v>
      </c>
      <c r="CB169" s="70">
        <v>0</v>
      </c>
      <c r="CC169" s="70">
        <v>0</v>
      </c>
      <c r="CD169" s="70">
        <v>0</v>
      </c>
    </row>
    <row r="170" spans="1:82">
      <c r="A170" s="70" t="s">
        <v>1894</v>
      </c>
      <c r="B170" s="70">
        <v>321</v>
      </c>
      <c r="C170" s="70">
        <v>15</v>
      </c>
      <c r="D170" s="70">
        <v>19</v>
      </c>
      <c r="E170" s="70">
        <v>2018</v>
      </c>
      <c r="F170" s="70" t="s">
        <v>183</v>
      </c>
      <c r="G170" s="70" t="s">
        <v>1879</v>
      </c>
      <c r="H170" s="70" t="s">
        <v>1880</v>
      </c>
      <c r="I170" s="148"/>
      <c r="J170" s="71">
        <v>164.63437011912185</v>
      </c>
      <c r="K170" s="71">
        <v>1.8164339532066356</v>
      </c>
      <c r="L170" s="71">
        <v>5.7542970701884846</v>
      </c>
      <c r="M170" s="71">
        <v>64.425099169462868</v>
      </c>
      <c r="N170" s="71">
        <v>47.900232057917364</v>
      </c>
      <c r="O170" s="71">
        <v>44.766566401367932</v>
      </c>
      <c r="P170" s="71">
        <v>52.459239723215035</v>
      </c>
      <c r="Q170" s="71">
        <v>2.81721466291647</v>
      </c>
      <c r="R170" s="71">
        <v>45.881623843512344</v>
      </c>
      <c r="S170" s="71">
        <v>3.7095674395794185</v>
      </c>
      <c r="T170" s="72"/>
      <c r="U170" s="71">
        <v>23914820</v>
      </c>
      <c r="V170" s="71">
        <v>945</v>
      </c>
      <c r="W170" s="71">
        <v>112</v>
      </c>
      <c r="X170" s="71">
        <v>16618</v>
      </c>
      <c r="Y170" s="71">
        <v>17776</v>
      </c>
      <c r="Z170" s="71">
        <v>27278</v>
      </c>
      <c r="AA170" s="71">
        <v>10975</v>
      </c>
      <c r="AB170" s="71">
        <v>44449</v>
      </c>
      <c r="AC170" s="71">
        <v>7960294.5999999996</v>
      </c>
      <c r="AD170" s="71">
        <v>3.709567439579418</v>
      </c>
      <c r="AE170" s="72"/>
      <c r="AF170" s="71">
        <v>124398140.78817929</v>
      </c>
      <c r="AG170" s="71">
        <v>1371823.044717628</v>
      </c>
      <c r="AH170" s="71">
        <v>1228555.110655271</v>
      </c>
      <c r="AI170" s="71">
        <v>97086865.753331333</v>
      </c>
      <c r="AJ170" s="71">
        <v>69997067.350923568</v>
      </c>
      <c r="AK170" s="71">
        <v>0</v>
      </c>
      <c r="AL170" s="71">
        <v>0</v>
      </c>
      <c r="AM170" s="71">
        <v>6118454.2200220795</v>
      </c>
      <c r="AN170" s="71">
        <v>0</v>
      </c>
      <c r="AO170" s="71">
        <v>0</v>
      </c>
      <c r="AP170" s="71">
        <v>300200906.26782918</v>
      </c>
      <c r="AQ170" s="72"/>
      <c r="AR170" s="71">
        <v>1312</v>
      </c>
      <c r="AS170" s="71">
        <v>382</v>
      </c>
      <c r="AT170" s="71">
        <v>0</v>
      </c>
      <c r="AU170" s="71">
        <v>0</v>
      </c>
      <c r="AV170" s="71">
        <v>0</v>
      </c>
      <c r="AW170" s="71">
        <v>0</v>
      </c>
      <c r="AX170" s="71"/>
      <c r="AY170" s="72"/>
      <c r="AZ170" s="71">
        <v>5757.6</v>
      </c>
      <c r="BA170" s="71">
        <v>22552.799999999999</v>
      </c>
      <c r="BB170" s="71">
        <v>0</v>
      </c>
      <c r="BC170" s="71">
        <v>0</v>
      </c>
      <c r="BD170" s="71">
        <v>0</v>
      </c>
      <c r="BE170" s="71">
        <v>0</v>
      </c>
      <c r="BF170" s="71"/>
      <c r="BG170" s="72"/>
      <c r="BH170" s="71">
        <v>0</v>
      </c>
      <c r="BI170" s="71">
        <v>0</v>
      </c>
      <c r="BJ170" s="71">
        <v>40.305</v>
      </c>
      <c r="BK170" s="71">
        <v>0</v>
      </c>
      <c r="BL170" s="71">
        <v>50.843000000000004</v>
      </c>
      <c r="BM170" s="71">
        <v>0</v>
      </c>
      <c r="BN170" s="72"/>
      <c r="BO170" s="71">
        <v>0</v>
      </c>
      <c r="BP170" s="71">
        <v>0</v>
      </c>
      <c r="BQ170" s="71">
        <v>4</v>
      </c>
      <c r="BR170" s="71">
        <v>0</v>
      </c>
      <c r="BS170" s="71">
        <v>4</v>
      </c>
      <c r="BT170" s="71">
        <v>0</v>
      </c>
      <c r="BU170"/>
      <c r="BV170" s="70">
        <v>73.162000000000006</v>
      </c>
      <c r="BW170" s="70">
        <v>0</v>
      </c>
      <c r="BX170" s="70">
        <v>17.986000000000001</v>
      </c>
      <c r="BY170" s="70">
        <v>0</v>
      </c>
      <c r="BZ170" s="70">
        <v>0</v>
      </c>
      <c r="CA170" s="70">
        <v>0</v>
      </c>
      <c r="CB170" s="70">
        <v>0</v>
      </c>
      <c r="CC170" s="70">
        <v>0</v>
      </c>
      <c r="CD170" s="70">
        <v>0</v>
      </c>
    </row>
    <row r="171" spans="1:82">
      <c r="A171" s="70" t="s">
        <v>1895</v>
      </c>
      <c r="B171" s="70">
        <v>322</v>
      </c>
      <c r="C171" s="70">
        <v>16</v>
      </c>
      <c r="D171" s="70">
        <v>19</v>
      </c>
      <c r="E171" s="70">
        <v>2019</v>
      </c>
      <c r="F171" s="70" t="s">
        <v>158</v>
      </c>
      <c r="G171" s="70" t="s">
        <v>1879</v>
      </c>
      <c r="H171" s="70" t="s">
        <v>1880</v>
      </c>
      <c r="I171" s="148"/>
      <c r="J171" s="71">
        <v>151.29438284666941</v>
      </c>
      <c r="K171" s="71">
        <v>1.6297532013626299</v>
      </c>
      <c r="L171" s="71">
        <v>5.7852264164798344</v>
      </c>
      <c r="M171" s="71">
        <v>61.413726002048392</v>
      </c>
      <c r="N171" s="71">
        <v>47.586809885297235</v>
      </c>
      <c r="O171" s="71">
        <v>43.856327465694463</v>
      </c>
      <c r="P171" s="71">
        <v>51.458241568892035</v>
      </c>
      <c r="Q171" s="71">
        <v>2.7532631551739599</v>
      </c>
      <c r="R171" s="71">
        <v>46.938263091437854</v>
      </c>
      <c r="S171" s="71">
        <v>7.3335360894675414</v>
      </c>
      <c r="T171" s="72"/>
      <c r="U171" s="71">
        <v>22998383</v>
      </c>
      <c r="V171" s="71">
        <v>945</v>
      </c>
      <c r="W171" s="71">
        <v>112</v>
      </c>
      <c r="X171" s="71">
        <v>16618</v>
      </c>
      <c r="Y171" s="71">
        <v>18194</v>
      </c>
      <c r="Z171" s="71">
        <v>27457</v>
      </c>
      <c r="AA171" s="71">
        <v>10685</v>
      </c>
      <c r="AB171" s="71">
        <v>44616</v>
      </c>
      <c r="AC171" s="71">
        <v>8277000.3999999994</v>
      </c>
      <c r="AD171" s="71">
        <v>7.3335360894675414</v>
      </c>
      <c r="AE171" s="72"/>
      <c r="AF171" s="71">
        <v>116251733.4589131</v>
      </c>
      <c r="AG171" s="71">
        <v>1322607.470115968</v>
      </c>
      <c r="AH171" s="71">
        <v>1319567.963130007</v>
      </c>
      <c r="AI171" s="71">
        <v>100229960.26343679</v>
      </c>
      <c r="AJ171" s="71">
        <v>77509518.166390792</v>
      </c>
      <c r="AK171" s="71">
        <v>0</v>
      </c>
      <c r="AL171" s="71">
        <v>0</v>
      </c>
      <c r="AM171" s="71">
        <v>6076363.3309318228</v>
      </c>
      <c r="AN171" s="71">
        <v>0</v>
      </c>
      <c r="AO171" s="71">
        <v>0</v>
      </c>
      <c r="AP171" s="71">
        <v>302709750.65291852</v>
      </c>
      <c r="AQ171" s="72"/>
      <c r="AR171" s="71">
        <v>1401</v>
      </c>
      <c r="AS171" s="71">
        <v>405</v>
      </c>
      <c r="AT171" s="71">
        <v>0</v>
      </c>
      <c r="AU171" s="71">
        <v>0</v>
      </c>
      <c r="AV171" s="71">
        <v>0</v>
      </c>
      <c r="AW171" s="71">
        <v>0</v>
      </c>
      <c r="AX171" s="71"/>
      <c r="AY171" s="72"/>
      <c r="AZ171" s="71">
        <v>6225.3000000000047</v>
      </c>
      <c r="BA171" s="71">
        <v>22993.3</v>
      </c>
      <c r="BB171" s="71">
        <v>0</v>
      </c>
      <c r="BC171" s="71">
        <v>0</v>
      </c>
      <c r="BD171" s="71">
        <v>0</v>
      </c>
      <c r="BE171" s="71">
        <v>0</v>
      </c>
      <c r="BF171" s="71"/>
      <c r="BG171" s="72"/>
      <c r="BH171" s="71">
        <v>0</v>
      </c>
      <c r="BI171" s="71">
        <v>0</v>
      </c>
      <c r="BJ171" s="71">
        <v>39.545000000000002</v>
      </c>
      <c r="BK171" s="71">
        <v>0</v>
      </c>
      <c r="BL171" s="71">
        <v>54.572000000000003</v>
      </c>
      <c r="BM171" s="71">
        <v>0</v>
      </c>
      <c r="BN171" s="72"/>
      <c r="BO171" s="71">
        <v>0</v>
      </c>
      <c r="BP171" s="71">
        <v>0</v>
      </c>
      <c r="BQ171" s="71">
        <v>4</v>
      </c>
      <c r="BR171" s="71">
        <v>0</v>
      </c>
      <c r="BS171" s="71">
        <v>4</v>
      </c>
      <c r="BT171" s="71">
        <v>0</v>
      </c>
      <c r="BU171"/>
      <c r="BV171" s="70">
        <v>70.248000000000005</v>
      </c>
      <c r="BW171" s="70">
        <v>0</v>
      </c>
      <c r="BX171" s="70">
        <v>23.869</v>
      </c>
      <c r="BY171" s="70">
        <v>0</v>
      </c>
      <c r="BZ171" s="70">
        <v>0</v>
      </c>
      <c r="CA171" s="70">
        <v>0</v>
      </c>
      <c r="CB171" s="70">
        <v>0</v>
      </c>
      <c r="CC171" s="70">
        <v>0</v>
      </c>
      <c r="CD171" s="70">
        <v>0</v>
      </c>
    </row>
    <row r="172" spans="1:82">
      <c r="A172" s="70" t="s">
        <v>1896</v>
      </c>
      <c r="B172" s="70">
        <v>323</v>
      </c>
      <c r="C172" s="70">
        <v>17</v>
      </c>
      <c r="D172" s="70">
        <v>19</v>
      </c>
      <c r="E172" s="70">
        <v>2020</v>
      </c>
      <c r="F172" s="70" t="s">
        <v>159</v>
      </c>
      <c r="G172" s="70" t="s">
        <v>1879</v>
      </c>
      <c r="H172" s="70" t="s">
        <v>1880</v>
      </c>
      <c r="I172" s="148"/>
      <c r="J172" s="71">
        <v>115.4659970620599</v>
      </c>
      <c r="K172" s="71">
        <v>1.5908065643426963</v>
      </c>
      <c r="L172" s="71">
        <v>8.0765863855777837</v>
      </c>
      <c r="M172" s="71">
        <v>54.620225494853159</v>
      </c>
      <c r="N172" s="71">
        <v>47.316230910661986</v>
      </c>
      <c r="O172" s="71">
        <v>38.43693833204518</v>
      </c>
      <c r="P172" s="71">
        <v>49.469016480807831</v>
      </c>
      <c r="Q172" s="71">
        <v>2.61196004657215</v>
      </c>
      <c r="R172" s="71">
        <v>43.502461517098737</v>
      </c>
      <c r="S172" s="71">
        <v>3.7601474205445902</v>
      </c>
      <c r="T172" s="72"/>
      <c r="U172" s="71">
        <v>17205816</v>
      </c>
      <c r="V172" s="71">
        <v>860</v>
      </c>
      <c r="W172" s="71">
        <v>173</v>
      </c>
      <c r="X172" s="71">
        <v>16696</v>
      </c>
      <c r="Y172" s="71">
        <v>18267</v>
      </c>
      <c r="Z172" s="71">
        <v>27466</v>
      </c>
      <c r="AA172" s="71">
        <v>10918</v>
      </c>
      <c r="AB172" s="71">
        <v>44300</v>
      </c>
      <c r="AC172" s="71">
        <v>7711671.1999999993</v>
      </c>
      <c r="AD172" s="71">
        <v>3.7601474205445902</v>
      </c>
      <c r="AE172" s="72"/>
      <c r="AF172" s="71">
        <v>90008046.658638254</v>
      </c>
      <c r="AG172" s="71">
        <v>1226926.028988753</v>
      </c>
      <c r="AH172" s="71">
        <v>1940938.4362359792</v>
      </c>
      <c r="AI172" s="71">
        <v>92987498.499968112</v>
      </c>
      <c r="AJ172" s="71">
        <v>80204342.830244854</v>
      </c>
      <c r="AK172" s="71"/>
      <c r="AL172" s="71"/>
      <c r="AM172" s="71">
        <v>5781642.1832654886</v>
      </c>
      <c r="AN172" s="71"/>
      <c r="AO172" s="71"/>
      <c r="AP172" s="71">
        <v>272149394.63734144</v>
      </c>
      <c r="AQ172" s="72"/>
      <c r="AR172" s="71">
        <v>1483</v>
      </c>
      <c r="AS172" s="71">
        <v>415</v>
      </c>
      <c r="AT172" s="71">
        <v>0</v>
      </c>
      <c r="AU172" s="71">
        <v>0</v>
      </c>
      <c r="AV172" s="71">
        <v>0</v>
      </c>
      <c r="AW172" s="71">
        <v>0</v>
      </c>
      <c r="AX172" s="71"/>
      <c r="AY172" s="72"/>
      <c r="AZ172" s="71">
        <v>6650.2000000000025</v>
      </c>
      <c r="BA172" s="71">
        <v>23281.400000000009</v>
      </c>
      <c r="BB172" s="71">
        <v>0</v>
      </c>
      <c r="BC172" s="71">
        <v>0</v>
      </c>
      <c r="BD172" s="71">
        <v>0</v>
      </c>
      <c r="BE172" s="71">
        <v>0</v>
      </c>
      <c r="BF172" s="71"/>
      <c r="BG172" s="72"/>
      <c r="BH172" s="71">
        <v>0</v>
      </c>
      <c r="BI172" s="71">
        <v>0</v>
      </c>
      <c r="BJ172" s="71">
        <v>7.2889999999999997</v>
      </c>
      <c r="BK172" s="71">
        <v>0</v>
      </c>
      <c r="BL172" s="71">
        <v>51.188000000000002</v>
      </c>
      <c r="BM172" s="71">
        <v>0</v>
      </c>
      <c r="BN172" s="72"/>
      <c r="BO172" s="71">
        <v>0</v>
      </c>
      <c r="BP172" s="71">
        <v>0</v>
      </c>
      <c r="BQ172" s="71">
        <v>2</v>
      </c>
      <c r="BR172" s="71">
        <v>0</v>
      </c>
      <c r="BS172" s="71">
        <v>4</v>
      </c>
      <c r="BT172" s="71">
        <v>0</v>
      </c>
      <c r="BU172"/>
      <c r="BV172" s="70">
        <v>36.774999999999999</v>
      </c>
      <c r="BW172" s="70">
        <v>0</v>
      </c>
      <c r="BX172" s="70">
        <v>21.702000000000002</v>
      </c>
      <c r="BY172" s="70">
        <v>0</v>
      </c>
      <c r="BZ172" s="70">
        <v>0</v>
      </c>
      <c r="CA172" s="70">
        <v>0</v>
      </c>
      <c r="CB172" s="70">
        <v>0</v>
      </c>
      <c r="CC172" s="70">
        <v>0</v>
      </c>
      <c r="CD172" s="70">
        <v>0</v>
      </c>
    </row>
    <row r="173" spans="1:82">
      <c r="A173" s="70" t="s">
        <v>1897</v>
      </c>
      <c r="B173" s="70">
        <v>323</v>
      </c>
      <c r="C173" s="70">
        <v>18</v>
      </c>
      <c r="D173" s="70">
        <v>19</v>
      </c>
      <c r="E173" s="70">
        <v>2021</v>
      </c>
      <c r="F173" s="70" t="s">
        <v>160</v>
      </c>
      <c r="G173" s="70" t="s">
        <v>1879</v>
      </c>
      <c r="H173" s="70" t="s">
        <v>1880</v>
      </c>
      <c r="I173" s="148"/>
      <c r="J173" s="71">
        <v>106.47235554304446</v>
      </c>
      <c r="K173" s="71">
        <v>1.8025480623971106</v>
      </c>
      <c r="L173" s="71">
        <v>7.700468512295207</v>
      </c>
      <c r="M173" s="71">
        <v>61.818975795075914</v>
      </c>
      <c r="N173" s="71">
        <v>46.960897847949447</v>
      </c>
      <c r="O173" s="71">
        <v>37.53796799371279</v>
      </c>
      <c r="P173" s="71">
        <v>51.749294474430435</v>
      </c>
      <c r="Q173" s="71">
        <v>2.5725359519310298</v>
      </c>
      <c r="R173" s="71">
        <v>46.04057054145791</v>
      </c>
      <c r="S173" s="71">
        <v>5.0865953274957141</v>
      </c>
      <c r="T173" s="72"/>
      <c r="U173" s="71">
        <v>16708838</v>
      </c>
      <c r="V173" s="71">
        <v>860</v>
      </c>
      <c r="W173" s="71">
        <v>173</v>
      </c>
      <c r="X173" s="71">
        <v>16696</v>
      </c>
      <c r="Y173" s="71">
        <v>18431</v>
      </c>
      <c r="Z173" s="71">
        <v>27619</v>
      </c>
      <c r="AA173" s="71">
        <v>11137</v>
      </c>
      <c r="AB173" s="71">
        <v>44060</v>
      </c>
      <c r="AC173" s="71">
        <v>7917710.3999999985</v>
      </c>
      <c r="AD173" s="71">
        <v>5.0865953274957141</v>
      </c>
      <c r="AE173" s="72"/>
      <c r="AF173" s="71">
        <v>81974982.471474111</v>
      </c>
      <c r="AG173" s="71">
        <v>1366265.2553040434</v>
      </c>
      <c r="AH173" s="71">
        <v>1785754.7347251927</v>
      </c>
      <c r="AI173" s="71">
        <v>99222564.663992032</v>
      </c>
      <c r="AJ173" s="71">
        <v>73855885.617059052</v>
      </c>
      <c r="AK173" s="71">
        <v>0</v>
      </c>
      <c r="AL173" s="71">
        <v>0</v>
      </c>
      <c r="AM173" s="71">
        <v>5783486.8968117964</v>
      </c>
      <c r="AN173" s="71">
        <v>0</v>
      </c>
      <c r="AO173" s="71">
        <v>0</v>
      </c>
      <c r="AP173" s="71">
        <v>263988939.63936621</v>
      </c>
      <c r="AQ173" s="72"/>
      <c r="AR173" s="71">
        <v>1578</v>
      </c>
      <c r="AS173" s="71">
        <v>416</v>
      </c>
      <c r="AT173" s="71">
        <v>0</v>
      </c>
      <c r="AU173" s="71">
        <v>0</v>
      </c>
      <c r="AV173" s="71">
        <v>0</v>
      </c>
      <c r="AW173" s="71">
        <v>0</v>
      </c>
      <c r="AX173" s="71"/>
      <c r="AY173" s="72"/>
      <c r="AZ173" s="71">
        <v>7173.2999999999975</v>
      </c>
      <c r="BA173" s="71">
        <v>23330.900000000009</v>
      </c>
      <c r="BB173" s="71">
        <v>0</v>
      </c>
      <c r="BC173" s="71">
        <v>0</v>
      </c>
      <c r="BD173" s="71">
        <v>0</v>
      </c>
      <c r="BE173" s="71">
        <v>0</v>
      </c>
      <c r="BF173" s="71"/>
      <c r="BG173" s="72"/>
      <c r="BH173" s="71">
        <v>0</v>
      </c>
      <c r="BI173" s="71">
        <v>0</v>
      </c>
      <c r="BJ173" s="71">
        <v>23.099</v>
      </c>
      <c r="BK173" s="71">
        <v>0</v>
      </c>
      <c r="BL173" s="71">
        <v>50.606999999999999</v>
      </c>
      <c r="BM173" s="71">
        <v>0</v>
      </c>
      <c r="BN173" s="72"/>
      <c r="BO173" s="71">
        <v>0</v>
      </c>
      <c r="BP173" s="71">
        <v>0</v>
      </c>
      <c r="BQ173" s="71">
        <v>4</v>
      </c>
      <c r="BR173" s="71">
        <v>0</v>
      </c>
      <c r="BS173" s="71">
        <v>4</v>
      </c>
      <c r="BT173" s="71">
        <v>0</v>
      </c>
      <c r="BU173"/>
      <c r="BV173" s="70">
        <v>52.174999999999997</v>
      </c>
      <c r="BW173" s="70">
        <v>0</v>
      </c>
      <c r="BX173" s="70">
        <v>21.530999999999999</v>
      </c>
      <c r="BY173" s="70">
        <v>0</v>
      </c>
      <c r="BZ173" s="70">
        <v>0</v>
      </c>
      <c r="CA173" s="70">
        <v>0</v>
      </c>
      <c r="CB173" s="70">
        <v>0</v>
      </c>
      <c r="CC173" s="70">
        <v>0</v>
      </c>
      <c r="CD173" s="70">
        <v>0</v>
      </c>
    </row>
    <row r="174" spans="1:82">
      <c r="A174" s="70" t="s">
        <v>1898</v>
      </c>
      <c r="B174" s="70">
        <v>323</v>
      </c>
      <c r="C174" s="70">
        <v>19</v>
      </c>
      <c r="D174" s="70">
        <v>19</v>
      </c>
      <c r="E174" s="70">
        <v>2022</v>
      </c>
      <c r="F174" s="70" t="s">
        <v>161</v>
      </c>
      <c r="G174" s="70" t="s">
        <v>1879</v>
      </c>
      <c r="H174" s="70" t="s">
        <v>1880</v>
      </c>
      <c r="I174" s="148"/>
      <c r="J174" s="71">
        <v>94.921448657800283</v>
      </c>
      <c r="K174" s="71">
        <v>1.6234601608715711</v>
      </c>
      <c r="L174" s="71">
        <v>7.2043501826684286</v>
      </c>
      <c r="M174" s="71">
        <v>58.384330431581439</v>
      </c>
      <c r="N174" s="71">
        <v>46.684915462951693</v>
      </c>
      <c r="O174" s="71">
        <v>39.780960979754312</v>
      </c>
      <c r="P174" s="71">
        <v>52.981484158999471</v>
      </c>
      <c r="Q174" s="71">
        <v>2.5820901622032233</v>
      </c>
      <c r="R174" s="71">
        <v>43.755875819083101</v>
      </c>
      <c r="S174" s="71">
        <v>5.0881478793301111</v>
      </c>
      <c r="T174" s="72"/>
      <c r="U174" s="71">
        <v>18036279</v>
      </c>
      <c r="V174" s="71">
        <v>860</v>
      </c>
      <c r="W174" s="71">
        <v>173</v>
      </c>
      <c r="X174" s="71">
        <v>16696</v>
      </c>
      <c r="Y174" s="71">
        <v>18578</v>
      </c>
      <c r="Z174" s="71">
        <v>27809</v>
      </c>
      <c r="AA174" s="71">
        <v>11576</v>
      </c>
      <c r="AB174" s="71">
        <v>43861</v>
      </c>
      <c r="AC174" s="71">
        <v>7619313.1999999974</v>
      </c>
      <c r="AD174" s="71">
        <v>5.0881478793301111</v>
      </c>
      <c r="AE174" s="72"/>
      <c r="AF174" s="71">
        <v>75198943.41195032</v>
      </c>
      <c r="AG174" s="71">
        <v>1313148.6090908838</v>
      </c>
      <c r="AH174" s="71">
        <v>1962794.2807602643</v>
      </c>
      <c r="AI174" s="71">
        <v>97042632.870791316</v>
      </c>
      <c r="AJ174" s="71">
        <v>76971688.937088922</v>
      </c>
      <c r="AK174" s="71">
        <v>0</v>
      </c>
      <c r="AL174" s="71">
        <v>0</v>
      </c>
      <c r="AM174" s="71">
        <v>5663652.2599904956</v>
      </c>
      <c r="AN174" s="71">
        <v>0</v>
      </c>
      <c r="AO174" s="71">
        <v>0</v>
      </c>
      <c r="AP174" s="71">
        <v>258152860.36967221</v>
      </c>
      <c r="AQ174" s="72"/>
      <c r="AR174" s="71">
        <v>1695</v>
      </c>
      <c r="AS174" s="71">
        <v>419</v>
      </c>
      <c r="AT174" s="71">
        <v>0</v>
      </c>
      <c r="AU174" s="71">
        <v>0</v>
      </c>
      <c r="AV174" s="71">
        <v>0</v>
      </c>
      <c r="AW174" s="71">
        <v>0</v>
      </c>
      <c r="AX174" s="71"/>
      <c r="AY174" s="72"/>
      <c r="AZ174" s="71">
        <v>7801.3999999999933</v>
      </c>
      <c r="BA174" s="71">
        <v>23400.200000000012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1899</v>
      </c>
      <c r="B175" s="70">
        <v>323</v>
      </c>
      <c r="C175" s="70">
        <v>20</v>
      </c>
      <c r="D175" s="70">
        <v>19</v>
      </c>
      <c r="E175" s="70">
        <v>2023</v>
      </c>
      <c r="F175" s="70" t="s">
        <v>1539</v>
      </c>
      <c r="G175" s="70" t="s">
        <v>1879</v>
      </c>
      <c r="H175" s="70" t="s">
        <v>1880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1822</v>
      </c>
      <c r="AS175" s="71">
        <v>421</v>
      </c>
      <c r="AT175" s="71">
        <v>0</v>
      </c>
      <c r="AU175" s="71">
        <v>0</v>
      </c>
      <c r="AV175" s="71">
        <v>0</v>
      </c>
      <c r="AW175" s="71">
        <v>0</v>
      </c>
      <c r="AX175" s="71"/>
      <c r="AY175" s="72"/>
      <c r="AZ175" s="71">
        <v>8476.5999999999822</v>
      </c>
      <c r="BA175" s="71">
        <v>23436.200000000012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1900</v>
      </c>
      <c r="B176" s="70">
        <v>323</v>
      </c>
      <c r="C176" s="70">
        <v>21</v>
      </c>
      <c r="D176" s="70">
        <v>19</v>
      </c>
      <c r="E176" s="70">
        <v>2024</v>
      </c>
      <c r="F176" s="70" t="s">
        <v>1554</v>
      </c>
      <c r="G176" s="70" t="s">
        <v>1879</v>
      </c>
      <c r="H176" s="70" t="s">
        <v>1880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1901</v>
      </c>
      <c r="B177" s="70">
        <v>477</v>
      </c>
      <c r="C177" s="70">
        <v>1</v>
      </c>
      <c r="D177" s="70">
        <v>29</v>
      </c>
      <c r="E177" s="70">
        <v>1990</v>
      </c>
      <c r="F177" s="70" t="s">
        <v>787</v>
      </c>
      <c r="G177" s="70" t="s">
        <v>1902</v>
      </c>
      <c r="H177" s="70" t="s">
        <v>1903</v>
      </c>
      <c r="I177" s="148"/>
      <c r="J177" s="71">
        <v>157.78725107676169</v>
      </c>
      <c r="K177" s="71">
        <v>15.402120014495109</v>
      </c>
      <c r="L177" s="71">
        <v>56.796005977073293</v>
      </c>
      <c r="M177" s="71">
        <v>51.975841502511223</v>
      </c>
      <c r="N177" s="71">
        <v>70.85459531173025</v>
      </c>
      <c r="O177" s="71">
        <v>36.568374371182649</v>
      </c>
      <c r="P177" s="71">
        <v>58.720546081354463</v>
      </c>
      <c r="Q177" s="71">
        <v>3.5540674463037099</v>
      </c>
      <c r="R177" s="71">
        <v>2.0785003401468188E-2</v>
      </c>
      <c r="S177" s="71">
        <v>2.6025858843232128</v>
      </c>
      <c r="T177" s="72"/>
      <c r="U177" s="71">
        <v>6524915</v>
      </c>
      <c r="V177" s="71">
        <v>3475</v>
      </c>
      <c r="W177" s="71">
        <v>507</v>
      </c>
      <c r="X177" s="71">
        <v>16553</v>
      </c>
      <c r="Y177" s="71">
        <v>18375</v>
      </c>
      <c r="Z177" s="71">
        <v>15041</v>
      </c>
      <c r="AA177" s="71">
        <v>14258</v>
      </c>
      <c r="AB177" s="71">
        <v>57706</v>
      </c>
      <c r="AC177" s="71">
        <v>3600</v>
      </c>
      <c r="AD177" s="71">
        <v>2.6025858843232128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1904</v>
      </c>
      <c r="B178" s="70">
        <v>478</v>
      </c>
      <c r="C178" s="70">
        <v>2</v>
      </c>
      <c r="D178" s="70">
        <v>29</v>
      </c>
      <c r="E178" s="70">
        <v>2005</v>
      </c>
      <c r="F178" s="70" t="s">
        <v>789</v>
      </c>
      <c r="G178" s="1064" t="s">
        <v>1902</v>
      </c>
      <c r="H178" s="70" t="s">
        <v>1903</v>
      </c>
      <c r="I178" s="148"/>
      <c r="J178" s="71">
        <v>54.300842301562653</v>
      </c>
      <c r="K178" s="71">
        <v>10.07365554290398</v>
      </c>
      <c r="L178" s="71">
        <v>39.553035517281259</v>
      </c>
      <c r="M178" s="71">
        <v>105.7728793243232</v>
      </c>
      <c r="N178" s="71">
        <v>101.1403174132391</v>
      </c>
      <c r="O178" s="71">
        <v>54.604734417327613</v>
      </c>
      <c r="P178" s="71">
        <v>57.63351246558021</v>
      </c>
      <c r="Q178" s="71">
        <v>3.1298820017797699</v>
      </c>
      <c r="R178" s="71">
        <v>7.715916114648573E-2</v>
      </c>
      <c r="S178" s="71">
        <v>5.4997409771447234</v>
      </c>
      <c r="T178" s="72"/>
      <c r="U178" s="71">
        <v>3158640</v>
      </c>
      <c r="V178" s="71">
        <v>2872</v>
      </c>
      <c r="W178" s="71">
        <v>322</v>
      </c>
      <c r="X178" s="71">
        <v>14671</v>
      </c>
      <c r="Y178" s="71">
        <v>20945</v>
      </c>
      <c r="Z178" s="71">
        <v>25990</v>
      </c>
      <c r="AA178" s="71">
        <v>11461</v>
      </c>
      <c r="AB178" s="71">
        <v>53126</v>
      </c>
      <c r="AC178" s="71">
        <v>13644</v>
      </c>
      <c r="AD178" s="71">
        <v>5.4997409771447234</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1905</v>
      </c>
      <c r="B179" s="70">
        <v>479</v>
      </c>
      <c r="C179" s="70">
        <v>3</v>
      </c>
      <c r="D179" s="70">
        <v>29</v>
      </c>
      <c r="E179" s="70">
        <v>2006</v>
      </c>
      <c r="F179" s="70" t="s">
        <v>790</v>
      </c>
      <c r="G179" s="1064" t="s">
        <v>1902</v>
      </c>
      <c r="H179" s="70" t="s">
        <v>1903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1906</v>
      </c>
      <c r="B180" s="70">
        <v>480</v>
      </c>
      <c r="C180" s="70">
        <v>4</v>
      </c>
      <c r="D180" s="70">
        <v>29</v>
      </c>
      <c r="E180" s="70">
        <v>2007</v>
      </c>
      <c r="F180" s="70" t="s">
        <v>791</v>
      </c>
      <c r="G180" s="70" t="s">
        <v>1902</v>
      </c>
      <c r="H180" s="70" t="s">
        <v>1903</v>
      </c>
      <c r="I180" s="148"/>
      <c r="J180" s="71">
        <v>57.802209185868413</v>
      </c>
      <c r="K180" s="71">
        <v>9.6043109842883361</v>
      </c>
      <c r="L180" s="71">
        <v>45.995413268760892</v>
      </c>
      <c r="M180" s="71">
        <v>119.3332361869179</v>
      </c>
      <c r="N180" s="71">
        <v>112.3517608929223</v>
      </c>
      <c r="O180" s="71">
        <v>52.264461903938482</v>
      </c>
      <c r="P180" s="71">
        <v>55.706823885920343</v>
      </c>
      <c r="Q180" s="71">
        <v>3.2227698442305801</v>
      </c>
      <c r="R180" s="71">
        <v>0.11058092528497079</v>
      </c>
      <c r="S180" s="71">
        <v>3.9671786853304578</v>
      </c>
      <c r="T180" s="72"/>
      <c r="U180" s="71">
        <v>3882998</v>
      </c>
      <c r="V180" s="71">
        <v>2649</v>
      </c>
      <c r="W180" s="71">
        <v>397</v>
      </c>
      <c r="X180" s="71">
        <v>17698</v>
      </c>
      <c r="Y180" s="71">
        <v>21023</v>
      </c>
      <c r="Z180" s="71">
        <v>25860</v>
      </c>
      <c r="AA180" s="71">
        <v>10909</v>
      </c>
      <c r="AB180" s="71">
        <v>51810</v>
      </c>
      <c r="AC180" s="71">
        <v>20115</v>
      </c>
      <c r="AD180" s="71">
        <v>3.9671786853304578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1907</v>
      </c>
      <c r="B181" s="70">
        <v>481</v>
      </c>
      <c r="C181" s="70">
        <v>5</v>
      </c>
      <c r="D181" s="70">
        <v>29</v>
      </c>
      <c r="E181" s="70">
        <v>2008</v>
      </c>
      <c r="F181" s="70" t="s">
        <v>792</v>
      </c>
      <c r="G181" s="70" t="s">
        <v>1902</v>
      </c>
      <c r="H181" s="70" t="s">
        <v>1903</v>
      </c>
      <c r="I181" s="148"/>
      <c r="J181" s="71">
        <v>61.437433892078062</v>
      </c>
      <c r="K181" s="71">
        <v>7.2852117572176844</v>
      </c>
      <c r="L181" s="71">
        <v>38.244524960274113</v>
      </c>
      <c r="M181" s="71">
        <v>113.4898462800378</v>
      </c>
      <c r="N181" s="71">
        <v>117.0627704568968</v>
      </c>
      <c r="O181" s="71">
        <v>50.644568530711453</v>
      </c>
      <c r="P181" s="71">
        <v>54.408972719655743</v>
      </c>
      <c r="Q181" s="71">
        <v>3.1435096086979502</v>
      </c>
      <c r="R181" s="71">
        <v>2.6905083052102829E-2</v>
      </c>
      <c r="S181" s="71">
        <v>3.365643912020591</v>
      </c>
      <c r="T181" s="72"/>
      <c r="U181" s="71">
        <v>4094270</v>
      </c>
      <c r="V181" s="71">
        <v>2649</v>
      </c>
      <c r="W181" s="71">
        <v>397</v>
      </c>
      <c r="X181" s="71">
        <v>17698</v>
      </c>
      <c r="Y181" s="71">
        <v>21146</v>
      </c>
      <c r="Z181" s="71">
        <v>25938</v>
      </c>
      <c r="AA181" s="71">
        <v>10667</v>
      </c>
      <c r="AB181" s="71">
        <v>51367</v>
      </c>
      <c r="AC181" s="71">
        <v>5082</v>
      </c>
      <c r="AD181" s="71">
        <v>3.365643912020591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1908</v>
      </c>
      <c r="B182" s="70">
        <v>482</v>
      </c>
      <c r="C182" s="70">
        <v>6</v>
      </c>
      <c r="D182" s="70">
        <v>29</v>
      </c>
      <c r="E182" s="70">
        <v>2009</v>
      </c>
      <c r="F182" s="70" t="s">
        <v>176</v>
      </c>
      <c r="G182" s="70" t="s">
        <v>1902</v>
      </c>
      <c r="H182" s="70" t="s">
        <v>1903</v>
      </c>
      <c r="I182" s="148"/>
      <c r="J182" s="71">
        <v>61.987394634263069</v>
      </c>
      <c r="K182" s="71">
        <v>6.7744342251868339</v>
      </c>
      <c r="L182" s="71">
        <v>28.270383987356979</v>
      </c>
      <c r="M182" s="71">
        <v>108.09121449765649</v>
      </c>
      <c r="N182" s="71">
        <v>101.33922015570229</v>
      </c>
      <c r="O182" s="71">
        <v>51.795716986853677</v>
      </c>
      <c r="P182" s="71">
        <v>52.13898648170894</v>
      </c>
      <c r="Q182" s="71">
        <v>2.9661695931835199</v>
      </c>
      <c r="R182" s="71">
        <v>6.1316411129322151E-2</v>
      </c>
      <c r="S182" s="71">
        <v>3.3027265925517439</v>
      </c>
      <c r="T182" s="72"/>
      <c r="U182" s="71">
        <v>3525394</v>
      </c>
      <c r="V182" s="71">
        <v>2399</v>
      </c>
      <c r="W182" s="71">
        <v>450</v>
      </c>
      <c r="X182" s="71">
        <v>18383</v>
      </c>
      <c r="Y182" s="71">
        <v>21212</v>
      </c>
      <c r="Z182" s="71">
        <v>26184</v>
      </c>
      <c r="AA182" s="71">
        <v>10494</v>
      </c>
      <c r="AB182" s="71">
        <v>50880</v>
      </c>
      <c r="AC182" s="71">
        <v>11299</v>
      </c>
      <c r="AD182" s="71">
        <v>3.3027265925517439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89.06</v>
      </c>
      <c r="BK182" s="71">
        <v>0</v>
      </c>
      <c r="BL182" s="71">
        <v>0</v>
      </c>
      <c r="BM182" s="71">
        <v>0</v>
      </c>
      <c r="BN182" s="72"/>
      <c r="BO182" s="71">
        <v>0</v>
      </c>
      <c r="BP182" s="71">
        <v>0</v>
      </c>
      <c r="BQ182" s="71">
        <v>4</v>
      </c>
      <c r="BR182" s="71">
        <v>0</v>
      </c>
      <c r="BS182" s="71">
        <v>0</v>
      </c>
      <c r="BT182" s="71">
        <v>0</v>
      </c>
      <c r="BU182"/>
      <c r="BV182" s="70">
        <v>89.06</v>
      </c>
      <c r="BW182" s="70">
        <v>0</v>
      </c>
      <c r="BX182" s="70">
        <v>0</v>
      </c>
      <c r="BY182" s="70">
        <v>0</v>
      </c>
      <c r="BZ182" s="70">
        <v>0</v>
      </c>
      <c r="CA182" s="70">
        <v>0</v>
      </c>
      <c r="CB182" s="70">
        <v>0</v>
      </c>
      <c r="CC182" s="70">
        <v>0</v>
      </c>
      <c r="CD182" s="70">
        <v>0</v>
      </c>
    </row>
    <row r="183" spans="1:82">
      <c r="A183" s="70" t="s">
        <v>1909</v>
      </c>
      <c r="B183" s="70">
        <v>483</v>
      </c>
      <c r="C183" s="70">
        <v>7</v>
      </c>
      <c r="D183" s="70">
        <v>29</v>
      </c>
      <c r="E183" s="70">
        <v>2010</v>
      </c>
      <c r="F183" s="70" t="s">
        <v>177</v>
      </c>
      <c r="G183" s="70" t="s">
        <v>1902</v>
      </c>
      <c r="H183" s="70" t="s">
        <v>1903</v>
      </c>
      <c r="I183" s="148"/>
      <c r="J183" s="71">
        <v>67.105609683817789</v>
      </c>
      <c r="K183" s="71">
        <v>7.7028879343321277</v>
      </c>
      <c r="L183" s="71">
        <v>25.241213682877511</v>
      </c>
      <c r="M183" s="71">
        <v>125.52279489254791</v>
      </c>
      <c r="N183" s="71">
        <v>119.990743964248</v>
      </c>
      <c r="O183" s="71">
        <v>51.816053155478308</v>
      </c>
      <c r="P183" s="71">
        <v>52.643838897553962</v>
      </c>
      <c r="Q183" s="71">
        <v>3.0705426241664302</v>
      </c>
      <c r="R183" s="71">
        <v>7.0108804578683612E-2</v>
      </c>
      <c r="S183" s="71">
        <v>2.2222325267948788</v>
      </c>
      <c r="T183" s="72"/>
      <c r="U183" s="71">
        <v>3597196</v>
      </c>
      <c r="V183" s="71">
        <v>2399</v>
      </c>
      <c r="W183" s="71">
        <v>450</v>
      </c>
      <c r="X183" s="71">
        <v>18383</v>
      </c>
      <c r="Y183" s="71">
        <v>21330</v>
      </c>
      <c r="Z183" s="71">
        <v>26316</v>
      </c>
      <c r="AA183" s="71">
        <v>10331</v>
      </c>
      <c r="AB183" s="71">
        <v>50470</v>
      </c>
      <c r="AC183" s="71">
        <v>12243</v>
      </c>
      <c r="AD183" s="71">
        <v>2.2222325267948788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88.584000000000003</v>
      </c>
      <c r="BK183" s="71">
        <v>0</v>
      </c>
      <c r="BL183" s="71">
        <v>0</v>
      </c>
      <c r="BM183" s="71">
        <v>0</v>
      </c>
      <c r="BN183" s="72"/>
      <c r="BO183" s="71">
        <v>0</v>
      </c>
      <c r="BP183" s="71">
        <v>0</v>
      </c>
      <c r="BQ183" s="71">
        <v>4</v>
      </c>
      <c r="BR183" s="71">
        <v>0</v>
      </c>
      <c r="BS183" s="71">
        <v>0</v>
      </c>
      <c r="BT183" s="71">
        <v>0</v>
      </c>
      <c r="BU183"/>
      <c r="BV183" s="70">
        <v>88.584000000000003</v>
      </c>
      <c r="BW183" s="70">
        <v>0</v>
      </c>
      <c r="BX183" s="70">
        <v>0</v>
      </c>
      <c r="BY183" s="70">
        <v>0</v>
      </c>
      <c r="BZ183" s="70">
        <v>0</v>
      </c>
      <c r="CA183" s="70">
        <v>0</v>
      </c>
      <c r="CB183" s="70">
        <v>0</v>
      </c>
      <c r="CC183" s="70">
        <v>0</v>
      </c>
      <c r="CD183" s="70">
        <v>0</v>
      </c>
    </row>
    <row r="184" spans="1:82">
      <c r="A184" s="70" t="s">
        <v>1910</v>
      </c>
      <c r="B184" s="70">
        <v>484</v>
      </c>
      <c r="C184" s="70">
        <v>8</v>
      </c>
      <c r="D184" s="70">
        <v>29</v>
      </c>
      <c r="E184" s="70">
        <v>2011</v>
      </c>
      <c r="F184" s="70" t="s">
        <v>178</v>
      </c>
      <c r="G184" s="70" t="s">
        <v>1902</v>
      </c>
      <c r="H184" s="70" t="s">
        <v>1903</v>
      </c>
      <c r="I184" s="148"/>
      <c r="J184" s="71">
        <v>68.586242565799068</v>
      </c>
      <c r="K184" s="71">
        <v>7.83190801953159</v>
      </c>
      <c r="L184" s="71">
        <v>26.40357920346699</v>
      </c>
      <c r="M184" s="71">
        <v>114.0027855324735</v>
      </c>
      <c r="N184" s="71">
        <v>111.0304926845706</v>
      </c>
      <c r="O184" s="71">
        <v>51.554512941900569</v>
      </c>
      <c r="P184" s="71">
        <v>50.409938978974012</v>
      </c>
      <c r="Q184" s="71">
        <v>3.51208023410523</v>
      </c>
      <c r="R184" s="71">
        <v>0.1010211372029053</v>
      </c>
      <c r="S184" s="71">
        <v>2.0385809692604009</v>
      </c>
      <c r="T184" s="72"/>
      <c r="U184" s="71">
        <v>4061185</v>
      </c>
      <c r="V184" s="71">
        <v>2399</v>
      </c>
      <c r="W184" s="71">
        <v>450</v>
      </c>
      <c r="X184" s="71">
        <v>18383</v>
      </c>
      <c r="Y184" s="71">
        <v>21368</v>
      </c>
      <c r="Z184" s="71">
        <v>26752</v>
      </c>
      <c r="AA184" s="71">
        <v>10187</v>
      </c>
      <c r="AB184" s="71">
        <v>50046</v>
      </c>
      <c r="AC184" s="71">
        <v>17612</v>
      </c>
      <c r="AD184" s="71">
        <v>2.0385809692604009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89.554000000000002</v>
      </c>
      <c r="BK184" s="71">
        <v>0</v>
      </c>
      <c r="BL184" s="71">
        <v>0</v>
      </c>
      <c r="BM184" s="71">
        <v>0</v>
      </c>
      <c r="BN184" s="72"/>
      <c r="BO184" s="71">
        <v>0</v>
      </c>
      <c r="BP184" s="71">
        <v>0</v>
      </c>
      <c r="BQ184" s="71">
        <v>4</v>
      </c>
      <c r="BR184" s="71">
        <v>0</v>
      </c>
      <c r="BS184" s="71">
        <v>0</v>
      </c>
      <c r="BT184" s="71">
        <v>0</v>
      </c>
      <c r="BU184"/>
      <c r="BV184" s="70">
        <v>89.554000000000002</v>
      </c>
      <c r="BW184" s="70">
        <v>0</v>
      </c>
      <c r="BX184" s="70">
        <v>0</v>
      </c>
      <c r="BY184" s="70">
        <v>0</v>
      </c>
      <c r="BZ184" s="70">
        <v>0</v>
      </c>
      <c r="CA184" s="70">
        <v>0</v>
      </c>
      <c r="CB184" s="70">
        <v>0</v>
      </c>
      <c r="CC184" s="70">
        <v>0</v>
      </c>
      <c r="CD184" s="70">
        <v>0</v>
      </c>
    </row>
    <row r="185" spans="1:82">
      <c r="A185" s="70" t="s">
        <v>1911</v>
      </c>
      <c r="B185" s="70">
        <v>485</v>
      </c>
      <c r="C185" s="70">
        <v>9</v>
      </c>
      <c r="D185" s="70">
        <v>29</v>
      </c>
      <c r="E185" s="70">
        <v>2012</v>
      </c>
      <c r="F185" s="70" t="s">
        <v>179</v>
      </c>
      <c r="G185" s="70" t="s">
        <v>1902</v>
      </c>
      <c r="H185" s="70" t="s">
        <v>1903</v>
      </c>
      <c r="I185" s="148"/>
      <c r="J185" s="71">
        <v>69.906024771716417</v>
      </c>
      <c r="K185" s="71">
        <v>7.3558013818914736</v>
      </c>
      <c r="L185" s="71">
        <v>25.63015975444555</v>
      </c>
      <c r="M185" s="71">
        <v>117.6622316547577</v>
      </c>
      <c r="N185" s="71">
        <v>124.7243217613467</v>
      </c>
      <c r="O185" s="71">
        <v>51.435616966723394</v>
      </c>
      <c r="P185" s="71">
        <v>49.65165802121863</v>
      </c>
      <c r="Q185" s="71">
        <v>3.8055112038255499</v>
      </c>
      <c r="R185" s="71">
        <v>5.8843199811525818E-2</v>
      </c>
      <c r="S185" s="71">
        <v>3.897333297459717</v>
      </c>
      <c r="T185" s="72"/>
      <c r="U185" s="71">
        <v>3837575</v>
      </c>
      <c r="V185" s="71">
        <v>2399</v>
      </c>
      <c r="W185" s="71">
        <v>450</v>
      </c>
      <c r="X185" s="71">
        <v>18383</v>
      </c>
      <c r="Y185" s="71">
        <v>21493</v>
      </c>
      <c r="Z185" s="71">
        <v>26902</v>
      </c>
      <c r="AA185" s="71">
        <v>9977</v>
      </c>
      <c r="AB185" s="71">
        <v>49911</v>
      </c>
      <c r="AC185" s="71">
        <v>9993</v>
      </c>
      <c r="AD185" s="71">
        <v>3.897333297459717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86.238</v>
      </c>
      <c r="BK185" s="71">
        <v>0</v>
      </c>
      <c r="BL185" s="71">
        <v>7.73</v>
      </c>
      <c r="BM185" s="71">
        <v>0</v>
      </c>
      <c r="BN185" s="72"/>
      <c r="BO185" s="71">
        <v>0</v>
      </c>
      <c r="BP185" s="71">
        <v>0</v>
      </c>
      <c r="BQ185" s="71">
        <v>4</v>
      </c>
      <c r="BR185" s="71">
        <v>0</v>
      </c>
      <c r="BS185" s="71">
        <v>1</v>
      </c>
      <c r="BT185" s="71">
        <v>0</v>
      </c>
      <c r="BU185"/>
      <c r="BV185" s="70">
        <v>86.238</v>
      </c>
      <c r="BW185" s="70">
        <v>0</v>
      </c>
      <c r="BX185" s="70">
        <v>7.73</v>
      </c>
      <c r="BY185" s="70">
        <v>0</v>
      </c>
      <c r="BZ185" s="70">
        <v>0</v>
      </c>
      <c r="CA185" s="70">
        <v>0</v>
      </c>
      <c r="CB185" s="70">
        <v>0</v>
      </c>
      <c r="CC185" s="70">
        <v>0</v>
      </c>
      <c r="CD185" s="70">
        <v>0</v>
      </c>
    </row>
    <row r="186" spans="1:82">
      <c r="A186" s="70" t="s">
        <v>1912</v>
      </c>
      <c r="B186" s="70">
        <v>486</v>
      </c>
      <c r="C186" s="70">
        <v>10</v>
      </c>
      <c r="D186" s="70">
        <v>29</v>
      </c>
      <c r="E186" s="70">
        <v>2013</v>
      </c>
      <c r="F186" s="70" t="s">
        <v>180</v>
      </c>
      <c r="G186" s="70" t="s">
        <v>1902</v>
      </c>
      <c r="H186" s="70" t="s">
        <v>1903</v>
      </c>
      <c r="I186" s="148"/>
      <c r="J186" s="71">
        <v>71.685653382733548</v>
      </c>
      <c r="K186" s="71">
        <v>6.1755463136272857</v>
      </c>
      <c r="L186" s="71">
        <v>23.19949526922192</v>
      </c>
      <c r="M186" s="71">
        <v>114.1388260270964</v>
      </c>
      <c r="N186" s="71">
        <v>109.2502468113203</v>
      </c>
      <c r="O186" s="71">
        <v>49.912624461893834</v>
      </c>
      <c r="P186" s="71">
        <v>49.479079626484008</v>
      </c>
      <c r="Q186" s="71">
        <v>3.8558320362551801</v>
      </c>
      <c r="R186" s="71">
        <v>0.1139638882572906</v>
      </c>
      <c r="S186" s="71">
        <v>3.989693847221488</v>
      </c>
      <c r="T186" s="72"/>
      <c r="U186" s="71">
        <v>4137630</v>
      </c>
      <c r="V186" s="71">
        <v>2399</v>
      </c>
      <c r="W186" s="71">
        <v>450</v>
      </c>
      <c r="X186" s="71">
        <v>18383</v>
      </c>
      <c r="Y186" s="71">
        <v>21597</v>
      </c>
      <c r="Z186" s="71">
        <v>27271</v>
      </c>
      <c r="AA186" s="71">
        <v>9905</v>
      </c>
      <c r="AB186" s="71">
        <v>49846</v>
      </c>
      <c r="AC186" s="71">
        <v>18892</v>
      </c>
      <c r="AD186" s="71">
        <v>3.989693847221488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91.141999999999996</v>
      </c>
      <c r="BK186" s="71">
        <v>0</v>
      </c>
      <c r="BL186" s="71">
        <v>7.8719999999999999</v>
      </c>
      <c r="BM186" s="71">
        <v>0</v>
      </c>
      <c r="BN186" s="72"/>
      <c r="BO186" s="71">
        <v>0</v>
      </c>
      <c r="BP186" s="71">
        <v>0</v>
      </c>
      <c r="BQ186" s="71">
        <v>5</v>
      </c>
      <c r="BR186" s="71">
        <v>0</v>
      </c>
      <c r="BS186" s="71">
        <v>1</v>
      </c>
      <c r="BT186" s="71">
        <v>0</v>
      </c>
      <c r="BU186"/>
      <c r="BV186" s="70">
        <v>91.141999999999996</v>
      </c>
      <c r="BW186" s="70">
        <v>0</v>
      </c>
      <c r="BX186" s="70">
        <v>7.8719999999999999</v>
      </c>
      <c r="BY186" s="70">
        <v>0</v>
      </c>
      <c r="BZ186" s="70">
        <v>0</v>
      </c>
      <c r="CA186" s="70">
        <v>0</v>
      </c>
      <c r="CB186" s="70">
        <v>0</v>
      </c>
      <c r="CC186" s="70">
        <v>0</v>
      </c>
      <c r="CD186" s="70">
        <v>0</v>
      </c>
    </row>
    <row r="187" spans="1:82">
      <c r="A187" s="70" t="s">
        <v>1913</v>
      </c>
      <c r="B187" s="70">
        <v>487</v>
      </c>
      <c r="C187" s="70">
        <v>11</v>
      </c>
      <c r="D187" s="70">
        <v>29</v>
      </c>
      <c r="E187" s="70">
        <v>2014</v>
      </c>
      <c r="F187" s="70" t="s">
        <v>181</v>
      </c>
      <c r="G187" s="70" t="s">
        <v>1902</v>
      </c>
      <c r="H187" s="70" t="s">
        <v>1903</v>
      </c>
      <c r="I187" s="148"/>
      <c r="J187" s="71">
        <v>70.811646806686781</v>
      </c>
      <c r="K187" s="71">
        <v>6.3172466025952367</v>
      </c>
      <c r="L187" s="71">
        <v>29.308740501925019</v>
      </c>
      <c r="M187" s="71">
        <v>117.644594937783</v>
      </c>
      <c r="N187" s="71">
        <v>109.746827611594</v>
      </c>
      <c r="O187" s="71">
        <v>47.607607016658022</v>
      </c>
      <c r="P187" s="71">
        <v>49.37472863326996</v>
      </c>
      <c r="Q187" s="71">
        <v>3.6575083342955201</v>
      </c>
      <c r="R187" s="71">
        <v>3.2087929887405338E-2</v>
      </c>
      <c r="S187" s="71">
        <v>2.817006557130771</v>
      </c>
      <c r="T187" s="72"/>
      <c r="U187" s="71">
        <v>4221365</v>
      </c>
      <c r="V187" s="71">
        <v>2131</v>
      </c>
      <c r="W187" s="71">
        <v>528</v>
      </c>
      <c r="X187" s="71">
        <v>17286</v>
      </c>
      <c r="Y187" s="71">
        <v>21558</v>
      </c>
      <c r="Z187" s="71">
        <v>27396</v>
      </c>
      <c r="AA187" s="71">
        <v>9833</v>
      </c>
      <c r="AB187" s="71">
        <v>49281</v>
      </c>
      <c r="AC187" s="71">
        <v>5336</v>
      </c>
      <c r="AD187" s="71">
        <v>2.817006557130771</v>
      </c>
      <c r="AE187" s="72"/>
      <c r="AF187" s="71"/>
      <c r="AG187" s="71"/>
      <c r="AH187" s="71"/>
      <c r="AI187" s="71"/>
      <c r="AJ187" s="71"/>
      <c r="AK187" s="71"/>
      <c r="AL187" s="71"/>
      <c r="AM187" s="71"/>
      <c r="AN187" s="71"/>
      <c r="AO187" s="71"/>
      <c r="AP187" s="71"/>
      <c r="AQ187" s="72"/>
      <c r="AR187" s="71">
        <v>777</v>
      </c>
      <c r="AS187" s="71">
        <v>120</v>
      </c>
      <c r="AT187" s="71">
        <v>1</v>
      </c>
      <c r="AU187" s="71">
        <v>0</v>
      </c>
      <c r="AV187" s="71">
        <v>0</v>
      </c>
      <c r="AW187" s="71">
        <v>0</v>
      </c>
      <c r="AX187" s="71"/>
      <c r="AY187" s="72"/>
      <c r="AZ187" s="71">
        <v>3281.3310000000001</v>
      </c>
      <c r="BA187" s="71">
        <v>11173.8</v>
      </c>
      <c r="BB187" s="71">
        <v>4</v>
      </c>
      <c r="BC187" s="71">
        <v>0</v>
      </c>
      <c r="BD187" s="71">
        <v>0</v>
      </c>
      <c r="BE187" s="71">
        <v>0</v>
      </c>
      <c r="BF187" s="71"/>
      <c r="BG187" s="72"/>
      <c r="BH187" s="71">
        <v>0</v>
      </c>
      <c r="BI187" s="71">
        <v>0</v>
      </c>
      <c r="BJ187" s="71">
        <v>83.730999999999995</v>
      </c>
      <c r="BK187" s="71">
        <v>0</v>
      </c>
      <c r="BL187" s="71">
        <v>8.0109999999999992</v>
      </c>
      <c r="BM187" s="71">
        <v>0</v>
      </c>
      <c r="BN187" s="72"/>
      <c r="BO187" s="71">
        <v>0</v>
      </c>
      <c r="BP187" s="71">
        <v>0</v>
      </c>
      <c r="BQ187" s="71">
        <v>4</v>
      </c>
      <c r="BR187" s="71">
        <v>0</v>
      </c>
      <c r="BS187" s="71">
        <v>1</v>
      </c>
      <c r="BT187" s="71">
        <v>0</v>
      </c>
      <c r="BU187"/>
      <c r="BV187" s="70">
        <v>83.730999999999995</v>
      </c>
      <c r="BW187" s="70">
        <v>0</v>
      </c>
      <c r="BX187" s="70">
        <v>8.0109999999999992</v>
      </c>
      <c r="BY187" s="70">
        <v>0</v>
      </c>
      <c r="BZ187" s="70">
        <v>0</v>
      </c>
      <c r="CA187" s="70">
        <v>0</v>
      </c>
      <c r="CB187" s="70">
        <v>0</v>
      </c>
      <c r="CC187" s="70">
        <v>0</v>
      </c>
      <c r="CD187" s="70">
        <v>0</v>
      </c>
    </row>
    <row r="188" spans="1:82">
      <c r="A188" s="70" t="s">
        <v>1914</v>
      </c>
      <c r="B188" s="70">
        <v>488</v>
      </c>
      <c r="C188" s="70">
        <v>12</v>
      </c>
      <c r="D188" s="70">
        <v>29</v>
      </c>
      <c r="E188" s="70">
        <v>2015</v>
      </c>
      <c r="F188" s="70" t="s">
        <v>182</v>
      </c>
      <c r="G188" s="70" t="s">
        <v>1902</v>
      </c>
      <c r="H188" s="70" t="s">
        <v>1903</v>
      </c>
      <c r="I188" s="148"/>
      <c r="J188" s="71">
        <v>78.87642167256638</v>
      </c>
      <c r="K188" s="71">
        <v>6.0191536139388004</v>
      </c>
      <c r="L188" s="71">
        <v>28.07027419826747</v>
      </c>
      <c r="M188" s="71">
        <v>167.05253643815519</v>
      </c>
      <c r="N188" s="71">
        <v>93.563637412269387</v>
      </c>
      <c r="O188" s="71">
        <v>47.343133985876612</v>
      </c>
      <c r="P188" s="71">
        <v>48.911207933961791</v>
      </c>
      <c r="Q188" s="71">
        <v>3.5314960978979402</v>
      </c>
      <c r="R188" s="71">
        <v>3.9799060517595575E-2</v>
      </c>
      <c r="S188" s="71">
        <v>2.7462475026848709</v>
      </c>
      <c r="T188" s="72"/>
      <c r="U188" s="71">
        <v>4943596</v>
      </c>
      <c r="V188" s="71">
        <v>2131</v>
      </c>
      <c r="W188" s="71">
        <v>528</v>
      </c>
      <c r="X188" s="71">
        <v>17286</v>
      </c>
      <c r="Y188" s="71">
        <v>21509</v>
      </c>
      <c r="Z188" s="71">
        <v>27506</v>
      </c>
      <c r="AA188" s="71">
        <v>9733</v>
      </c>
      <c r="AB188" s="71">
        <v>48607</v>
      </c>
      <c r="AC188" s="71">
        <v>6803</v>
      </c>
      <c r="AD188" s="71">
        <v>2.7462475026848709</v>
      </c>
      <c r="AE188" s="72"/>
      <c r="AF188" s="71">
        <v>81489672.316021964</v>
      </c>
      <c r="AG188" s="71">
        <v>3898829.0684477859</v>
      </c>
      <c r="AH188" s="71">
        <v>2575862.8721162402</v>
      </c>
      <c r="AI188" s="71">
        <v>187204144.65111959</v>
      </c>
      <c r="AJ188" s="71">
        <v>115298358.1712013</v>
      </c>
      <c r="AK188" s="71">
        <v>0</v>
      </c>
      <c r="AL188" s="71">
        <v>0</v>
      </c>
      <c r="AM188" s="71">
        <v>6661385.4513037773</v>
      </c>
      <c r="AN188" s="71">
        <v>0</v>
      </c>
      <c r="AO188" s="71">
        <v>0</v>
      </c>
      <c r="AP188" s="71">
        <v>397128252.53021061</v>
      </c>
      <c r="AQ188" s="72"/>
      <c r="AR188" s="71">
        <v>852</v>
      </c>
      <c r="AS188" s="71">
        <v>157</v>
      </c>
      <c r="AT188" s="71">
        <v>1</v>
      </c>
      <c r="AU188" s="71">
        <v>0</v>
      </c>
      <c r="AV188" s="71">
        <v>0</v>
      </c>
      <c r="AW188" s="71">
        <v>0</v>
      </c>
      <c r="AX188" s="71"/>
      <c r="AY188" s="72"/>
      <c r="AZ188" s="71">
        <v>3655.2420000000002</v>
      </c>
      <c r="BA188" s="71">
        <v>14279.9</v>
      </c>
      <c r="BB188" s="71">
        <v>4</v>
      </c>
      <c r="BC188" s="71">
        <v>0</v>
      </c>
      <c r="BD188" s="71">
        <v>0</v>
      </c>
      <c r="BE188" s="71">
        <v>0</v>
      </c>
      <c r="BF188" s="71"/>
      <c r="BG188" s="72"/>
      <c r="BH188" s="71">
        <v>0</v>
      </c>
      <c r="BI188" s="71">
        <v>0</v>
      </c>
      <c r="BJ188" s="71">
        <v>88.298000000000002</v>
      </c>
      <c r="BK188" s="71">
        <v>0</v>
      </c>
      <c r="BL188" s="71">
        <v>0</v>
      </c>
      <c r="BM188" s="71">
        <v>0</v>
      </c>
      <c r="BN188" s="72"/>
      <c r="BO188" s="71">
        <v>0</v>
      </c>
      <c r="BP188" s="71">
        <v>0</v>
      </c>
      <c r="BQ188" s="71">
        <v>4</v>
      </c>
      <c r="BR188" s="71">
        <v>0</v>
      </c>
      <c r="BS188" s="71">
        <v>0</v>
      </c>
      <c r="BT188" s="71">
        <v>0</v>
      </c>
      <c r="BU188"/>
      <c r="BV188" s="70">
        <v>88.298000000000002</v>
      </c>
      <c r="BW188" s="70">
        <v>0</v>
      </c>
      <c r="BX188" s="70">
        <v>0</v>
      </c>
      <c r="BY188" s="70">
        <v>0</v>
      </c>
      <c r="BZ188" s="70">
        <v>0</v>
      </c>
      <c r="CA188" s="70">
        <v>0</v>
      </c>
      <c r="CB188" s="70">
        <v>0</v>
      </c>
      <c r="CC188" s="70">
        <v>0</v>
      </c>
      <c r="CD188" s="70">
        <v>0</v>
      </c>
    </row>
    <row r="189" spans="1:82">
      <c r="A189" s="70" t="s">
        <v>1915</v>
      </c>
      <c r="B189" s="70">
        <v>489</v>
      </c>
      <c r="C189" s="70">
        <v>13</v>
      </c>
      <c r="D189" s="70">
        <v>29</v>
      </c>
      <c r="E189" s="70">
        <v>2016</v>
      </c>
      <c r="F189" s="70" t="s">
        <v>155</v>
      </c>
      <c r="G189" s="70" t="s">
        <v>1902</v>
      </c>
      <c r="H189" s="70" t="s">
        <v>1903</v>
      </c>
      <c r="I189" s="148"/>
      <c r="J189" s="71">
        <v>66.804406084739441</v>
      </c>
      <c r="K189" s="71">
        <v>5.9110383342298514</v>
      </c>
      <c r="L189" s="71">
        <v>28.017421754527483</v>
      </c>
      <c r="M189" s="71">
        <v>99.778500603292386</v>
      </c>
      <c r="N189" s="71">
        <v>100.81106523953892</v>
      </c>
      <c r="O189" s="71">
        <v>46.803929656677575</v>
      </c>
      <c r="P189" s="71">
        <v>47.494006905443527</v>
      </c>
      <c r="Q189" s="71">
        <v>3.3912555532247586</v>
      </c>
      <c r="R189" s="71">
        <v>0.10348351109751301</v>
      </c>
      <c r="S189" s="71">
        <v>2.9177383871733888</v>
      </c>
      <c r="T189" s="72"/>
      <c r="U189" s="71">
        <v>4378771</v>
      </c>
      <c r="V189" s="71">
        <v>2131</v>
      </c>
      <c r="W189" s="71">
        <v>528</v>
      </c>
      <c r="X189" s="71">
        <v>17286</v>
      </c>
      <c r="Y189" s="71">
        <v>21523</v>
      </c>
      <c r="Z189" s="71">
        <v>27527</v>
      </c>
      <c r="AA189" s="71">
        <v>9775</v>
      </c>
      <c r="AB189" s="71">
        <v>48013</v>
      </c>
      <c r="AC189" s="71">
        <v>17673.965057578502</v>
      </c>
      <c r="AD189" s="71">
        <v>2.9177383871733888</v>
      </c>
      <c r="AE189" s="72"/>
      <c r="AF189" s="71">
        <v>70180809.141222239</v>
      </c>
      <c r="AG189" s="71">
        <v>3726613.8918315801</v>
      </c>
      <c r="AH189" s="71">
        <v>1861568.5277351099</v>
      </c>
      <c r="AI189" s="71">
        <v>115677803.68836141</v>
      </c>
      <c r="AJ189" s="71">
        <v>122021551.9102717</v>
      </c>
      <c r="AK189" s="71">
        <v>0</v>
      </c>
      <c r="AL189" s="71">
        <v>0</v>
      </c>
      <c r="AM189" s="71">
        <v>6585092.2420670297</v>
      </c>
      <c r="AN189" s="71">
        <v>0</v>
      </c>
      <c r="AO189" s="71">
        <v>0</v>
      </c>
      <c r="AP189" s="71">
        <v>320053439.40148908</v>
      </c>
      <c r="AQ189" s="72"/>
      <c r="AR189" s="71">
        <v>912</v>
      </c>
      <c r="AS189" s="71">
        <v>190</v>
      </c>
      <c r="AT189" s="71">
        <v>1</v>
      </c>
      <c r="AU189" s="71">
        <v>0</v>
      </c>
      <c r="AV189" s="71">
        <v>0</v>
      </c>
      <c r="AW189" s="71">
        <v>0</v>
      </c>
      <c r="AX189" s="71"/>
      <c r="AY189" s="72"/>
      <c r="AZ189" s="71">
        <v>3965.1669999999999</v>
      </c>
      <c r="BA189" s="71">
        <v>16040.6</v>
      </c>
      <c r="BB189" s="71">
        <v>4</v>
      </c>
      <c r="BC189" s="71">
        <v>0</v>
      </c>
      <c r="BD189" s="71">
        <v>0</v>
      </c>
      <c r="BE189" s="71">
        <v>0</v>
      </c>
      <c r="BF189" s="71"/>
      <c r="BG189" s="72"/>
      <c r="BH189" s="71">
        <v>0</v>
      </c>
      <c r="BI189" s="71">
        <v>0</v>
      </c>
      <c r="BJ189" s="71">
        <v>87.66</v>
      </c>
      <c r="BK189" s="71">
        <v>0</v>
      </c>
      <c r="BL189" s="71">
        <v>0</v>
      </c>
      <c r="BM189" s="71">
        <v>0</v>
      </c>
      <c r="BN189" s="72"/>
      <c r="BO189" s="71">
        <v>0</v>
      </c>
      <c r="BP189" s="71">
        <v>0</v>
      </c>
      <c r="BQ189" s="71">
        <v>4</v>
      </c>
      <c r="BR189" s="71">
        <v>0</v>
      </c>
      <c r="BS189" s="71">
        <v>0</v>
      </c>
      <c r="BT189" s="71">
        <v>0</v>
      </c>
      <c r="BU189"/>
      <c r="BV189" s="70">
        <v>87.66</v>
      </c>
      <c r="BW189" s="70">
        <v>0</v>
      </c>
      <c r="BX189" s="70">
        <v>0</v>
      </c>
      <c r="BY189" s="70">
        <v>0</v>
      </c>
      <c r="BZ189" s="70">
        <v>0</v>
      </c>
      <c r="CA189" s="70">
        <v>0</v>
      </c>
      <c r="CB189" s="70">
        <v>0</v>
      </c>
      <c r="CC189" s="70">
        <v>0</v>
      </c>
      <c r="CD189" s="70">
        <v>0</v>
      </c>
    </row>
    <row r="190" spans="1:82">
      <c r="A190" s="70" t="s">
        <v>1916</v>
      </c>
      <c r="B190" s="70">
        <v>490</v>
      </c>
      <c r="C190" s="70">
        <v>14</v>
      </c>
      <c r="D190" s="70">
        <v>29</v>
      </c>
      <c r="E190" s="70">
        <v>2017</v>
      </c>
      <c r="F190" s="70" t="s">
        <v>156</v>
      </c>
      <c r="G190" s="70" t="s">
        <v>1902</v>
      </c>
      <c r="H190" s="70" t="s">
        <v>1903</v>
      </c>
      <c r="I190" s="148"/>
      <c r="J190" s="71">
        <v>67.127085976503068</v>
      </c>
      <c r="K190" s="71">
        <v>5.8554276244109955</v>
      </c>
      <c r="L190" s="71">
        <v>32.793098096418383</v>
      </c>
      <c r="M190" s="71">
        <v>90.480615205592656</v>
      </c>
      <c r="N190" s="71">
        <v>111.46219848691035</v>
      </c>
      <c r="O190" s="71">
        <v>46.292755642234091</v>
      </c>
      <c r="P190" s="71">
        <v>46.937268316917958</v>
      </c>
      <c r="Q190" s="71">
        <v>3.2458146562913601</v>
      </c>
      <c r="R190" s="71">
        <v>3.6548610383440865E-2</v>
      </c>
      <c r="S190" s="71">
        <v>2.69307997701087</v>
      </c>
      <c r="T190" s="72"/>
      <c r="U190" s="71">
        <v>4401583</v>
      </c>
      <c r="V190" s="71">
        <v>2131</v>
      </c>
      <c r="W190" s="71">
        <v>528</v>
      </c>
      <c r="X190" s="71">
        <v>17286</v>
      </c>
      <c r="Y190" s="71">
        <v>21480</v>
      </c>
      <c r="Z190" s="71">
        <v>27678</v>
      </c>
      <c r="AA190" s="71">
        <v>9722</v>
      </c>
      <c r="AB190" s="71">
        <v>47521</v>
      </c>
      <c r="AC190" s="71">
        <v>6365.9999999999982</v>
      </c>
      <c r="AD190" s="71">
        <v>2.69307997701087</v>
      </c>
      <c r="AE190" s="72"/>
      <c r="AF190" s="71">
        <v>73386736.081439734</v>
      </c>
      <c r="AG190" s="71">
        <v>3741778.8531534839</v>
      </c>
      <c r="AH190" s="71">
        <v>3874681.9662393508</v>
      </c>
      <c r="AI190" s="71">
        <v>109769609.3998692</v>
      </c>
      <c r="AJ190" s="71">
        <v>140852022.45615891</v>
      </c>
      <c r="AK190" s="71">
        <v>0</v>
      </c>
      <c r="AL190" s="71">
        <v>0</v>
      </c>
      <c r="AM190" s="71">
        <v>6527811.6078585656</v>
      </c>
      <c r="AN190" s="71">
        <v>0</v>
      </c>
      <c r="AO190" s="71">
        <v>0</v>
      </c>
      <c r="AP190" s="71">
        <v>338152640.36471921</v>
      </c>
      <c r="AQ190" s="72"/>
      <c r="AR190" s="71">
        <v>977</v>
      </c>
      <c r="AS190" s="71">
        <v>204</v>
      </c>
      <c r="AT190" s="71">
        <v>1</v>
      </c>
      <c r="AU190" s="71">
        <v>0</v>
      </c>
      <c r="AV190" s="71">
        <v>0</v>
      </c>
      <c r="AW190" s="71">
        <v>0</v>
      </c>
      <c r="AX190" s="71"/>
      <c r="AY190" s="72"/>
      <c r="AZ190" s="71">
        <v>4303.7470000000003</v>
      </c>
      <c r="BA190" s="71">
        <v>21061.8</v>
      </c>
      <c r="BB190" s="71">
        <v>4</v>
      </c>
      <c r="BC190" s="71">
        <v>0</v>
      </c>
      <c r="BD190" s="71">
        <v>0</v>
      </c>
      <c r="BE190" s="71">
        <v>0</v>
      </c>
      <c r="BF190" s="71"/>
      <c r="BG190" s="72"/>
      <c r="BH190" s="71">
        <v>0</v>
      </c>
      <c r="BI190" s="71">
        <v>0</v>
      </c>
      <c r="BJ190" s="71">
        <v>90.319000000000003</v>
      </c>
      <c r="BK190" s="71">
        <v>0</v>
      </c>
      <c r="BL190" s="71">
        <v>0</v>
      </c>
      <c r="BM190" s="71">
        <v>0</v>
      </c>
      <c r="BN190" s="72"/>
      <c r="BO190" s="71">
        <v>0</v>
      </c>
      <c r="BP190" s="71">
        <v>0</v>
      </c>
      <c r="BQ190" s="71">
        <v>4</v>
      </c>
      <c r="BR190" s="71">
        <v>0</v>
      </c>
      <c r="BS190" s="71">
        <v>0</v>
      </c>
      <c r="BT190" s="71">
        <v>0</v>
      </c>
      <c r="BU190"/>
      <c r="BV190" s="70">
        <v>90.319000000000003</v>
      </c>
      <c r="BW190" s="70">
        <v>0</v>
      </c>
      <c r="BX190" s="70">
        <v>0</v>
      </c>
      <c r="BY190" s="70">
        <v>0</v>
      </c>
      <c r="BZ190" s="70">
        <v>0</v>
      </c>
      <c r="CA190" s="70">
        <v>0</v>
      </c>
      <c r="CB190" s="70">
        <v>0</v>
      </c>
      <c r="CC190" s="70">
        <v>0</v>
      </c>
      <c r="CD190" s="70">
        <v>0</v>
      </c>
    </row>
    <row r="191" spans="1:82">
      <c r="A191" s="70" t="s">
        <v>1917</v>
      </c>
      <c r="B191" s="70">
        <v>491</v>
      </c>
      <c r="C191" s="70">
        <v>15</v>
      </c>
      <c r="D191" s="70">
        <v>29</v>
      </c>
      <c r="E191" s="70">
        <v>2018</v>
      </c>
      <c r="F191" s="70" t="s">
        <v>183</v>
      </c>
      <c r="G191" s="70" t="s">
        <v>1902</v>
      </c>
      <c r="H191" s="70" t="s">
        <v>1903</v>
      </c>
      <c r="I191" s="148"/>
      <c r="J191" s="71">
        <v>60.050339901835919</v>
      </c>
      <c r="K191" s="71">
        <v>5.3837360861388328</v>
      </c>
      <c r="L191" s="71">
        <v>29.846525526597876</v>
      </c>
      <c r="M191" s="71">
        <v>85.009971529823744</v>
      </c>
      <c r="N191" s="71">
        <v>88.163114867691931</v>
      </c>
      <c r="O191" s="71">
        <v>45.498507475310682</v>
      </c>
      <c r="P191" s="71">
        <v>46.589540736417035</v>
      </c>
      <c r="Q191" s="71">
        <v>2.9707230413633101</v>
      </c>
      <c r="R191" s="71">
        <v>5.8687111149710799E-2</v>
      </c>
      <c r="S191" s="71">
        <v>3.2613519148621055</v>
      </c>
      <c r="T191" s="72"/>
      <c r="U191" s="71">
        <v>4535846</v>
      </c>
      <c r="V191" s="71">
        <v>2131</v>
      </c>
      <c r="W191" s="71">
        <v>528</v>
      </c>
      <c r="X191" s="71">
        <v>17286</v>
      </c>
      <c r="Y191" s="71">
        <v>21374</v>
      </c>
      <c r="Z191" s="71">
        <v>27724</v>
      </c>
      <c r="AA191" s="71">
        <v>9747</v>
      </c>
      <c r="AB191" s="71">
        <v>46871</v>
      </c>
      <c r="AC191" s="71">
        <v>10182</v>
      </c>
      <c r="AD191" s="71">
        <v>3.261351914862106</v>
      </c>
      <c r="AE191" s="72"/>
      <c r="AF191" s="71">
        <v>69330197.681250989</v>
      </c>
      <c r="AG191" s="71">
        <v>3338388.931981178</v>
      </c>
      <c r="AH191" s="71">
        <v>3714502.1829354479</v>
      </c>
      <c r="AI191" s="71">
        <v>105959748.1622472</v>
      </c>
      <c r="AJ191" s="71">
        <v>117841145.61278211</v>
      </c>
      <c r="AK191" s="71">
        <v>0</v>
      </c>
      <c r="AL191" s="71">
        <v>0</v>
      </c>
      <c r="AM191" s="71">
        <v>6451845.2101656934</v>
      </c>
      <c r="AN191" s="71">
        <v>0</v>
      </c>
      <c r="AO191" s="71">
        <v>0</v>
      </c>
      <c r="AP191" s="71">
        <v>306635827.78136259</v>
      </c>
      <c r="AQ191" s="72"/>
      <c r="AR191" s="71">
        <v>1028</v>
      </c>
      <c r="AS191" s="71">
        <v>217</v>
      </c>
      <c r="AT191" s="71">
        <v>1</v>
      </c>
      <c r="AU191" s="71">
        <v>0</v>
      </c>
      <c r="AV191" s="71">
        <v>0</v>
      </c>
      <c r="AW191" s="71">
        <v>0</v>
      </c>
      <c r="AX191" s="71"/>
      <c r="AY191" s="72"/>
      <c r="AZ191" s="71">
        <v>4552.8969999999981</v>
      </c>
      <c r="BA191" s="71">
        <v>21451.8</v>
      </c>
      <c r="BB191" s="71">
        <v>4</v>
      </c>
      <c r="BC191" s="71">
        <v>0</v>
      </c>
      <c r="BD191" s="71">
        <v>0</v>
      </c>
      <c r="BE191" s="71">
        <v>0</v>
      </c>
      <c r="BF191" s="71"/>
      <c r="BG191" s="72"/>
      <c r="BH191" s="71">
        <v>0</v>
      </c>
      <c r="BI191" s="71">
        <v>0</v>
      </c>
      <c r="BJ191" s="71">
        <v>84.558000000000007</v>
      </c>
      <c r="BK191" s="71">
        <v>0</v>
      </c>
      <c r="BL191" s="71">
        <v>0</v>
      </c>
      <c r="BM191" s="71">
        <v>0</v>
      </c>
      <c r="BN191" s="72"/>
      <c r="BO191" s="71">
        <v>0</v>
      </c>
      <c r="BP191" s="71">
        <v>0</v>
      </c>
      <c r="BQ191" s="71">
        <v>3</v>
      </c>
      <c r="BR191" s="71">
        <v>0</v>
      </c>
      <c r="BS191" s="71">
        <v>0</v>
      </c>
      <c r="BT191" s="71">
        <v>0</v>
      </c>
      <c r="BU191"/>
      <c r="BV191" s="70">
        <v>84.558000000000007</v>
      </c>
      <c r="BW191" s="70">
        <v>0</v>
      </c>
      <c r="BX191" s="70">
        <v>0</v>
      </c>
      <c r="BY191" s="70">
        <v>0</v>
      </c>
      <c r="BZ191" s="70">
        <v>0</v>
      </c>
      <c r="CA191" s="70">
        <v>0</v>
      </c>
      <c r="CB191" s="70">
        <v>0</v>
      </c>
      <c r="CC191" s="70">
        <v>0</v>
      </c>
      <c r="CD191" s="70">
        <v>0</v>
      </c>
    </row>
    <row r="192" spans="1:82">
      <c r="A192" s="70" t="s">
        <v>1918</v>
      </c>
      <c r="B192" s="70">
        <v>492</v>
      </c>
      <c r="C192" s="70">
        <v>16</v>
      </c>
      <c r="D192" s="70">
        <v>29</v>
      </c>
      <c r="E192" s="70">
        <v>2019</v>
      </c>
      <c r="F192" s="70" t="s">
        <v>158</v>
      </c>
      <c r="G192" s="70" t="s">
        <v>1902</v>
      </c>
      <c r="H192" s="70" t="s">
        <v>1903</v>
      </c>
      <c r="I192" s="148"/>
      <c r="J192" s="71">
        <v>49.564959369645528</v>
      </c>
      <c r="K192" s="71">
        <v>4.8234425622080019</v>
      </c>
      <c r="L192" s="71">
        <v>29.944202733706458</v>
      </c>
      <c r="M192" s="71">
        <v>85.021877529757262</v>
      </c>
      <c r="N192" s="71">
        <v>81.637705478768723</v>
      </c>
      <c r="O192" s="71">
        <v>44.001679317658557</v>
      </c>
      <c r="P192" s="71">
        <v>45.630962926088166</v>
      </c>
      <c r="Q192" s="71">
        <v>2.85156753490751</v>
      </c>
      <c r="R192" s="71">
        <v>5.7956871524917998E-2</v>
      </c>
      <c r="S192" s="71">
        <v>4.7344308533930235</v>
      </c>
      <c r="T192" s="72"/>
      <c r="U192" s="71">
        <v>4231019</v>
      </c>
      <c r="V192" s="71">
        <v>2131</v>
      </c>
      <c r="W192" s="71">
        <v>528</v>
      </c>
      <c r="X192" s="71">
        <v>17286</v>
      </c>
      <c r="Y192" s="71">
        <v>21317</v>
      </c>
      <c r="Z192" s="71">
        <v>27548</v>
      </c>
      <c r="AA192" s="71">
        <v>9475</v>
      </c>
      <c r="AB192" s="71">
        <v>46209</v>
      </c>
      <c r="AC192" s="71">
        <v>10220</v>
      </c>
      <c r="AD192" s="71">
        <v>4.7344308533930226</v>
      </c>
      <c r="AE192" s="72"/>
      <c r="AF192" s="71">
        <v>62920706.529050671</v>
      </c>
      <c r="AG192" s="71">
        <v>3232944.6379181212</v>
      </c>
      <c r="AH192" s="71">
        <v>3896689.1334824869</v>
      </c>
      <c r="AI192" s="71">
        <v>120664384.0083995</v>
      </c>
      <c r="AJ192" s="71">
        <v>118698504.3563593</v>
      </c>
      <c r="AK192" s="71">
        <v>0</v>
      </c>
      <c r="AL192" s="71">
        <v>0</v>
      </c>
      <c r="AM192" s="71">
        <v>6293317.9388342444</v>
      </c>
      <c r="AN192" s="71">
        <v>0</v>
      </c>
      <c r="AO192" s="71">
        <v>0</v>
      </c>
      <c r="AP192" s="71">
        <v>315706546.60404432</v>
      </c>
      <c r="AQ192" s="72"/>
      <c r="AR192" s="71">
        <v>1076</v>
      </c>
      <c r="AS192" s="71">
        <v>226</v>
      </c>
      <c r="AT192" s="71">
        <v>1</v>
      </c>
      <c r="AU192" s="71">
        <v>1</v>
      </c>
      <c r="AV192" s="71">
        <v>0</v>
      </c>
      <c r="AW192" s="71">
        <v>0</v>
      </c>
      <c r="AX192" s="71"/>
      <c r="AY192" s="72"/>
      <c r="AZ192" s="71">
        <v>4831.514000000001</v>
      </c>
      <c r="BA192" s="71">
        <v>21780.799999999999</v>
      </c>
      <c r="BB192" s="71">
        <v>4</v>
      </c>
      <c r="BC192" s="71">
        <v>100</v>
      </c>
      <c r="BD192" s="71">
        <v>0</v>
      </c>
      <c r="BE192" s="71">
        <v>0</v>
      </c>
      <c r="BF192" s="71"/>
      <c r="BG192" s="72"/>
      <c r="BH192" s="71">
        <v>0</v>
      </c>
      <c r="BI192" s="71">
        <v>0</v>
      </c>
      <c r="BJ192" s="71">
        <v>86.188999999999993</v>
      </c>
      <c r="BK192" s="71">
        <v>0</v>
      </c>
      <c r="BL192" s="71">
        <v>0</v>
      </c>
      <c r="BM192" s="71">
        <v>0</v>
      </c>
      <c r="BN192" s="72"/>
      <c r="BO192" s="71">
        <v>0</v>
      </c>
      <c r="BP192" s="71">
        <v>0</v>
      </c>
      <c r="BQ192" s="71">
        <v>4</v>
      </c>
      <c r="BR192" s="71">
        <v>0</v>
      </c>
      <c r="BS192" s="71">
        <v>0</v>
      </c>
      <c r="BT192" s="71">
        <v>0</v>
      </c>
      <c r="BU192"/>
      <c r="BV192" s="70">
        <v>86.188999999999993</v>
      </c>
      <c r="BW192" s="70">
        <v>0</v>
      </c>
      <c r="BX192" s="70">
        <v>0</v>
      </c>
      <c r="BY192" s="70">
        <v>0</v>
      </c>
      <c r="BZ192" s="70">
        <v>0</v>
      </c>
      <c r="CA192" s="70">
        <v>0</v>
      </c>
      <c r="CB192" s="70">
        <v>0</v>
      </c>
      <c r="CC192" s="70">
        <v>0</v>
      </c>
      <c r="CD192" s="70">
        <v>0</v>
      </c>
    </row>
    <row r="193" spans="1:82">
      <c r="A193" s="70" t="s">
        <v>1919</v>
      </c>
      <c r="B193" s="70">
        <v>493</v>
      </c>
      <c r="C193" s="70">
        <v>17</v>
      </c>
      <c r="D193" s="70">
        <v>29</v>
      </c>
      <c r="E193" s="70">
        <v>2020</v>
      </c>
      <c r="F193" s="70" t="s">
        <v>159</v>
      </c>
      <c r="G193" s="70" t="s">
        <v>1902</v>
      </c>
      <c r="H193" s="70" t="s">
        <v>1903</v>
      </c>
      <c r="I193" s="148"/>
      <c r="J193" s="71">
        <v>50.751683481090389</v>
      </c>
      <c r="K193" s="71">
        <v>4.8512917114238503</v>
      </c>
      <c r="L193" s="71">
        <v>30.063274177024105</v>
      </c>
      <c r="M193" s="71">
        <v>76.573516129224316</v>
      </c>
      <c r="N193" s="71">
        <v>78.887493763185063</v>
      </c>
      <c r="O193" s="71">
        <v>38.3683659160301</v>
      </c>
      <c r="P193" s="71">
        <v>42.994275268949032</v>
      </c>
      <c r="Q193" s="71">
        <v>2.6906726123097</v>
      </c>
      <c r="R193" s="71">
        <v>4.007451544581795E-2</v>
      </c>
      <c r="S193" s="71">
        <v>4.2150510902005394</v>
      </c>
      <c r="T193" s="72"/>
      <c r="U193" s="71">
        <v>4540924</v>
      </c>
      <c r="V193" s="71">
        <v>1886</v>
      </c>
      <c r="W193" s="71">
        <v>668</v>
      </c>
      <c r="X193" s="71">
        <v>16450</v>
      </c>
      <c r="Y193" s="71">
        <v>21281</v>
      </c>
      <c r="Z193" s="71">
        <v>27417</v>
      </c>
      <c r="AA193" s="71">
        <v>9489</v>
      </c>
      <c r="AB193" s="71">
        <v>45635</v>
      </c>
      <c r="AC193" s="71">
        <v>7104</v>
      </c>
      <c r="AD193" s="71">
        <v>4.2150510902005394</v>
      </c>
      <c r="AE193" s="72"/>
      <c r="AF193" s="71">
        <v>67687769.637135401</v>
      </c>
      <c r="AG193" s="71">
        <v>3156507.5249471436</v>
      </c>
      <c r="AH193" s="71">
        <v>3581556.5290874052</v>
      </c>
      <c r="AI193" s="71">
        <v>114771434.23086187</v>
      </c>
      <c r="AJ193" s="71">
        <v>128558804.8068359</v>
      </c>
      <c r="AK193" s="71"/>
      <c r="AL193" s="71"/>
      <c r="AM193" s="71">
        <v>5955874.5154248439</v>
      </c>
      <c r="AN193" s="71"/>
      <c r="AO193" s="71"/>
      <c r="AP193" s="71">
        <v>323711947.24429256</v>
      </c>
      <c r="AQ193" s="72"/>
      <c r="AR193" s="71">
        <v>1118</v>
      </c>
      <c r="AS193" s="71">
        <v>228</v>
      </c>
      <c r="AT193" s="71">
        <v>1</v>
      </c>
      <c r="AU193" s="71">
        <v>1</v>
      </c>
      <c r="AV193" s="71">
        <v>0</v>
      </c>
      <c r="AW193" s="71">
        <v>0</v>
      </c>
      <c r="AX193" s="71"/>
      <c r="AY193" s="72"/>
      <c r="AZ193" s="71">
        <v>5063.1370000000006</v>
      </c>
      <c r="BA193" s="71">
        <v>21846.800000000021</v>
      </c>
      <c r="BB193" s="71">
        <v>4</v>
      </c>
      <c r="BC193" s="71">
        <v>100</v>
      </c>
      <c r="BD193" s="71">
        <v>0</v>
      </c>
      <c r="BE193" s="71">
        <v>0</v>
      </c>
      <c r="BF193" s="71"/>
      <c r="BG193" s="72"/>
      <c r="BH193" s="71">
        <v>0</v>
      </c>
      <c r="BI193" s="71">
        <v>0</v>
      </c>
      <c r="BJ193" s="71">
        <v>85.376999999999995</v>
      </c>
      <c r="BK193" s="71">
        <v>0</v>
      </c>
      <c r="BL193" s="71">
        <v>0</v>
      </c>
      <c r="BM193" s="71">
        <v>0</v>
      </c>
      <c r="BN193" s="72"/>
      <c r="BO193" s="71">
        <v>0</v>
      </c>
      <c r="BP193" s="71">
        <v>0</v>
      </c>
      <c r="BQ193" s="71">
        <v>4</v>
      </c>
      <c r="BR193" s="71">
        <v>0</v>
      </c>
      <c r="BS193" s="71">
        <v>0</v>
      </c>
      <c r="BT193" s="71">
        <v>0</v>
      </c>
      <c r="BU193"/>
      <c r="BV193" s="70">
        <v>85.376999999999995</v>
      </c>
      <c r="BW193" s="70">
        <v>0</v>
      </c>
      <c r="BX193" s="70">
        <v>0</v>
      </c>
      <c r="BY193" s="70">
        <v>0</v>
      </c>
      <c r="BZ193" s="70">
        <v>0</v>
      </c>
      <c r="CA193" s="70">
        <v>0</v>
      </c>
      <c r="CB193" s="70">
        <v>0</v>
      </c>
      <c r="CC193" s="70">
        <v>0</v>
      </c>
      <c r="CD193" s="70">
        <v>0</v>
      </c>
    </row>
    <row r="194" spans="1:82">
      <c r="A194" s="70" t="s">
        <v>1920</v>
      </c>
      <c r="B194" s="70">
        <v>493</v>
      </c>
      <c r="C194" s="70">
        <v>18</v>
      </c>
      <c r="D194" s="70">
        <v>29</v>
      </c>
      <c r="E194" s="70">
        <v>2021</v>
      </c>
      <c r="F194" s="70" t="s">
        <v>160</v>
      </c>
      <c r="G194" s="70" t="s">
        <v>1902</v>
      </c>
      <c r="H194" s="70" t="s">
        <v>1903</v>
      </c>
      <c r="I194" s="148"/>
      <c r="J194" s="71">
        <v>50.205041530887613</v>
      </c>
      <c r="K194" s="71">
        <v>4.9242414251449302</v>
      </c>
      <c r="L194" s="71">
        <v>26.532133343856721</v>
      </c>
      <c r="M194" s="71">
        <v>75.955938166009034</v>
      </c>
      <c r="N194" s="71">
        <v>77.654439820763059</v>
      </c>
      <c r="O194" s="71">
        <v>37.156050871216202</v>
      </c>
      <c r="P194" s="71">
        <v>43.733892394122236</v>
      </c>
      <c r="Q194" s="71">
        <v>2.6260185423070799</v>
      </c>
      <c r="R194" s="71">
        <v>4.8868288341338217E-2</v>
      </c>
      <c r="S194" s="71">
        <v>4.0328640831530764</v>
      </c>
      <c r="T194" s="72"/>
      <c r="U194" s="71">
        <v>4842259</v>
      </c>
      <c r="V194" s="71">
        <v>1886</v>
      </c>
      <c r="W194" s="71">
        <v>668</v>
      </c>
      <c r="X194" s="71">
        <v>16450</v>
      </c>
      <c r="Y194" s="71">
        <v>21182</v>
      </c>
      <c r="Z194" s="71">
        <v>27338</v>
      </c>
      <c r="AA194" s="71">
        <v>9412</v>
      </c>
      <c r="AB194" s="71">
        <v>44976</v>
      </c>
      <c r="AC194" s="71">
        <v>8403.9999999999982</v>
      </c>
      <c r="AD194" s="71">
        <v>4.0328640831530764</v>
      </c>
      <c r="AE194" s="72"/>
      <c r="AF194" s="71">
        <v>67758099.859639004</v>
      </c>
      <c r="AG194" s="71">
        <v>3135305.9280852992</v>
      </c>
      <c r="AH194" s="71">
        <v>3125967.1913422258</v>
      </c>
      <c r="AI194" s="71">
        <v>111430650.22709559</v>
      </c>
      <c r="AJ194" s="71">
        <v>116837584.05991501</v>
      </c>
      <c r="AK194" s="71">
        <v>0</v>
      </c>
      <c r="AL194" s="71">
        <v>0</v>
      </c>
      <c r="AM194" s="71">
        <v>5903724.6180437449</v>
      </c>
      <c r="AN194" s="71">
        <v>0</v>
      </c>
      <c r="AO194" s="71">
        <v>0</v>
      </c>
      <c r="AP194" s="71">
        <v>308191331.88412082</v>
      </c>
      <c r="AQ194" s="72"/>
      <c r="AR194" s="71">
        <v>1148</v>
      </c>
      <c r="AS194" s="71">
        <v>230</v>
      </c>
      <c r="AT194" s="71">
        <v>1</v>
      </c>
      <c r="AU194" s="71">
        <v>1</v>
      </c>
      <c r="AV194" s="71">
        <v>0</v>
      </c>
      <c r="AW194" s="71">
        <v>0</v>
      </c>
      <c r="AX194" s="71"/>
      <c r="AY194" s="72"/>
      <c r="AZ194" s="71">
        <v>5221.0229999999992</v>
      </c>
      <c r="BA194" s="71">
        <v>21945.800000000021</v>
      </c>
      <c r="BB194" s="71">
        <v>4</v>
      </c>
      <c r="BC194" s="71">
        <v>100</v>
      </c>
      <c r="BD194" s="71">
        <v>0</v>
      </c>
      <c r="BE194" s="71">
        <v>0</v>
      </c>
      <c r="BF194" s="71"/>
      <c r="BG194" s="72"/>
      <c r="BH194" s="71">
        <v>0</v>
      </c>
      <c r="BI194" s="71">
        <v>0</v>
      </c>
      <c r="BJ194" s="71">
        <v>86.691000000000003</v>
      </c>
      <c r="BK194" s="71">
        <v>0</v>
      </c>
      <c r="BL194" s="71">
        <v>0</v>
      </c>
      <c r="BM194" s="71">
        <v>0</v>
      </c>
      <c r="BN194" s="72"/>
      <c r="BO194" s="71">
        <v>0</v>
      </c>
      <c r="BP194" s="71">
        <v>0</v>
      </c>
      <c r="BQ194" s="71">
        <v>4</v>
      </c>
      <c r="BR194" s="71">
        <v>0</v>
      </c>
      <c r="BS194" s="71">
        <v>0</v>
      </c>
      <c r="BT194" s="71">
        <v>0</v>
      </c>
      <c r="BU194"/>
      <c r="BV194" s="70">
        <v>86.691000000000003</v>
      </c>
      <c r="BW194" s="70">
        <v>0</v>
      </c>
      <c r="BX194" s="70">
        <v>0</v>
      </c>
      <c r="BY194" s="70">
        <v>0</v>
      </c>
      <c r="BZ194" s="70">
        <v>0</v>
      </c>
      <c r="CA194" s="70">
        <v>0</v>
      </c>
      <c r="CB194" s="70">
        <v>0</v>
      </c>
      <c r="CC194" s="70">
        <v>0</v>
      </c>
      <c r="CD194" s="70">
        <v>0</v>
      </c>
    </row>
    <row r="195" spans="1:82">
      <c r="A195" s="70" t="s">
        <v>1921</v>
      </c>
      <c r="B195" s="70">
        <v>493</v>
      </c>
      <c r="C195" s="70">
        <v>19</v>
      </c>
      <c r="D195" s="70">
        <v>29</v>
      </c>
      <c r="E195" s="70">
        <v>2022</v>
      </c>
      <c r="F195" s="70" t="s">
        <v>161</v>
      </c>
      <c r="G195" s="70" t="s">
        <v>1902</v>
      </c>
      <c r="H195" s="70" t="s">
        <v>1903</v>
      </c>
      <c r="I195" s="148"/>
      <c r="J195" s="71">
        <v>51.742363878697056</v>
      </c>
      <c r="K195" s="71">
        <v>4.567085438155666</v>
      </c>
      <c r="L195" s="71">
        <v>23.683153831403281</v>
      </c>
      <c r="M195" s="71">
        <v>75.775478031406891</v>
      </c>
      <c r="N195" s="71">
        <v>95.401356137564548</v>
      </c>
      <c r="O195" s="71">
        <v>38.76816223209471</v>
      </c>
      <c r="P195" s="71">
        <v>43.269432553488336</v>
      </c>
      <c r="Q195" s="71">
        <v>2.6111718644017223</v>
      </c>
      <c r="R195" s="71">
        <v>8.4665488905317901E-2</v>
      </c>
      <c r="S195" s="71">
        <v>4.1622887738151588</v>
      </c>
      <c r="T195" s="72"/>
      <c r="U195" s="71">
        <v>5138676</v>
      </c>
      <c r="V195" s="71">
        <v>1886</v>
      </c>
      <c r="W195" s="71">
        <v>668</v>
      </c>
      <c r="X195" s="71">
        <v>16450</v>
      </c>
      <c r="Y195" s="71">
        <v>21212</v>
      </c>
      <c r="Z195" s="71">
        <v>27101</v>
      </c>
      <c r="AA195" s="71">
        <v>9454</v>
      </c>
      <c r="AB195" s="71">
        <v>44355</v>
      </c>
      <c r="AC195" s="71">
        <v>14742.999999999996</v>
      </c>
      <c r="AD195" s="71">
        <v>4.1622887738151588</v>
      </c>
      <c r="AE195" s="72"/>
      <c r="AF195" s="71">
        <v>67538760.738976046</v>
      </c>
      <c r="AG195" s="71">
        <v>3081115.3603053973</v>
      </c>
      <c r="AH195" s="71">
        <v>2966284.5961388322</v>
      </c>
      <c r="AI195" s="71">
        <v>99954693.722388327</v>
      </c>
      <c r="AJ195" s="71">
        <v>150577809.8624855</v>
      </c>
      <c r="AK195" s="71">
        <v>0</v>
      </c>
      <c r="AL195" s="71">
        <v>0</v>
      </c>
      <c r="AM195" s="71">
        <v>5727441.1434276113</v>
      </c>
      <c r="AN195" s="71">
        <v>0</v>
      </c>
      <c r="AO195" s="71">
        <v>0</v>
      </c>
      <c r="AP195" s="71">
        <v>329846105.42372167</v>
      </c>
      <c r="AQ195" s="72"/>
      <c r="AR195" s="71">
        <v>1205</v>
      </c>
      <c r="AS195" s="71">
        <v>237</v>
      </c>
      <c r="AT195" s="71">
        <v>1</v>
      </c>
      <c r="AU195" s="71">
        <v>2</v>
      </c>
      <c r="AV195" s="71">
        <v>0</v>
      </c>
      <c r="AW195" s="71">
        <v>0</v>
      </c>
      <c r="AX195" s="71"/>
      <c r="AY195" s="72"/>
      <c r="AZ195" s="71">
        <v>5547.0450000000001</v>
      </c>
      <c r="BA195" s="71">
        <v>22270.300000000021</v>
      </c>
      <c r="BB195" s="71">
        <v>4</v>
      </c>
      <c r="BC195" s="71">
        <v>200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1922</v>
      </c>
      <c r="B196" s="70">
        <v>493</v>
      </c>
      <c r="C196" s="70">
        <v>20</v>
      </c>
      <c r="D196" s="70">
        <v>29</v>
      </c>
      <c r="E196" s="70">
        <v>2023</v>
      </c>
      <c r="F196" s="70" t="s">
        <v>1539</v>
      </c>
      <c r="G196" s="70" t="s">
        <v>1902</v>
      </c>
      <c r="H196" s="70" t="s">
        <v>1903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1262</v>
      </c>
      <c r="AS196" s="71">
        <v>238</v>
      </c>
      <c r="AT196" s="71">
        <v>1</v>
      </c>
      <c r="AU196" s="71">
        <v>1</v>
      </c>
      <c r="AV196" s="71">
        <v>0</v>
      </c>
      <c r="AW196" s="71">
        <v>0</v>
      </c>
      <c r="AX196" s="71"/>
      <c r="AY196" s="72"/>
      <c r="AZ196" s="71">
        <v>5850.0269999999982</v>
      </c>
      <c r="BA196" s="71">
        <v>22517.800000000021</v>
      </c>
      <c r="BB196" s="71">
        <v>4</v>
      </c>
      <c r="BC196" s="71">
        <v>100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1923</v>
      </c>
      <c r="B197" s="70">
        <v>493</v>
      </c>
      <c r="C197" s="70">
        <v>21</v>
      </c>
      <c r="D197" s="70">
        <v>29</v>
      </c>
      <c r="E197" s="70">
        <v>2024</v>
      </c>
      <c r="F197" s="70" t="s">
        <v>1554</v>
      </c>
      <c r="G197" s="1064" t="s">
        <v>1902</v>
      </c>
      <c r="H197" s="70" t="s">
        <v>1903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1924</v>
      </c>
      <c r="B198" s="70">
        <v>35</v>
      </c>
      <c r="C198" s="70">
        <v>1</v>
      </c>
      <c r="D198" s="70">
        <v>3</v>
      </c>
      <c r="E198" s="70">
        <v>1990</v>
      </c>
      <c r="F198" s="70" t="s">
        <v>787</v>
      </c>
      <c r="G198" s="1064" t="s">
        <v>1633</v>
      </c>
      <c r="H198" s="70" t="s">
        <v>1634</v>
      </c>
      <c r="I198" s="148"/>
      <c r="J198" s="71">
        <v>262.00810771139862</v>
      </c>
      <c r="K198" s="71">
        <v>9.5261466087948321</v>
      </c>
      <c r="L198" s="71">
        <v>12.5678443402248</v>
      </c>
      <c r="M198" s="71">
        <v>25.7868632616584</v>
      </c>
      <c r="N198" s="71">
        <v>58.501470766507829</v>
      </c>
      <c r="O198" s="71">
        <v>29.911622225161899</v>
      </c>
      <c r="P198" s="71">
        <v>34.380636743382453</v>
      </c>
      <c r="Q198" s="71">
        <v>2.4476171348482998</v>
      </c>
      <c r="R198" s="71">
        <v>0</v>
      </c>
      <c r="S198" s="71">
        <v>1.993125105854423</v>
      </c>
      <c r="T198" s="72"/>
      <c r="U198" s="71">
        <v>7356258</v>
      </c>
      <c r="V198" s="71">
        <v>1743</v>
      </c>
      <c r="W198" s="71">
        <v>147</v>
      </c>
      <c r="X198" s="71">
        <v>8647</v>
      </c>
      <c r="Y198" s="71">
        <v>12515</v>
      </c>
      <c r="Z198" s="71">
        <v>12303</v>
      </c>
      <c r="AA198" s="71">
        <v>8348</v>
      </c>
      <c r="AB198" s="71">
        <v>39741</v>
      </c>
      <c r="AC198" s="71">
        <v>0</v>
      </c>
      <c r="AD198" s="71">
        <v>1.993125105854423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1925</v>
      </c>
      <c r="B199" s="70">
        <v>36</v>
      </c>
      <c r="C199" s="70">
        <v>2</v>
      </c>
      <c r="D199" s="70">
        <v>3</v>
      </c>
      <c r="E199" s="70">
        <v>2005</v>
      </c>
      <c r="F199" s="70" t="s">
        <v>789</v>
      </c>
      <c r="G199" s="70" t="s">
        <v>1633</v>
      </c>
      <c r="H199" s="70" t="s">
        <v>1634</v>
      </c>
      <c r="I199" s="148"/>
      <c r="J199" s="71">
        <v>216.76158302770779</v>
      </c>
      <c r="K199" s="71">
        <v>6.5238023970789687</v>
      </c>
      <c r="L199" s="71">
        <v>8.3334407687303393</v>
      </c>
      <c r="M199" s="71">
        <v>64.373063928083681</v>
      </c>
      <c r="N199" s="71">
        <v>97.989800656469669</v>
      </c>
      <c r="O199" s="71">
        <v>53.631975970416377</v>
      </c>
      <c r="P199" s="71">
        <v>42.406719363252577</v>
      </c>
      <c r="Q199" s="71">
        <v>2.9121346863677702</v>
      </c>
      <c r="R199" s="71">
        <v>0</v>
      </c>
      <c r="S199" s="71">
        <v>3.8763342121654811</v>
      </c>
      <c r="T199" s="72"/>
      <c r="U199" s="71">
        <v>6694763</v>
      </c>
      <c r="V199" s="71">
        <v>1990</v>
      </c>
      <c r="W199" s="71">
        <v>74</v>
      </c>
      <c r="X199" s="71">
        <v>10454</v>
      </c>
      <c r="Y199" s="71">
        <v>19978</v>
      </c>
      <c r="Z199" s="71">
        <v>25527</v>
      </c>
      <c r="AA199" s="71">
        <v>8433</v>
      </c>
      <c r="AB199" s="71">
        <v>49430</v>
      </c>
      <c r="AC199" s="71">
        <v>0</v>
      </c>
      <c r="AD199" s="71">
        <v>3.8763342121654811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1926</v>
      </c>
      <c r="B200" s="70">
        <v>37</v>
      </c>
      <c r="C200" s="70">
        <v>3</v>
      </c>
      <c r="D200" s="70">
        <v>3</v>
      </c>
      <c r="E200" s="70">
        <v>2006</v>
      </c>
      <c r="F200" s="70" t="s">
        <v>790</v>
      </c>
      <c r="G200" s="70" t="s">
        <v>1633</v>
      </c>
      <c r="H200" s="70" t="s">
        <v>1634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1927</v>
      </c>
      <c r="B201" s="70">
        <v>38</v>
      </c>
      <c r="C201" s="70">
        <v>4</v>
      </c>
      <c r="D201" s="70">
        <v>3</v>
      </c>
      <c r="E201" s="70">
        <v>2007</v>
      </c>
      <c r="F201" s="70" t="s">
        <v>791</v>
      </c>
      <c r="G201" s="70" t="s">
        <v>1633</v>
      </c>
      <c r="H201" s="70" t="s">
        <v>1634</v>
      </c>
      <c r="I201" s="148"/>
      <c r="J201" s="71">
        <v>198.65488485090151</v>
      </c>
      <c r="K201" s="71">
        <v>5.4731375187567703</v>
      </c>
      <c r="L201" s="71">
        <v>9.4379139061344191</v>
      </c>
      <c r="M201" s="71">
        <v>57.720705273255589</v>
      </c>
      <c r="N201" s="71">
        <v>102.21858936309791</v>
      </c>
      <c r="O201" s="71">
        <v>52.076503862288583</v>
      </c>
      <c r="P201" s="71">
        <v>42.123530134288828</v>
      </c>
      <c r="Q201" s="71">
        <v>3.0760936949795599</v>
      </c>
      <c r="R201" s="71">
        <v>0</v>
      </c>
      <c r="S201" s="71">
        <v>2.9733231427120042</v>
      </c>
      <c r="T201" s="72"/>
      <c r="U201" s="71">
        <v>6523869</v>
      </c>
      <c r="V201" s="71">
        <v>1821</v>
      </c>
      <c r="W201" s="71">
        <v>115</v>
      </c>
      <c r="X201" s="71">
        <v>11741</v>
      </c>
      <c r="Y201" s="71">
        <v>20895</v>
      </c>
      <c r="Z201" s="71">
        <v>25767</v>
      </c>
      <c r="AA201" s="71">
        <v>8249</v>
      </c>
      <c r="AB201" s="71">
        <v>49452</v>
      </c>
      <c r="AC201" s="71">
        <v>0</v>
      </c>
      <c r="AD201" s="71">
        <v>2.9733231427120042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1928</v>
      </c>
      <c r="B202" s="70">
        <v>39</v>
      </c>
      <c r="C202" s="70">
        <v>5</v>
      </c>
      <c r="D202" s="70">
        <v>3</v>
      </c>
      <c r="E202" s="70">
        <v>2008</v>
      </c>
      <c r="F202" s="70" t="s">
        <v>792</v>
      </c>
      <c r="G202" s="70" t="s">
        <v>1633</v>
      </c>
      <c r="H202" s="70" t="s">
        <v>1634</v>
      </c>
      <c r="I202" s="148"/>
      <c r="J202" s="71">
        <v>168.49937177886571</v>
      </c>
      <c r="K202" s="71">
        <v>4.8035400519191063</v>
      </c>
      <c r="L202" s="71">
        <v>8.1492824528652168</v>
      </c>
      <c r="M202" s="71">
        <v>67.538814581631328</v>
      </c>
      <c r="N202" s="71">
        <v>104.48686124328481</v>
      </c>
      <c r="O202" s="71">
        <v>50.714859396125348</v>
      </c>
      <c r="P202" s="71">
        <v>39.775116646468121</v>
      </c>
      <c r="Q202" s="71">
        <v>3.0213602680909202</v>
      </c>
      <c r="R202" s="71">
        <v>0</v>
      </c>
      <c r="S202" s="71">
        <v>3.499104315290916</v>
      </c>
      <c r="T202" s="72"/>
      <c r="U202" s="71">
        <v>5814050</v>
      </c>
      <c r="V202" s="71">
        <v>1821</v>
      </c>
      <c r="W202" s="71">
        <v>115</v>
      </c>
      <c r="X202" s="71">
        <v>11741</v>
      </c>
      <c r="Y202" s="71">
        <v>21075</v>
      </c>
      <c r="Z202" s="71">
        <v>25974</v>
      </c>
      <c r="AA202" s="71">
        <v>7798</v>
      </c>
      <c r="AB202" s="71">
        <v>49371</v>
      </c>
      <c r="AC202" s="71">
        <v>0</v>
      </c>
      <c r="AD202" s="71">
        <v>3.499104315290916</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1929</v>
      </c>
      <c r="B203" s="70">
        <v>40</v>
      </c>
      <c r="C203" s="70">
        <v>6</v>
      </c>
      <c r="D203" s="70">
        <v>3</v>
      </c>
      <c r="E203" s="70">
        <v>2009</v>
      </c>
      <c r="F203" s="70" t="s">
        <v>176</v>
      </c>
      <c r="G203" s="70" t="s">
        <v>1633</v>
      </c>
      <c r="H203" s="70" t="s">
        <v>1634</v>
      </c>
      <c r="I203" s="148"/>
      <c r="J203" s="71">
        <v>174.79261351458879</v>
      </c>
      <c r="K203" s="71">
        <v>4.4238500656517106</v>
      </c>
      <c r="L203" s="71">
        <v>10.821911793141449</v>
      </c>
      <c r="M203" s="71">
        <v>55.496721080733927</v>
      </c>
      <c r="N203" s="71">
        <v>90.513338771088812</v>
      </c>
      <c r="O203" s="71">
        <v>51.797695130643277</v>
      </c>
      <c r="P203" s="71">
        <v>38.555225376220832</v>
      </c>
      <c r="Q203" s="71">
        <v>2.8737682801883202</v>
      </c>
      <c r="R203" s="71">
        <v>0</v>
      </c>
      <c r="S203" s="71">
        <v>3.2210472545091098</v>
      </c>
      <c r="T203" s="72"/>
      <c r="U203" s="71">
        <v>6090663</v>
      </c>
      <c r="V203" s="71">
        <v>2054</v>
      </c>
      <c r="W203" s="71">
        <v>175</v>
      </c>
      <c r="X203" s="71">
        <v>12184</v>
      </c>
      <c r="Y203" s="71">
        <v>21255</v>
      </c>
      <c r="Z203" s="71">
        <v>26185</v>
      </c>
      <c r="AA203" s="71">
        <v>7760</v>
      </c>
      <c r="AB203" s="71">
        <v>49295</v>
      </c>
      <c r="AC203" s="71">
        <v>0</v>
      </c>
      <c r="AD203" s="71">
        <v>3.2210472545091098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2546.5590000000002</v>
      </c>
      <c r="BK203" s="71">
        <v>0</v>
      </c>
      <c r="BL203" s="71">
        <v>3.54</v>
      </c>
      <c r="BM203" s="71">
        <v>0</v>
      </c>
      <c r="BN203" s="72"/>
      <c r="BO203" s="71">
        <v>0</v>
      </c>
      <c r="BP203" s="71">
        <v>0</v>
      </c>
      <c r="BQ203" s="71">
        <v>2</v>
      </c>
      <c r="BR203" s="71">
        <v>0</v>
      </c>
      <c r="BS203" s="71">
        <v>1</v>
      </c>
      <c r="BT203" s="71">
        <v>0</v>
      </c>
      <c r="BU203"/>
      <c r="BV203" s="70">
        <v>1172.3420000000001</v>
      </c>
      <c r="BW203" s="70">
        <v>7.9189999999999996</v>
      </c>
      <c r="BX203" s="70">
        <v>1302.482</v>
      </c>
      <c r="BY203" s="70">
        <v>2.2349999999999999</v>
      </c>
      <c r="BZ203" s="70">
        <v>65.120999999999995</v>
      </c>
      <c r="CA203" s="70">
        <v>0</v>
      </c>
      <c r="CB203" s="70">
        <v>0</v>
      </c>
      <c r="CC203" s="70">
        <v>0</v>
      </c>
      <c r="CD203" s="70">
        <v>0</v>
      </c>
    </row>
    <row r="204" spans="1:82">
      <c r="A204" s="70" t="s">
        <v>1930</v>
      </c>
      <c r="B204" s="70">
        <v>41</v>
      </c>
      <c r="C204" s="70">
        <v>7</v>
      </c>
      <c r="D204" s="70">
        <v>3</v>
      </c>
      <c r="E204" s="70">
        <v>2010</v>
      </c>
      <c r="F204" s="70" t="s">
        <v>177</v>
      </c>
      <c r="G204" s="70" t="s">
        <v>1633</v>
      </c>
      <c r="H204" s="70" t="s">
        <v>1634</v>
      </c>
      <c r="I204" s="148"/>
      <c r="J204" s="71">
        <v>150.56853036382589</v>
      </c>
      <c r="K204" s="71">
        <v>4.6136607702284689</v>
      </c>
      <c r="L204" s="71">
        <v>9.8522928794784654</v>
      </c>
      <c r="M204" s="71">
        <v>49.677305375152223</v>
      </c>
      <c r="N204" s="71">
        <v>89.608883065928197</v>
      </c>
      <c r="O204" s="71">
        <v>52.064146433240523</v>
      </c>
      <c r="P204" s="71">
        <v>39.252298037736743</v>
      </c>
      <c r="Q204" s="71">
        <v>2.987193240471</v>
      </c>
      <c r="R204" s="71">
        <v>0</v>
      </c>
      <c r="S204" s="71">
        <v>2.2729564018254131</v>
      </c>
      <c r="T204" s="72"/>
      <c r="U204" s="71">
        <v>5873102</v>
      </c>
      <c r="V204" s="71">
        <v>2054</v>
      </c>
      <c r="W204" s="71">
        <v>175</v>
      </c>
      <c r="X204" s="71">
        <v>12184</v>
      </c>
      <c r="Y204" s="71">
        <v>21401</v>
      </c>
      <c r="Z204" s="71">
        <v>26442</v>
      </c>
      <c r="AA204" s="71">
        <v>7703</v>
      </c>
      <c r="AB204" s="71">
        <v>49100</v>
      </c>
      <c r="AC204" s="71">
        <v>0</v>
      </c>
      <c r="AD204" s="71">
        <v>2.2729564018254131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2449.2579999999998</v>
      </c>
      <c r="BK204" s="71">
        <v>0</v>
      </c>
      <c r="BL204" s="71">
        <v>2.7309999999999999</v>
      </c>
      <c r="BM204" s="71">
        <v>0</v>
      </c>
      <c r="BN204" s="72"/>
      <c r="BO204" s="71">
        <v>0</v>
      </c>
      <c r="BP204" s="71">
        <v>0</v>
      </c>
      <c r="BQ204" s="71">
        <v>2</v>
      </c>
      <c r="BR204" s="71">
        <v>0</v>
      </c>
      <c r="BS204" s="71">
        <v>1</v>
      </c>
      <c r="BT204" s="71">
        <v>0</v>
      </c>
      <c r="BU204"/>
      <c r="BV204" s="70">
        <v>1106.7929999999999</v>
      </c>
      <c r="BW204" s="70">
        <v>12.224</v>
      </c>
      <c r="BX204" s="70">
        <v>1277.635</v>
      </c>
      <c r="BY204" s="70">
        <v>2.137</v>
      </c>
      <c r="BZ204" s="70">
        <v>53.2</v>
      </c>
      <c r="CA204" s="70">
        <v>0</v>
      </c>
      <c r="CB204" s="70">
        <v>0</v>
      </c>
      <c r="CC204" s="70">
        <v>0</v>
      </c>
      <c r="CD204" s="70">
        <v>0</v>
      </c>
    </row>
    <row r="205" spans="1:82">
      <c r="A205" s="70" t="s">
        <v>1931</v>
      </c>
      <c r="B205" s="70">
        <v>42</v>
      </c>
      <c r="C205" s="70">
        <v>8</v>
      </c>
      <c r="D205" s="70">
        <v>3</v>
      </c>
      <c r="E205" s="70">
        <v>2011</v>
      </c>
      <c r="F205" s="70" t="s">
        <v>178</v>
      </c>
      <c r="G205" s="70" t="s">
        <v>1633</v>
      </c>
      <c r="H205" s="70" t="s">
        <v>1634</v>
      </c>
      <c r="I205" s="148"/>
      <c r="J205" s="71">
        <v>162.32009744887259</v>
      </c>
      <c r="K205" s="71">
        <v>6.464596910313734</v>
      </c>
      <c r="L205" s="71">
        <v>9.1929071423086253</v>
      </c>
      <c r="M205" s="71">
        <v>62.756403188252882</v>
      </c>
      <c r="N205" s="71">
        <v>108.0518290282057</v>
      </c>
      <c r="O205" s="71">
        <v>51.504407628784193</v>
      </c>
      <c r="P205" s="71">
        <v>37.692402591817519</v>
      </c>
      <c r="Q205" s="71">
        <v>3.4231659221400101</v>
      </c>
      <c r="R205" s="71">
        <v>0</v>
      </c>
      <c r="S205" s="71">
        <v>2.3541983087978151</v>
      </c>
      <c r="T205" s="72"/>
      <c r="U205" s="71">
        <v>5962970</v>
      </c>
      <c r="V205" s="71">
        <v>2054</v>
      </c>
      <c r="W205" s="71">
        <v>175</v>
      </c>
      <c r="X205" s="71">
        <v>12184</v>
      </c>
      <c r="Y205" s="71">
        <v>21439</v>
      </c>
      <c r="Z205" s="71">
        <v>26726</v>
      </c>
      <c r="AA205" s="71">
        <v>7617</v>
      </c>
      <c r="AB205" s="71">
        <v>48779</v>
      </c>
      <c r="AC205" s="71">
        <v>0</v>
      </c>
      <c r="AD205" s="71">
        <v>2.3541983087978151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3129.1439999999998</v>
      </c>
      <c r="BK205" s="71">
        <v>0</v>
      </c>
      <c r="BL205" s="71">
        <v>2.202</v>
      </c>
      <c r="BM205" s="71">
        <v>0</v>
      </c>
      <c r="BN205" s="72"/>
      <c r="BO205" s="71">
        <v>0</v>
      </c>
      <c r="BP205" s="71">
        <v>0</v>
      </c>
      <c r="BQ205" s="71">
        <v>2</v>
      </c>
      <c r="BR205" s="71">
        <v>0</v>
      </c>
      <c r="BS205" s="71">
        <v>1</v>
      </c>
      <c r="BT205" s="71">
        <v>0</v>
      </c>
      <c r="BU205"/>
      <c r="BV205" s="70">
        <v>1345.817</v>
      </c>
      <c r="BW205" s="70">
        <v>21.632000000000001</v>
      </c>
      <c r="BX205" s="70">
        <v>1706.105</v>
      </c>
      <c r="BY205" s="70">
        <v>2.758</v>
      </c>
      <c r="BZ205" s="70">
        <v>55.033999999999999</v>
      </c>
      <c r="CA205" s="70">
        <v>0</v>
      </c>
      <c r="CB205" s="70">
        <v>0</v>
      </c>
      <c r="CC205" s="70">
        <v>0</v>
      </c>
      <c r="CD205" s="70">
        <v>0</v>
      </c>
    </row>
    <row r="206" spans="1:82">
      <c r="A206" s="70" t="s">
        <v>1932</v>
      </c>
      <c r="B206" s="70">
        <v>43</v>
      </c>
      <c r="C206" s="70">
        <v>9</v>
      </c>
      <c r="D206" s="70">
        <v>3</v>
      </c>
      <c r="E206" s="70">
        <v>2012</v>
      </c>
      <c r="F206" s="70" t="s">
        <v>179</v>
      </c>
      <c r="G206" s="70" t="s">
        <v>1633</v>
      </c>
      <c r="H206" s="70" t="s">
        <v>1634</v>
      </c>
      <c r="I206" s="148"/>
      <c r="J206" s="71">
        <v>164.8051408272616</v>
      </c>
      <c r="K206" s="71">
        <v>7.2826184443805824</v>
      </c>
      <c r="L206" s="71">
        <v>9.275369948197806</v>
      </c>
      <c r="M206" s="71">
        <v>77.943253361572815</v>
      </c>
      <c r="N206" s="71">
        <v>119.880786499449</v>
      </c>
      <c r="O206" s="71">
        <v>51.83904106827638</v>
      </c>
      <c r="P206" s="71">
        <v>38.404514879196569</v>
      </c>
      <c r="Q206" s="71">
        <v>3.6961745232083398</v>
      </c>
      <c r="R206" s="71">
        <v>0</v>
      </c>
      <c r="S206" s="71">
        <v>2.9616359621120449</v>
      </c>
      <c r="T206" s="72"/>
      <c r="U206" s="71">
        <v>5800808</v>
      </c>
      <c r="V206" s="71">
        <v>2054</v>
      </c>
      <c r="W206" s="71">
        <v>175</v>
      </c>
      <c r="X206" s="71">
        <v>12184</v>
      </c>
      <c r="Y206" s="71">
        <v>21653</v>
      </c>
      <c r="Z206" s="71">
        <v>27113</v>
      </c>
      <c r="AA206" s="71">
        <v>7717</v>
      </c>
      <c r="AB206" s="71">
        <v>48477</v>
      </c>
      <c r="AC206" s="71">
        <v>0</v>
      </c>
      <c r="AD206" s="71">
        <v>2.9616359621120449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3407.0610000000001</v>
      </c>
      <c r="BK206" s="71">
        <v>0</v>
      </c>
      <c r="BL206" s="71">
        <v>2.5630000000000002</v>
      </c>
      <c r="BM206" s="71">
        <v>0</v>
      </c>
      <c r="BN206" s="72"/>
      <c r="BO206" s="71">
        <v>0</v>
      </c>
      <c r="BP206" s="71">
        <v>0</v>
      </c>
      <c r="BQ206" s="71">
        <v>2</v>
      </c>
      <c r="BR206" s="71">
        <v>0</v>
      </c>
      <c r="BS206" s="71">
        <v>1</v>
      </c>
      <c r="BT206" s="71">
        <v>0</v>
      </c>
      <c r="BU206"/>
      <c r="BV206" s="70">
        <v>1379.578</v>
      </c>
      <c r="BW206" s="70">
        <v>34.351999999999997</v>
      </c>
      <c r="BX206" s="70">
        <v>1927.6849999999999</v>
      </c>
      <c r="BY206" s="70">
        <v>2.8</v>
      </c>
      <c r="BZ206" s="70">
        <v>65.209000000000003</v>
      </c>
      <c r="CA206" s="70">
        <v>0</v>
      </c>
      <c r="CB206" s="70">
        <v>0</v>
      </c>
      <c r="CC206" s="70">
        <v>0</v>
      </c>
      <c r="CD206" s="70">
        <v>0</v>
      </c>
    </row>
    <row r="207" spans="1:82">
      <c r="A207" s="70" t="s">
        <v>1933</v>
      </c>
      <c r="B207" s="70">
        <v>44</v>
      </c>
      <c r="C207" s="70">
        <v>10</v>
      </c>
      <c r="D207" s="70">
        <v>3</v>
      </c>
      <c r="E207" s="70">
        <v>2013</v>
      </c>
      <c r="F207" s="70" t="s">
        <v>180</v>
      </c>
      <c r="G207" s="70" t="s">
        <v>1633</v>
      </c>
      <c r="H207" s="70" t="s">
        <v>1634</v>
      </c>
      <c r="I207" s="148"/>
      <c r="J207" s="71">
        <v>158.44004354301629</v>
      </c>
      <c r="K207" s="71">
        <v>6.0191089850487733</v>
      </c>
      <c r="L207" s="71">
        <v>8.19088304222198</v>
      </c>
      <c r="M207" s="71">
        <v>72.489089109242428</v>
      </c>
      <c r="N207" s="71">
        <v>116.7921010409499</v>
      </c>
      <c r="O207" s="71">
        <v>50.657534371907794</v>
      </c>
      <c r="P207" s="71">
        <v>38.68409819560749</v>
      </c>
      <c r="Q207" s="71">
        <v>3.73802053300082</v>
      </c>
      <c r="R207" s="71">
        <v>0</v>
      </c>
      <c r="S207" s="71">
        <v>3.1351503554040479</v>
      </c>
      <c r="T207" s="72"/>
      <c r="U207" s="71">
        <v>5678297</v>
      </c>
      <c r="V207" s="71">
        <v>2054</v>
      </c>
      <c r="W207" s="71">
        <v>175</v>
      </c>
      <c r="X207" s="71">
        <v>12184</v>
      </c>
      <c r="Y207" s="71">
        <v>21767</v>
      </c>
      <c r="Z207" s="71">
        <v>27678</v>
      </c>
      <c r="AA207" s="71">
        <v>7744</v>
      </c>
      <c r="AB207" s="71">
        <v>48323</v>
      </c>
      <c r="AC207" s="71">
        <v>0</v>
      </c>
      <c r="AD207" s="71">
        <v>3.1351503554040479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3343.116</v>
      </c>
      <c r="BK207" s="71">
        <v>0</v>
      </c>
      <c r="BL207" s="71">
        <v>2.5819999999999999</v>
      </c>
      <c r="BM207" s="71">
        <v>0</v>
      </c>
      <c r="BN207" s="72"/>
      <c r="BO207" s="71">
        <v>0</v>
      </c>
      <c r="BP207" s="71">
        <v>0</v>
      </c>
      <c r="BQ207" s="71">
        <v>2</v>
      </c>
      <c r="BR207" s="71">
        <v>0</v>
      </c>
      <c r="BS207" s="71">
        <v>1</v>
      </c>
      <c r="BT207" s="71">
        <v>0</v>
      </c>
      <c r="BU207"/>
      <c r="BV207" s="70">
        <v>1487.107</v>
      </c>
      <c r="BW207" s="70">
        <v>43.932000000000002</v>
      </c>
      <c r="BX207" s="70">
        <v>1743.06</v>
      </c>
      <c r="BY207" s="70">
        <v>0</v>
      </c>
      <c r="BZ207" s="70">
        <v>71.599000000000004</v>
      </c>
      <c r="CA207" s="70">
        <v>0</v>
      </c>
      <c r="CB207" s="70">
        <v>0</v>
      </c>
      <c r="CC207" s="70">
        <v>0</v>
      </c>
      <c r="CD207" s="70">
        <v>0</v>
      </c>
    </row>
    <row r="208" spans="1:82">
      <c r="A208" s="70" t="s">
        <v>1934</v>
      </c>
      <c r="B208" s="70">
        <v>45</v>
      </c>
      <c r="C208" s="70">
        <v>11</v>
      </c>
      <c r="D208" s="70">
        <v>3</v>
      </c>
      <c r="E208" s="70">
        <v>2014</v>
      </c>
      <c r="F208" s="70" t="s">
        <v>181</v>
      </c>
      <c r="G208" s="70" t="s">
        <v>1633</v>
      </c>
      <c r="H208" s="70" t="s">
        <v>1634</v>
      </c>
      <c r="I208" s="148"/>
      <c r="J208" s="71">
        <v>145.04829100947771</v>
      </c>
      <c r="K208" s="71">
        <v>6.6981260495281214</v>
      </c>
      <c r="L208" s="71">
        <v>7.015518475688328</v>
      </c>
      <c r="M208" s="71">
        <v>80.190582583052105</v>
      </c>
      <c r="N208" s="71">
        <v>124.04841482231851</v>
      </c>
      <c r="O208" s="71">
        <v>48.504289934623984</v>
      </c>
      <c r="P208" s="71">
        <v>38.719468370908636</v>
      </c>
      <c r="Q208" s="71">
        <v>3.5599866535003999</v>
      </c>
      <c r="R208" s="71">
        <v>0</v>
      </c>
      <c r="S208" s="71">
        <v>3.5645058967031749</v>
      </c>
      <c r="T208" s="72"/>
      <c r="U208" s="71">
        <v>5773375</v>
      </c>
      <c r="V208" s="71">
        <v>1986</v>
      </c>
      <c r="W208" s="71">
        <v>153</v>
      </c>
      <c r="X208" s="71">
        <v>12814</v>
      </c>
      <c r="Y208" s="71">
        <v>21834</v>
      </c>
      <c r="Z208" s="71">
        <v>27912</v>
      </c>
      <c r="AA208" s="71">
        <v>7711</v>
      </c>
      <c r="AB208" s="71">
        <v>47967</v>
      </c>
      <c r="AC208" s="71">
        <v>0</v>
      </c>
      <c r="AD208" s="71">
        <v>3.5645058967031749</v>
      </c>
      <c r="AE208" s="72"/>
      <c r="AF208" s="71"/>
      <c r="AG208" s="71"/>
      <c r="AH208" s="71"/>
      <c r="AI208" s="71"/>
      <c r="AJ208" s="71"/>
      <c r="AK208" s="71"/>
      <c r="AL208" s="71"/>
      <c r="AM208" s="71"/>
      <c r="AN208" s="71"/>
      <c r="AO208" s="71"/>
      <c r="AP208" s="71"/>
      <c r="AQ208" s="72"/>
      <c r="AR208" s="71">
        <v>196</v>
      </c>
      <c r="AS208" s="71">
        <v>22</v>
      </c>
      <c r="AT208" s="71">
        <v>0</v>
      </c>
      <c r="AU208" s="71">
        <v>0</v>
      </c>
      <c r="AV208" s="71">
        <v>0</v>
      </c>
      <c r="AW208" s="71">
        <v>0</v>
      </c>
      <c r="AX208" s="71"/>
      <c r="AY208" s="72"/>
      <c r="AZ208" s="71">
        <v>793.21799999999996</v>
      </c>
      <c r="BA208" s="71">
        <v>1410.96</v>
      </c>
      <c r="BB208" s="71">
        <v>0</v>
      </c>
      <c r="BC208" s="71">
        <v>0</v>
      </c>
      <c r="BD208" s="71">
        <v>0</v>
      </c>
      <c r="BE208" s="71">
        <v>0</v>
      </c>
      <c r="BF208" s="71"/>
      <c r="BG208" s="72"/>
      <c r="BH208" s="71">
        <v>0</v>
      </c>
      <c r="BI208" s="71">
        <v>0</v>
      </c>
      <c r="BJ208" s="71">
        <v>3125.1869999999999</v>
      </c>
      <c r="BK208" s="71">
        <v>0</v>
      </c>
      <c r="BL208" s="71">
        <v>0</v>
      </c>
      <c r="BM208" s="71">
        <v>0</v>
      </c>
      <c r="BN208" s="72"/>
      <c r="BO208" s="71">
        <v>0</v>
      </c>
      <c r="BP208" s="71">
        <v>0</v>
      </c>
      <c r="BQ208" s="71">
        <v>2</v>
      </c>
      <c r="BR208" s="71">
        <v>0</v>
      </c>
      <c r="BS208" s="71">
        <v>0</v>
      </c>
      <c r="BT208" s="71">
        <v>0</v>
      </c>
      <c r="BU208"/>
      <c r="BV208" s="70">
        <v>1350.9839999999999</v>
      </c>
      <c r="BW208" s="70">
        <v>55.375999999999998</v>
      </c>
      <c r="BX208" s="70">
        <v>1646.1479999999999</v>
      </c>
      <c r="BY208" s="70">
        <v>2.7189999999999999</v>
      </c>
      <c r="BZ208" s="70">
        <v>69.959999999999994</v>
      </c>
      <c r="CA208" s="70">
        <v>0</v>
      </c>
      <c r="CB208" s="70">
        <v>0</v>
      </c>
      <c r="CC208" s="70">
        <v>0</v>
      </c>
      <c r="CD208" s="70">
        <v>0</v>
      </c>
    </row>
    <row r="209" spans="1:82">
      <c r="A209" s="70" t="s">
        <v>1935</v>
      </c>
      <c r="B209" s="70">
        <v>46</v>
      </c>
      <c r="C209" s="70">
        <v>12</v>
      </c>
      <c r="D209" s="70">
        <v>3</v>
      </c>
      <c r="E209" s="70">
        <v>2015</v>
      </c>
      <c r="F209" s="70" t="s">
        <v>182</v>
      </c>
      <c r="G209" s="70" t="s">
        <v>1633</v>
      </c>
      <c r="H209" s="70" t="s">
        <v>1634</v>
      </c>
      <c r="I209" s="148"/>
      <c r="J209" s="71">
        <v>138.2694164317717</v>
      </c>
      <c r="K209" s="71">
        <v>6.4228065926203302</v>
      </c>
      <c r="L209" s="71">
        <v>7.3845650807388283</v>
      </c>
      <c r="M209" s="71">
        <v>77.590229858593958</v>
      </c>
      <c r="N209" s="71">
        <v>114.7126765817077</v>
      </c>
      <c r="O209" s="71">
        <v>48.773445348570696</v>
      </c>
      <c r="P209" s="71">
        <v>38.704831347721537</v>
      </c>
      <c r="Q209" s="71">
        <v>3.45855141745501</v>
      </c>
      <c r="R209" s="71">
        <v>0</v>
      </c>
      <c r="S209" s="71">
        <v>2.917969770234575</v>
      </c>
      <c r="T209" s="72"/>
      <c r="U209" s="71">
        <v>5517922</v>
      </c>
      <c r="V209" s="71">
        <v>1986</v>
      </c>
      <c r="W209" s="71">
        <v>153</v>
      </c>
      <c r="X209" s="71">
        <v>12814</v>
      </c>
      <c r="Y209" s="71">
        <v>21937</v>
      </c>
      <c r="Z209" s="71">
        <v>28337</v>
      </c>
      <c r="AA209" s="71">
        <v>7702</v>
      </c>
      <c r="AB209" s="71">
        <v>47603</v>
      </c>
      <c r="AC209" s="71">
        <v>0</v>
      </c>
      <c r="AD209" s="71">
        <v>2.917969770234575</v>
      </c>
      <c r="AE209" s="72"/>
      <c r="AF209" s="71">
        <v>42583462.585860632</v>
      </c>
      <c r="AG209" s="71">
        <v>4279001.3590064803</v>
      </c>
      <c r="AH209" s="71">
        <v>954838.03261505603</v>
      </c>
      <c r="AI209" s="71">
        <v>81498080.038332894</v>
      </c>
      <c r="AJ209" s="71">
        <v>97160017.686032146</v>
      </c>
      <c r="AK209" s="71">
        <v>0</v>
      </c>
      <c r="AL209" s="71">
        <v>0</v>
      </c>
      <c r="AM209" s="71">
        <v>6523791.4629253754</v>
      </c>
      <c r="AN209" s="71">
        <v>0</v>
      </c>
      <c r="AO209" s="71">
        <v>0</v>
      </c>
      <c r="AP209" s="71">
        <v>232999191.16477257</v>
      </c>
      <c r="AQ209" s="72"/>
      <c r="AR209" s="71">
        <v>217</v>
      </c>
      <c r="AS209" s="71">
        <v>27</v>
      </c>
      <c r="AT209" s="71">
        <v>0</v>
      </c>
      <c r="AU209" s="71">
        <v>0</v>
      </c>
      <c r="AV209" s="71">
        <v>0</v>
      </c>
      <c r="AW209" s="71">
        <v>0</v>
      </c>
      <c r="AX209" s="71"/>
      <c r="AY209" s="72"/>
      <c r="AZ209" s="71">
        <v>915.03800000000001</v>
      </c>
      <c r="BA209" s="71">
        <v>2425.46</v>
      </c>
      <c r="BB209" s="71">
        <v>0</v>
      </c>
      <c r="BC209" s="71">
        <v>0</v>
      </c>
      <c r="BD209" s="71">
        <v>0</v>
      </c>
      <c r="BE209" s="71">
        <v>0</v>
      </c>
      <c r="BF209" s="71"/>
      <c r="BG209" s="72"/>
      <c r="BH209" s="71">
        <v>0</v>
      </c>
      <c r="BI209" s="71">
        <v>0</v>
      </c>
      <c r="BJ209" s="71">
        <v>3396.8870000000002</v>
      </c>
      <c r="BK209" s="71">
        <v>0</v>
      </c>
      <c r="BL209" s="71">
        <v>0</v>
      </c>
      <c r="BM209" s="71">
        <v>0</v>
      </c>
      <c r="BN209" s="72"/>
      <c r="BO209" s="71">
        <v>0</v>
      </c>
      <c r="BP209" s="71">
        <v>0</v>
      </c>
      <c r="BQ209" s="71">
        <v>2</v>
      </c>
      <c r="BR209" s="71">
        <v>0</v>
      </c>
      <c r="BS209" s="71">
        <v>0</v>
      </c>
      <c r="BT209" s="71">
        <v>0</v>
      </c>
      <c r="BU209"/>
      <c r="BV209" s="70">
        <v>1460.4970000000001</v>
      </c>
      <c r="BW209" s="70">
        <v>85.367999999999995</v>
      </c>
      <c r="BX209" s="70">
        <v>1774.5940000000001</v>
      </c>
      <c r="BY209" s="70">
        <v>3.0619999999999998</v>
      </c>
      <c r="BZ209" s="70">
        <v>73.366</v>
      </c>
      <c r="CA209" s="70">
        <v>0</v>
      </c>
      <c r="CB209" s="70">
        <v>0</v>
      </c>
      <c r="CC209" s="70">
        <v>0</v>
      </c>
      <c r="CD209" s="70">
        <v>0</v>
      </c>
    </row>
    <row r="210" spans="1:82">
      <c r="A210" s="70" t="s">
        <v>1936</v>
      </c>
      <c r="B210" s="70">
        <v>47</v>
      </c>
      <c r="C210" s="70">
        <v>13</v>
      </c>
      <c r="D210" s="70">
        <v>3</v>
      </c>
      <c r="E210" s="70">
        <v>2016</v>
      </c>
      <c r="F210" s="70" t="s">
        <v>155</v>
      </c>
      <c r="G210" s="70" t="s">
        <v>1633</v>
      </c>
      <c r="H210" s="70" t="s">
        <v>1634</v>
      </c>
      <c r="I210" s="148"/>
      <c r="J210" s="71">
        <v>177.33031887072084</v>
      </c>
      <c r="K210" s="71">
        <v>6.0584925301277801</v>
      </c>
      <c r="L210" s="71">
        <v>7.940978574898554</v>
      </c>
      <c r="M210" s="71">
        <v>66.524623677296631</v>
      </c>
      <c r="N210" s="71">
        <v>117.16039830946761</v>
      </c>
      <c r="O210" s="71">
        <v>48.546728650323615</v>
      </c>
      <c r="P210" s="71">
        <v>38.957232467298844</v>
      </c>
      <c r="Q210" s="71">
        <v>3.3324897060524719</v>
      </c>
      <c r="R210" s="71">
        <v>0</v>
      </c>
      <c r="S210" s="71">
        <v>4.1570797919334357</v>
      </c>
      <c r="T210" s="72"/>
      <c r="U210" s="71">
        <v>6736088</v>
      </c>
      <c r="V210" s="71">
        <v>1986</v>
      </c>
      <c r="W210" s="71">
        <v>153</v>
      </c>
      <c r="X210" s="71">
        <v>12814</v>
      </c>
      <c r="Y210" s="71">
        <v>22032</v>
      </c>
      <c r="Z210" s="71">
        <v>28552</v>
      </c>
      <c r="AA210" s="71">
        <v>8018</v>
      </c>
      <c r="AB210" s="71">
        <v>47181</v>
      </c>
      <c r="AC210" s="71">
        <v>0</v>
      </c>
      <c r="AD210" s="71">
        <v>4.1570797919334357</v>
      </c>
      <c r="AE210" s="72"/>
      <c r="AF210" s="71">
        <v>55569330.303060547</v>
      </c>
      <c r="AG210" s="71">
        <v>4078763.3968864889</v>
      </c>
      <c r="AH210" s="71">
        <v>809272.28286100773</v>
      </c>
      <c r="AI210" s="71">
        <v>81351332.764871508</v>
      </c>
      <c r="AJ210" s="71">
        <v>96926045.03010121</v>
      </c>
      <c r="AK210" s="71">
        <v>0</v>
      </c>
      <c r="AL210" s="71">
        <v>0</v>
      </c>
      <c r="AM210" s="71">
        <v>6470981.5481841275</v>
      </c>
      <c r="AN210" s="71">
        <v>0</v>
      </c>
      <c r="AO210" s="71">
        <v>0</v>
      </c>
      <c r="AP210" s="71">
        <v>245205725.3259649</v>
      </c>
      <c r="AQ210" s="72"/>
      <c r="AR210" s="71">
        <v>232</v>
      </c>
      <c r="AS210" s="71">
        <v>29</v>
      </c>
      <c r="AT210" s="71">
        <v>0</v>
      </c>
      <c r="AU210" s="71">
        <v>0</v>
      </c>
      <c r="AV210" s="71">
        <v>0</v>
      </c>
      <c r="AW210" s="71">
        <v>0</v>
      </c>
      <c r="AX210" s="71"/>
      <c r="AY210" s="72"/>
      <c r="AZ210" s="71">
        <v>1003.372</v>
      </c>
      <c r="BA210" s="71">
        <v>2439.56</v>
      </c>
      <c r="BB210" s="71">
        <v>0</v>
      </c>
      <c r="BC210" s="71">
        <v>0</v>
      </c>
      <c r="BD210" s="71">
        <v>0</v>
      </c>
      <c r="BE210" s="71">
        <v>0</v>
      </c>
      <c r="BF210" s="71"/>
      <c r="BG210" s="72"/>
      <c r="BH210" s="71">
        <v>0</v>
      </c>
      <c r="BI210" s="71">
        <v>0</v>
      </c>
      <c r="BJ210" s="71">
        <v>3291.5340000000001</v>
      </c>
      <c r="BK210" s="71">
        <v>0</v>
      </c>
      <c r="BL210" s="71">
        <v>0</v>
      </c>
      <c r="BM210" s="71">
        <v>0</v>
      </c>
      <c r="BN210" s="72"/>
      <c r="BO210" s="71">
        <v>0</v>
      </c>
      <c r="BP210" s="71">
        <v>0</v>
      </c>
      <c r="BQ210" s="71">
        <v>2</v>
      </c>
      <c r="BR210" s="71">
        <v>0</v>
      </c>
      <c r="BS210" s="71">
        <v>0</v>
      </c>
      <c r="BT210" s="71">
        <v>0</v>
      </c>
      <c r="BU210"/>
      <c r="BV210" s="70">
        <v>1357.885</v>
      </c>
      <c r="BW210" s="70">
        <v>114.012</v>
      </c>
      <c r="BX210" s="70">
        <v>1752.1969999999999</v>
      </c>
      <c r="BY210" s="70">
        <v>3.0009999999999999</v>
      </c>
      <c r="BZ210" s="70">
        <v>64.438999999999993</v>
      </c>
      <c r="CA210" s="70">
        <v>0</v>
      </c>
      <c r="CB210" s="70">
        <v>0</v>
      </c>
      <c r="CC210" s="70">
        <v>0</v>
      </c>
      <c r="CD210" s="70">
        <v>0</v>
      </c>
    </row>
    <row r="211" spans="1:82">
      <c r="A211" s="70" t="s">
        <v>1937</v>
      </c>
      <c r="B211" s="70">
        <v>48</v>
      </c>
      <c r="C211" s="70">
        <v>14</v>
      </c>
      <c r="D211" s="70">
        <v>3</v>
      </c>
      <c r="E211" s="70">
        <v>2017</v>
      </c>
      <c r="F211" s="70" t="s">
        <v>156</v>
      </c>
      <c r="G211" s="70" t="s">
        <v>1633</v>
      </c>
      <c r="H211" s="70" t="s">
        <v>1634</v>
      </c>
      <c r="I211" s="148"/>
      <c r="J211" s="71">
        <v>182.8507723318705</v>
      </c>
      <c r="K211" s="71">
        <v>6.1908722397242446</v>
      </c>
      <c r="L211" s="71">
        <v>7.1684012065348988</v>
      </c>
      <c r="M211" s="71">
        <v>66.703572951590942</v>
      </c>
      <c r="N211" s="71">
        <v>115.25184384406222</v>
      </c>
      <c r="O211" s="71">
        <v>48.249635622775095</v>
      </c>
      <c r="P211" s="71">
        <v>38.609065493765982</v>
      </c>
      <c r="Q211" s="71">
        <v>3.1985491580452501</v>
      </c>
      <c r="R211" s="71">
        <v>0</v>
      </c>
      <c r="S211" s="71">
        <v>2.9787248911171043</v>
      </c>
      <c r="T211" s="72"/>
      <c r="U211" s="71">
        <v>6834525.9999999991</v>
      </c>
      <c r="V211" s="71">
        <v>1986</v>
      </c>
      <c r="W211" s="71">
        <v>153</v>
      </c>
      <c r="X211" s="71">
        <v>12814</v>
      </c>
      <c r="Y211" s="71">
        <v>22148</v>
      </c>
      <c r="Z211" s="71">
        <v>28848</v>
      </c>
      <c r="AA211" s="71">
        <v>7997</v>
      </c>
      <c r="AB211" s="71">
        <v>46829</v>
      </c>
      <c r="AC211" s="71">
        <v>0</v>
      </c>
      <c r="AD211" s="71">
        <v>2.9787248911171038</v>
      </c>
      <c r="AE211" s="72"/>
      <c r="AF211" s="71">
        <v>55402536.230067372</v>
      </c>
      <c r="AG211" s="71">
        <v>4090614.4403958949</v>
      </c>
      <c r="AH211" s="71">
        <v>988611.71709100995</v>
      </c>
      <c r="AI211" s="71">
        <v>79338649.584551334</v>
      </c>
      <c r="AJ211" s="71">
        <v>88355316.731476292</v>
      </c>
      <c r="AK211" s="71">
        <v>0</v>
      </c>
      <c r="AL211" s="71">
        <v>0</v>
      </c>
      <c r="AM211" s="71">
        <v>6432753.7253931696</v>
      </c>
      <c r="AN211" s="71">
        <v>0</v>
      </c>
      <c r="AO211" s="71">
        <v>0</v>
      </c>
      <c r="AP211" s="71">
        <v>234608482.42897511</v>
      </c>
      <c r="AQ211" s="72"/>
      <c r="AR211" s="71">
        <v>242</v>
      </c>
      <c r="AS211" s="71">
        <v>33</v>
      </c>
      <c r="AT211" s="71">
        <v>0</v>
      </c>
      <c r="AU211" s="71">
        <v>0</v>
      </c>
      <c r="AV211" s="71">
        <v>0</v>
      </c>
      <c r="AW211" s="71">
        <v>0</v>
      </c>
      <c r="AX211" s="71"/>
      <c r="AY211" s="72"/>
      <c r="AZ211" s="71">
        <v>1054.672</v>
      </c>
      <c r="BA211" s="71">
        <v>3377.56</v>
      </c>
      <c r="BB211" s="71">
        <v>0</v>
      </c>
      <c r="BC211" s="71">
        <v>0</v>
      </c>
      <c r="BD211" s="71">
        <v>0</v>
      </c>
      <c r="BE211" s="71">
        <v>0</v>
      </c>
      <c r="BF211" s="71"/>
      <c r="BG211" s="72"/>
      <c r="BH211" s="71">
        <v>0</v>
      </c>
      <c r="BI211" s="71">
        <v>0</v>
      </c>
      <c r="BJ211" s="71">
        <v>3177.4810000000002</v>
      </c>
      <c r="BK211" s="71">
        <v>0</v>
      </c>
      <c r="BL211" s="71">
        <v>0</v>
      </c>
      <c r="BM211" s="71">
        <v>0</v>
      </c>
      <c r="BN211" s="72"/>
      <c r="BO211" s="71">
        <v>0</v>
      </c>
      <c r="BP211" s="71">
        <v>0</v>
      </c>
      <c r="BQ211" s="71">
        <v>2</v>
      </c>
      <c r="BR211" s="71">
        <v>0</v>
      </c>
      <c r="BS211" s="71">
        <v>0</v>
      </c>
      <c r="BT211" s="71">
        <v>0</v>
      </c>
      <c r="BU211"/>
      <c r="BV211" s="70">
        <v>1347.826</v>
      </c>
      <c r="BW211" s="70">
        <v>112.333</v>
      </c>
      <c r="BX211" s="70">
        <v>1649.048</v>
      </c>
      <c r="BY211" s="70">
        <v>2.964</v>
      </c>
      <c r="BZ211" s="70">
        <v>65.31</v>
      </c>
      <c r="CA211" s="70">
        <v>0</v>
      </c>
      <c r="CB211" s="70">
        <v>0</v>
      </c>
      <c r="CC211" s="70">
        <v>0</v>
      </c>
      <c r="CD211" s="70">
        <v>0</v>
      </c>
    </row>
    <row r="212" spans="1:82">
      <c r="A212" s="70" t="s">
        <v>1938</v>
      </c>
      <c r="B212" s="70">
        <v>49</v>
      </c>
      <c r="C212" s="70">
        <v>15</v>
      </c>
      <c r="D212" s="70">
        <v>3</v>
      </c>
      <c r="E212" s="70">
        <v>2018</v>
      </c>
      <c r="F212" s="70" t="s">
        <v>183</v>
      </c>
      <c r="G212" s="70" t="s">
        <v>1633</v>
      </c>
      <c r="H212" s="70" t="s">
        <v>1634</v>
      </c>
      <c r="I212" s="148"/>
      <c r="J212" s="71">
        <v>176.17415338331446</v>
      </c>
      <c r="K212" s="71">
        <v>5.7620252319628555</v>
      </c>
      <c r="L212" s="71">
        <v>6.5760847916631198</v>
      </c>
      <c r="M212" s="71">
        <v>67.032560068213954</v>
      </c>
      <c r="N212" s="71">
        <v>106.62785071742286</v>
      </c>
      <c r="O212" s="71">
        <v>47.645096992613603</v>
      </c>
      <c r="P212" s="71">
        <v>38.903485385626169</v>
      </c>
      <c r="Q212" s="71">
        <v>2.94638480134532</v>
      </c>
      <c r="R212" s="71">
        <v>0</v>
      </c>
      <c r="S212" s="71">
        <v>3.3089725447739737</v>
      </c>
      <c r="T212" s="72"/>
      <c r="U212" s="71">
        <v>6880514.9999999991</v>
      </c>
      <c r="V212" s="71">
        <v>1986</v>
      </c>
      <c r="W212" s="71">
        <v>153</v>
      </c>
      <c r="X212" s="71">
        <v>12814</v>
      </c>
      <c r="Y212" s="71">
        <v>22256</v>
      </c>
      <c r="Z212" s="71">
        <v>29032</v>
      </c>
      <c r="AA212" s="71">
        <v>8139</v>
      </c>
      <c r="AB212" s="71">
        <v>46487</v>
      </c>
      <c r="AC212" s="71">
        <v>0</v>
      </c>
      <c r="AD212" s="71">
        <v>3.3089725447739742</v>
      </c>
      <c r="AE212" s="72"/>
      <c r="AF212" s="71">
        <v>55988633.457259193</v>
      </c>
      <c r="AG212" s="71">
        <v>3701027.504126817</v>
      </c>
      <c r="AH212" s="71">
        <v>931766.66500154219</v>
      </c>
      <c r="AI212" s="71">
        <v>81100305.946650565</v>
      </c>
      <c r="AJ212" s="71">
        <v>82476864.19725661</v>
      </c>
      <c r="AK212" s="71">
        <v>0</v>
      </c>
      <c r="AL212" s="71">
        <v>0</v>
      </c>
      <c r="AM212" s="71">
        <v>6398987.1836524196</v>
      </c>
      <c r="AN212" s="71">
        <v>0</v>
      </c>
      <c r="AO212" s="71">
        <v>0</v>
      </c>
      <c r="AP212" s="71">
        <v>230597584.95394716</v>
      </c>
      <c r="AQ212" s="72"/>
      <c r="AR212" s="71">
        <v>258</v>
      </c>
      <c r="AS212" s="71">
        <v>49</v>
      </c>
      <c r="AT212" s="71">
        <v>0</v>
      </c>
      <c r="AU212" s="71">
        <v>0</v>
      </c>
      <c r="AV212" s="71">
        <v>0</v>
      </c>
      <c r="AW212" s="71">
        <v>0</v>
      </c>
      <c r="AX212" s="71"/>
      <c r="AY212" s="72"/>
      <c r="AZ212" s="71">
        <v>1140.7919999999999</v>
      </c>
      <c r="BA212" s="71">
        <v>6335.16</v>
      </c>
      <c r="BB212" s="71">
        <v>0</v>
      </c>
      <c r="BC212" s="71">
        <v>0</v>
      </c>
      <c r="BD212" s="71">
        <v>0</v>
      </c>
      <c r="BE212" s="71">
        <v>0</v>
      </c>
      <c r="BF212" s="71"/>
      <c r="BG212" s="72"/>
      <c r="BH212" s="71">
        <v>0</v>
      </c>
      <c r="BI212" s="71">
        <v>0</v>
      </c>
      <c r="BJ212" s="71">
        <v>3161.52</v>
      </c>
      <c r="BK212" s="71">
        <v>0</v>
      </c>
      <c r="BL212" s="71">
        <v>0</v>
      </c>
      <c r="BM212" s="71">
        <v>0</v>
      </c>
      <c r="BN212" s="72"/>
      <c r="BO212" s="71">
        <v>0</v>
      </c>
      <c r="BP212" s="71">
        <v>0</v>
      </c>
      <c r="BQ212" s="71">
        <v>2</v>
      </c>
      <c r="BR212" s="71">
        <v>0</v>
      </c>
      <c r="BS212" s="71">
        <v>0</v>
      </c>
      <c r="BT212" s="71">
        <v>0</v>
      </c>
      <c r="BU212"/>
      <c r="BV212" s="70">
        <v>1331.865</v>
      </c>
      <c r="BW212" s="70">
        <v>112.333</v>
      </c>
      <c r="BX212" s="70">
        <v>1649.048</v>
      </c>
      <c r="BY212" s="70">
        <v>2.964</v>
      </c>
      <c r="BZ212" s="70">
        <v>65.31</v>
      </c>
      <c r="CA212" s="70">
        <v>0</v>
      </c>
      <c r="CB212" s="70">
        <v>0</v>
      </c>
      <c r="CC212" s="70">
        <v>0</v>
      </c>
      <c r="CD212" s="70">
        <v>0</v>
      </c>
    </row>
    <row r="213" spans="1:82">
      <c r="A213" s="70" t="s">
        <v>1939</v>
      </c>
      <c r="B213" s="70">
        <v>50</v>
      </c>
      <c r="C213" s="70">
        <v>16</v>
      </c>
      <c r="D213" s="70">
        <v>3</v>
      </c>
      <c r="E213" s="70">
        <v>2019</v>
      </c>
      <c r="F213" s="70" t="s">
        <v>158</v>
      </c>
      <c r="G213" s="70" t="s">
        <v>1633</v>
      </c>
      <c r="H213" s="70" t="s">
        <v>1634</v>
      </c>
      <c r="I213" s="148"/>
      <c r="J213" s="71">
        <v>177.56690026964341</v>
      </c>
      <c r="K213" s="71">
        <v>5.3467351272902128</v>
      </c>
      <c r="L213" s="71">
        <v>6.6055478953625961</v>
      </c>
      <c r="M213" s="71">
        <v>60.134293135341139</v>
      </c>
      <c r="N213" s="71">
        <v>107.87681395420518</v>
      </c>
      <c r="O213" s="71">
        <v>46.250639840355788</v>
      </c>
      <c r="P213" s="71">
        <v>37.641330472855415</v>
      </c>
      <c r="Q213" s="71">
        <v>2.8405831158286801</v>
      </c>
      <c r="R213" s="71">
        <v>0</v>
      </c>
      <c r="S213" s="71">
        <v>2.629015326763414</v>
      </c>
      <c r="T213" s="72"/>
      <c r="U213" s="71">
        <v>7295176</v>
      </c>
      <c r="V213" s="71">
        <v>1986</v>
      </c>
      <c r="W213" s="71">
        <v>153</v>
      </c>
      <c r="X213" s="71">
        <v>12814</v>
      </c>
      <c r="Y213" s="71">
        <v>22242</v>
      </c>
      <c r="Z213" s="71">
        <v>28956</v>
      </c>
      <c r="AA213" s="71">
        <v>7816</v>
      </c>
      <c r="AB213" s="71">
        <v>46031</v>
      </c>
      <c r="AC213" s="71">
        <v>0</v>
      </c>
      <c r="AD213" s="71">
        <v>2.629015326763414</v>
      </c>
      <c r="AE213" s="72"/>
      <c r="AF213" s="71">
        <v>58250740.956007317</v>
      </c>
      <c r="AG213" s="71">
        <v>3699931.526014342</v>
      </c>
      <c r="AH213" s="71">
        <v>1006029.677494515</v>
      </c>
      <c r="AI213" s="71">
        <v>79471567.267130911</v>
      </c>
      <c r="AJ213" s="71">
        <v>86945592.579085782</v>
      </c>
      <c r="AK213" s="71">
        <v>0</v>
      </c>
      <c r="AL213" s="71">
        <v>0</v>
      </c>
      <c r="AM213" s="71">
        <v>6269075.6788175264</v>
      </c>
      <c r="AN213" s="71">
        <v>0</v>
      </c>
      <c r="AO213" s="71">
        <v>0</v>
      </c>
      <c r="AP213" s="71">
        <v>235642937.68455037</v>
      </c>
      <c r="AQ213" s="72"/>
      <c r="AR213" s="71">
        <v>272</v>
      </c>
      <c r="AS213" s="71">
        <v>55</v>
      </c>
      <c r="AT213" s="71">
        <v>0</v>
      </c>
      <c r="AU213" s="71">
        <v>0</v>
      </c>
      <c r="AV213" s="71">
        <v>0</v>
      </c>
      <c r="AW213" s="71">
        <v>0</v>
      </c>
      <c r="AX213" s="71"/>
      <c r="AY213" s="72"/>
      <c r="AZ213" s="71">
        <v>1229.7719999999999</v>
      </c>
      <c r="BA213" s="71">
        <v>12291.96</v>
      </c>
      <c r="BB213" s="71">
        <v>0</v>
      </c>
      <c r="BC213" s="71">
        <v>0</v>
      </c>
      <c r="BD213" s="71">
        <v>0</v>
      </c>
      <c r="BE213" s="71">
        <v>0</v>
      </c>
      <c r="BF213" s="71"/>
      <c r="BG213" s="72"/>
      <c r="BH213" s="71">
        <v>0</v>
      </c>
      <c r="BI213" s="71">
        <v>0</v>
      </c>
      <c r="BJ213" s="71">
        <v>3159.0990000000002</v>
      </c>
      <c r="BK213" s="71">
        <v>0</v>
      </c>
      <c r="BL213" s="71">
        <v>0</v>
      </c>
      <c r="BM213" s="71">
        <v>0</v>
      </c>
      <c r="BN213" s="72"/>
      <c r="BO213" s="71">
        <v>0</v>
      </c>
      <c r="BP213" s="71">
        <v>0</v>
      </c>
      <c r="BQ213" s="71">
        <v>3</v>
      </c>
      <c r="BR213" s="71">
        <v>0</v>
      </c>
      <c r="BS213" s="71">
        <v>0</v>
      </c>
      <c r="BT213" s="71">
        <v>0</v>
      </c>
      <c r="BU213"/>
      <c r="BV213" s="70">
        <v>1302.046</v>
      </c>
      <c r="BW213" s="70">
        <v>119.742</v>
      </c>
      <c r="BX213" s="70">
        <v>1666.9659999999999</v>
      </c>
      <c r="BY213" s="70">
        <v>2.8439999999999999</v>
      </c>
      <c r="BZ213" s="70">
        <v>67.501000000000005</v>
      </c>
      <c r="CA213" s="70">
        <v>0</v>
      </c>
      <c r="CB213" s="70">
        <v>0</v>
      </c>
      <c r="CC213" s="70">
        <v>0</v>
      </c>
      <c r="CD213" s="70">
        <v>0</v>
      </c>
    </row>
    <row r="214" spans="1:82">
      <c r="A214" s="70" t="s">
        <v>1940</v>
      </c>
      <c r="B214" s="70">
        <v>51</v>
      </c>
      <c r="C214" s="70">
        <v>17</v>
      </c>
      <c r="D214" s="70">
        <v>3</v>
      </c>
      <c r="E214" s="70">
        <v>2020</v>
      </c>
      <c r="F214" s="70" t="s">
        <v>159</v>
      </c>
      <c r="G214" s="70" t="s">
        <v>1633</v>
      </c>
      <c r="H214" s="70" t="s">
        <v>1634</v>
      </c>
      <c r="I214" s="148"/>
      <c r="J214" s="71">
        <v>151.5501666199404</v>
      </c>
      <c r="K214" s="71">
        <v>5.013772084272559</v>
      </c>
      <c r="L214" s="71">
        <v>10.543555058004602</v>
      </c>
      <c r="M214" s="71">
        <v>59.412116181452589</v>
      </c>
      <c r="N214" s="71">
        <v>99.253051721386228</v>
      </c>
      <c r="O214" s="71">
        <v>40.247809889667934</v>
      </c>
      <c r="P214" s="71">
        <v>35.373201288300677</v>
      </c>
      <c r="Q214" s="71">
        <v>2.69196974822448</v>
      </c>
      <c r="R214" s="71">
        <v>0</v>
      </c>
      <c r="S214" s="71">
        <v>3.006480256918298</v>
      </c>
      <c r="T214" s="72"/>
      <c r="U214" s="71">
        <v>7058062</v>
      </c>
      <c r="V214" s="71">
        <v>1723</v>
      </c>
      <c r="W214" s="71">
        <v>217</v>
      </c>
      <c r="X214" s="71">
        <v>13313</v>
      </c>
      <c r="Y214" s="71">
        <v>22327</v>
      </c>
      <c r="Z214" s="71">
        <v>28760</v>
      </c>
      <c r="AA214" s="71">
        <v>7807</v>
      </c>
      <c r="AB214" s="71">
        <v>45657</v>
      </c>
      <c r="AC214" s="71">
        <v>0</v>
      </c>
      <c r="AD214" s="71">
        <v>3.006480256918298</v>
      </c>
      <c r="AE214" s="72"/>
      <c r="AF214" s="71">
        <v>55108694.760826707</v>
      </c>
      <c r="AG214" s="71">
        <v>3212326.762293959</v>
      </c>
      <c r="AH214" s="71">
        <v>1546194.2995364321</v>
      </c>
      <c r="AI214" s="71">
        <v>76439007.913810432</v>
      </c>
      <c r="AJ214" s="71">
        <v>91685553.569545761</v>
      </c>
      <c r="AK214" s="71"/>
      <c r="AL214" s="71"/>
      <c r="AM214" s="71">
        <v>5958745.7598499423</v>
      </c>
      <c r="AN214" s="71"/>
      <c r="AO214" s="71"/>
      <c r="AP214" s="71">
        <v>233950523.06586322</v>
      </c>
      <c r="AQ214" s="72"/>
      <c r="AR214" s="71">
        <v>280</v>
      </c>
      <c r="AS214" s="71">
        <v>63</v>
      </c>
      <c r="AT214" s="71">
        <v>0</v>
      </c>
      <c r="AU214" s="71">
        <v>0</v>
      </c>
      <c r="AV214" s="71">
        <v>0</v>
      </c>
      <c r="AW214" s="71">
        <v>1</v>
      </c>
      <c r="AX214" s="71"/>
      <c r="AY214" s="72"/>
      <c r="AZ214" s="71">
        <v>1268.972</v>
      </c>
      <c r="BA214" s="71">
        <v>14590.96</v>
      </c>
      <c r="BB214" s="71">
        <v>0</v>
      </c>
      <c r="BC214" s="71">
        <v>0</v>
      </c>
      <c r="BD214" s="71">
        <v>0</v>
      </c>
      <c r="BE214" s="71">
        <v>1990</v>
      </c>
      <c r="BF214" s="71"/>
      <c r="BG214" s="72"/>
      <c r="BH214" s="71">
        <v>0</v>
      </c>
      <c r="BI214" s="71">
        <v>0</v>
      </c>
      <c r="BJ214" s="71">
        <v>3154.962</v>
      </c>
      <c r="BK214" s="71">
        <v>0</v>
      </c>
      <c r="BL214" s="71">
        <v>0</v>
      </c>
      <c r="BM214" s="71">
        <v>0</v>
      </c>
      <c r="BN214" s="72"/>
      <c r="BO214" s="71">
        <v>0</v>
      </c>
      <c r="BP214" s="71">
        <v>0</v>
      </c>
      <c r="BQ214" s="71">
        <v>3</v>
      </c>
      <c r="BR214" s="71">
        <v>0</v>
      </c>
      <c r="BS214" s="71">
        <v>0</v>
      </c>
      <c r="BT214" s="71">
        <v>0</v>
      </c>
      <c r="BU214"/>
      <c r="BV214" s="70">
        <v>1301.32</v>
      </c>
      <c r="BW214" s="70">
        <v>123.604</v>
      </c>
      <c r="BX214" s="70">
        <v>1659.665</v>
      </c>
      <c r="BY214" s="70">
        <v>2.855</v>
      </c>
      <c r="BZ214" s="70">
        <v>67.518000000000001</v>
      </c>
      <c r="CA214" s="70">
        <v>0</v>
      </c>
      <c r="CB214" s="70">
        <v>0</v>
      </c>
      <c r="CC214" s="70">
        <v>0</v>
      </c>
      <c r="CD214" s="70">
        <v>0</v>
      </c>
    </row>
    <row r="215" spans="1:82">
      <c r="A215" s="70" t="s">
        <v>1941</v>
      </c>
      <c r="B215" s="70">
        <v>51</v>
      </c>
      <c r="C215" s="70">
        <v>18</v>
      </c>
      <c r="D215" s="70">
        <v>3</v>
      </c>
      <c r="E215" s="70">
        <v>2021</v>
      </c>
      <c r="F215" s="70" t="s">
        <v>160</v>
      </c>
      <c r="G215" s="70" t="s">
        <v>1633</v>
      </c>
      <c r="H215" s="70" t="s">
        <v>1634</v>
      </c>
      <c r="I215" s="148"/>
      <c r="J215" s="71">
        <v>156.78687537481639</v>
      </c>
      <c r="K215" s="71">
        <v>4.8296542547170889</v>
      </c>
      <c r="L215" s="71">
        <v>9.6219317737941079</v>
      </c>
      <c r="M215" s="71">
        <v>60.339925124399286</v>
      </c>
      <c r="N215" s="71">
        <v>97.803121774361045</v>
      </c>
      <c r="O215" s="71">
        <v>38.89710366096044</v>
      </c>
      <c r="P215" s="71">
        <v>36.44800806836961</v>
      </c>
      <c r="Q215" s="71">
        <v>2.6288795105695502</v>
      </c>
      <c r="R215" s="71">
        <v>0</v>
      </c>
      <c r="S215" s="71">
        <v>2.428384387333836</v>
      </c>
      <c r="T215" s="72"/>
      <c r="U215" s="71">
        <v>7498600</v>
      </c>
      <c r="V215" s="71">
        <v>1723</v>
      </c>
      <c r="W215" s="71">
        <v>217</v>
      </c>
      <c r="X215" s="71">
        <v>13313</v>
      </c>
      <c r="Y215" s="71">
        <v>22269</v>
      </c>
      <c r="Z215" s="71">
        <v>28619</v>
      </c>
      <c r="AA215" s="71">
        <v>7844</v>
      </c>
      <c r="AB215" s="71">
        <v>45025</v>
      </c>
      <c r="AC215" s="71">
        <v>0</v>
      </c>
      <c r="AD215" s="71">
        <v>2.428384387333836</v>
      </c>
      <c r="AE215" s="72"/>
      <c r="AF215" s="71">
        <v>57436048.335905269</v>
      </c>
      <c r="AG215" s="71">
        <v>3267798.6032036496</v>
      </c>
      <c r="AH215" s="71">
        <v>1386253.1724468181</v>
      </c>
      <c r="AI215" s="71">
        <v>83876250.568668991</v>
      </c>
      <c r="AJ215" s="71">
        <v>89080539.712099746</v>
      </c>
      <c r="AK215" s="71">
        <v>0</v>
      </c>
      <c r="AL215" s="71">
        <v>0</v>
      </c>
      <c r="AM215" s="71">
        <v>5910156.5485463263</v>
      </c>
      <c r="AN215" s="71">
        <v>0</v>
      </c>
      <c r="AO215" s="71">
        <v>0</v>
      </c>
      <c r="AP215" s="71">
        <v>240957046.94087076</v>
      </c>
      <c r="AQ215" s="72"/>
      <c r="AR215" s="71">
        <v>295</v>
      </c>
      <c r="AS215" s="71">
        <v>64</v>
      </c>
      <c r="AT215" s="71">
        <v>0</v>
      </c>
      <c r="AU215" s="71">
        <v>0</v>
      </c>
      <c r="AV215" s="71">
        <v>0</v>
      </c>
      <c r="AW215" s="71">
        <v>1</v>
      </c>
      <c r="AX215" s="71"/>
      <c r="AY215" s="72"/>
      <c r="AZ215" s="71">
        <v>1369.972</v>
      </c>
      <c r="BA215" s="71">
        <v>14640.46</v>
      </c>
      <c r="BB215" s="71">
        <v>0</v>
      </c>
      <c r="BC215" s="71">
        <v>0</v>
      </c>
      <c r="BD215" s="71">
        <v>0</v>
      </c>
      <c r="BE215" s="71">
        <v>1990</v>
      </c>
      <c r="BF215" s="71"/>
      <c r="BG215" s="72"/>
      <c r="BH215" s="71">
        <v>0</v>
      </c>
      <c r="BI215" s="71">
        <v>0</v>
      </c>
      <c r="BJ215" s="71">
        <v>2991.2930000000001</v>
      </c>
      <c r="BK215" s="71">
        <v>0</v>
      </c>
      <c r="BL215" s="71">
        <v>0</v>
      </c>
      <c r="BM215" s="71">
        <v>0</v>
      </c>
      <c r="BN215" s="72"/>
      <c r="BO215" s="71">
        <v>0</v>
      </c>
      <c r="BP215" s="71">
        <v>0</v>
      </c>
      <c r="BQ215" s="71">
        <v>3</v>
      </c>
      <c r="BR215" s="71">
        <v>0</v>
      </c>
      <c r="BS215" s="71">
        <v>0</v>
      </c>
      <c r="BT215" s="71">
        <v>0</v>
      </c>
      <c r="BU215"/>
      <c r="BV215" s="70">
        <v>1233.921</v>
      </c>
      <c r="BW215" s="70">
        <v>116.236</v>
      </c>
      <c r="BX215" s="70">
        <v>1573.7670000000001</v>
      </c>
      <c r="BY215" s="70">
        <v>0</v>
      </c>
      <c r="BZ215" s="70">
        <v>67.369</v>
      </c>
      <c r="CA215" s="70">
        <v>0</v>
      </c>
      <c r="CB215" s="70">
        <v>0</v>
      </c>
      <c r="CC215" s="70">
        <v>0</v>
      </c>
      <c r="CD215" s="70">
        <v>0</v>
      </c>
    </row>
    <row r="216" spans="1:82">
      <c r="A216" s="70" t="s">
        <v>1635</v>
      </c>
      <c r="B216" s="70">
        <v>51</v>
      </c>
      <c r="C216" s="70">
        <v>19</v>
      </c>
      <c r="D216" s="70">
        <v>3</v>
      </c>
      <c r="E216" s="70">
        <v>2022</v>
      </c>
      <c r="F216" s="70" t="s">
        <v>161</v>
      </c>
      <c r="G216" s="1064" t="s">
        <v>1633</v>
      </c>
      <c r="H216" s="70" t="s">
        <v>1634</v>
      </c>
      <c r="I216" s="148"/>
      <c r="J216" s="71">
        <v>124.33358893911758</v>
      </c>
      <c r="K216" s="71">
        <v>4.6198254685935689</v>
      </c>
      <c r="L216" s="71">
        <v>8.6273322345866212</v>
      </c>
      <c r="M216" s="71">
        <v>61.519717387609859</v>
      </c>
      <c r="N216" s="71">
        <v>96.224966343969015</v>
      </c>
      <c r="O216" s="71">
        <v>40.938240904693046</v>
      </c>
      <c r="P216" s="71">
        <v>36.637593356322625</v>
      </c>
      <c r="Q216" s="71">
        <v>2.6118194326693005</v>
      </c>
      <c r="R216" s="71">
        <v>0</v>
      </c>
      <c r="S216" s="71">
        <v>2.3823628282044549</v>
      </c>
      <c r="T216" s="72"/>
      <c r="U216" s="71">
        <v>7313648</v>
      </c>
      <c r="V216" s="71">
        <v>1723</v>
      </c>
      <c r="W216" s="71">
        <v>217</v>
      </c>
      <c r="X216" s="71">
        <v>13313</v>
      </c>
      <c r="Y216" s="71">
        <v>22247</v>
      </c>
      <c r="Z216" s="71">
        <v>28618</v>
      </c>
      <c r="AA216" s="71">
        <v>8005</v>
      </c>
      <c r="AB216" s="71">
        <v>44366</v>
      </c>
      <c r="AC216" s="71">
        <v>0</v>
      </c>
      <c r="AD216" s="71">
        <v>2.3823628282044549</v>
      </c>
      <c r="AE216" s="72"/>
      <c r="AF216" s="71">
        <v>49941433.999722965</v>
      </c>
      <c r="AG216" s="71">
        <v>3296504.8144726269</v>
      </c>
      <c r="AH216" s="71">
        <v>1538753.7654912882</v>
      </c>
      <c r="AI216" s="71">
        <v>83299548.960277021</v>
      </c>
      <c r="AJ216" s="71">
        <v>90586773.620586351</v>
      </c>
      <c r="AK216" s="71">
        <v>0</v>
      </c>
      <c r="AL216" s="71">
        <v>0</v>
      </c>
      <c r="AM216" s="71">
        <v>5728861.543666089</v>
      </c>
      <c r="AN216" s="71">
        <v>0</v>
      </c>
      <c r="AO216" s="71">
        <v>0</v>
      </c>
      <c r="AP216" s="71">
        <v>234391876.70421633</v>
      </c>
      <c r="AQ216" s="72"/>
      <c r="AR216" s="71">
        <v>339</v>
      </c>
      <c r="AS216" s="71">
        <v>64</v>
      </c>
      <c r="AT216" s="71">
        <v>0</v>
      </c>
      <c r="AU216" s="71">
        <v>0</v>
      </c>
      <c r="AV216" s="71">
        <v>0</v>
      </c>
      <c r="AW216" s="71">
        <v>1</v>
      </c>
      <c r="AX216" s="71"/>
      <c r="AY216" s="72"/>
      <c r="AZ216" s="71">
        <v>1625.0720000000008</v>
      </c>
      <c r="BA216" s="71">
        <v>14640.459999999997</v>
      </c>
      <c r="BB216" s="71">
        <v>0</v>
      </c>
      <c r="BC216" s="71">
        <v>0</v>
      </c>
      <c r="BD216" s="71">
        <v>0</v>
      </c>
      <c r="BE216" s="71">
        <v>1990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1942</v>
      </c>
      <c r="B217" s="70">
        <v>51</v>
      </c>
      <c r="C217" s="70">
        <v>20</v>
      </c>
      <c r="D217" s="70">
        <v>3</v>
      </c>
      <c r="E217" s="70">
        <v>2023</v>
      </c>
      <c r="F217" s="70" t="s">
        <v>1539</v>
      </c>
      <c r="G217" s="1064" t="s">
        <v>1633</v>
      </c>
      <c r="H217" s="70" t="s">
        <v>1634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371</v>
      </c>
      <c r="AS217" s="71">
        <v>65</v>
      </c>
      <c r="AT217" s="71">
        <v>0</v>
      </c>
      <c r="AU217" s="71">
        <v>0</v>
      </c>
      <c r="AV217" s="71">
        <v>0</v>
      </c>
      <c r="AW217" s="71">
        <v>1</v>
      </c>
      <c r="AX217" s="71"/>
      <c r="AY217" s="72"/>
      <c r="AZ217" s="71">
        <v>1835.0920000000019</v>
      </c>
      <c r="BA217" s="71">
        <v>14689.959999999997</v>
      </c>
      <c r="BB217" s="71">
        <v>0</v>
      </c>
      <c r="BC217" s="71">
        <v>0</v>
      </c>
      <c r="BD217" s="71">
        <v>0</v>
      </c>
      <c r="BE217" s="71">
        <v>1990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1632</v>
      </c>
      <c r="B218" s="70">
        <v>51</v>
      </c>
      <c r="C218" s="70">
        <v>21</v>
      </c>
      <c r="D218" s="70">
        <v>3</v>
      </c>
      <c r="E218" s="70">
        <v>2024</v>
      </c>
      <c r="F218" s="70" t="s">
        <v>1554</v>
      </c>
      <c r="G218" s="70" t="s">
        <v>1633</v>
      </c>
      <c r="H218" s="70" t="s">
        <v>1634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1943</v>
      </c>
      <c r="B219" s="70">
        <v>35</v>
      </c>
      <c r="C219" s="70">
        <v>1</v>
      </c>
      <c r="D219" s="70">
        <v>3</v>
      </c>
      <c r="E219" s="70">
        <v>1990</v>
      </c>
      <c r="F219" s="70" t="s">
        <v>787</v>
      </c>
      <c r="G219" s="70" t="s">
        <v>1944</v>
      </c>
      <c r="H219" s="70" t="s">
        <v>1945</v>
      </c>
      <c r="I219" s="148"/>
      <c r="J219" s="71">
        <v>242.50042831472419</v>
      </c>
      <c r="K219" s="71">
        <v>4.7361997993895093</v>
      </c>
      <c r="L219" s="71">
        <v>2.23144953747726</v>
      </c>
      <c r="M219" s="71">
        <v>21.963162089141829</v>
      </c>
      <c r="N219" s="71">
        <v>32.698376307666187</v>
      </c>
      <c r="O219" s="71">
        <v>28.640080452930771</v>
      </c>
      <c r="P219" s="71">
        <v>25.558964018858589</v>
      </c>
      <c r="Q219" s="71">
        <v>2.0386647236006499</v>
      </c>
      <c r="R219" s="71">
        <v>0</v>
      </c>
      <c r="S219" s="71">
        <v>2.3236217768630612</v>
      </c>
      <c r="T219" s="72"/>
      <c r="U219" s="71">
        <v>28867761</v>
      </c>
      <c r="V219" s="71">
        <v>1690</v>
      </c>
      <c r="W219" s="71">
        <v>22</v>
      </c>
      <c r="X219" s="71">
        <v>7654</v>
      </c>
      <c r="Y219" s="71">
        <v>10406</v>
      </c>
      <c r="Z219" s="71">
        <v>11780</v>
      </c>
      <c r="AA219" s="71">
        <v>6206</v>
      </c>
      <c r="AB219" s="71">
        <v>33101</v>
      </c>
      <c r="AC219" s="71">
        <v>0</v>
      </c>
      <c r="AD219" s="71">
        <v>2.3236217768630612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1946</v>
      </c>
      <c r="B220" s="70">
        <v>36</v>
      </c>
      <c r="C220" s="70">
        <v>2</v>
      </c>
      <c r="D220" s="70">
        <v>3</v>
      </c>
      <c r="E220" s="70">
        <v>2005</v>
      </c>
      <c r="F220" s="70" t="s">
        <v>789</v>
      </c>
      <c r="G220" s="70" t="s">
        <v>1944</v>
      </c>
      <c r="H220" s="70" t="s">
        <v>1945</v>
      </c>
      <c r="I220" s="148"/>
      <c r="J220" s="71">
        <v>206.00175360682289</v>
      </c>
      <c r="K220" s="71">
        <v>3.074337252656095</v>
      </c>
      <c r="L220" s="71">
        <v>2.7496135870996978</v>
      </c>
      <c r="M220" s="71">
        <v>45.12586242507593</v>
      </c>
      <c r="N220" s="71">
        <v>52.695212337378607</v>
      </c>
      <c r="O220" s="71">
        <v>42.647999381967423</v>
      </c>
      <c r="P220" s="71">
        <v>24.63039386235161</v>
      </c>
      <c r="Q220" s="71">
        <v>2.2688492596946999</v>
      </c>
      <c r="R220" s="71">
        <v>0</v>
      </c>
      <c r="S220" s="71">
        <v>1.144604816</v>
      </c>
      <c r="T220" s="72"/>
      <c r="U220" s="71">
        <v>27576007</v>
      </c>
      <c r="V220" s="71">
        <v>1316</v>
      </c>
      <c r="W220" s="71">
        <v>24</v>
      </c>
      <c r="X220" s="71">
        <v>8428</v>
      </c>
      <c r="Y220" s="71">
        <v>15031</v>
      </c>
      <c r="Z220" s="71">
        <v>20299</v>
      </c>
      <c r="AA220" s="71">
        <v>4898</v>
      </c>
      <c r="AB220" s="71">
        <v>38511</v>
      </c>
      <c r="AC220" s="71">
        <v>0</v>
      </c>
      <c r="AD220" s="71">
        <v>1.144604816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1947</v>
      </c>
      <c r="B221" s="70">
        <v>37</v>
      </c>
      <c r="C221" s="70">
        <v>3</v>
      </c>
      <c r="D221" s="70">
        <v>3</v>
      </c>
      <c r="E221" s="70">
        <v>2006</v>
      </c>
      <c r="F221" s="70" t="s">
        <v>790</v>
      </c>
      <c r="G221" s="70" t="s">
        <v>1944</v>
      </c>
      <c r="H221" s="70" t="s">
        <v>1945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1948</v>
      </c>
      <c r="B222" s="70">
        <v>38</v>
      </c>
      <c r="C222" s="70">
        <v>4</v>
      </c>
      <c r="D222" s="70">
        <v>3</v>
      </c>
      <c r="E222" s="70">
        <v>2007</v>
      </c>
      <c r="F222" s="70" t="s">
        <v>791</v>
      </c>
      <c r="G222" s="70" t="s">
        <v>1944</v>
      </c>
      <c r="H222" s="70" t="s">
        <v>1945</v>
      </c>
      <c r="I222" s="148"/>
      <c r="J222" s="71">
        <v>220.92375297797659</v>
      </c>
      <c r="K222" s="71">
        <v>3.7591298267818538</v>
      </c>
      <c r="L222" s="71">
        <v>2.1500263237399202</v>
      </c>
      <c r="M222" s="71">
        <v>50.938041877807009</v>
      </c>
      <c r="N222" s="71">
        <v>56.593864224103598</v>
      </c>
      <c r="O222" s="71">
        <v>42.068243407984511</v>
      </c>
      <c r="P222" s="71">
        <v>24.7869578460223</v>
      </c>
      <c r="Q222" s="71">
        <v>2.45181810809096</v>
      </c>
      <c r="R222" s="71">
        <v>0</v>
      </c>
      <c r="S222" s="71">
        <v>0.92757491551999993</v>
      </c>
      <c r="T222" s="72"/>
      <c r="U222" s="71">
        <v>34832393</v>
      </c>
      <c r="V222" s="71">
        <v>1587</v>
      </c>
      <c r="W222" s="71">
        <v>21</v>
      </c>
      <c r="X222" s="71">
        <v>11432</v>
      </c>
      <c r="Y222" s="71">
        <v>15718</v>
      </c>
      <c r="Z222" s="71">
        <v>20815</v>
      </c>
      <c r="AA222" s="71">
        <v>4854</v>
      </c>
      <c r="AB222" s="71">
        <v>39416</v>
      </c>
      <c r="AC222" s="71">
        <v>0</v>
      </c>
      <c r="AD222" s="71">
        <v>0.92757491551999993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1949</v>
      </c>
      <c r="B223" s="70">
        <v>39</v>
      </c>
      <c r="C223" s="70">
        <v>5</v>
      </c>
      <c r="D223" s="70">
        <v>3</v>
      </c>
      <c r="E223" s="70">
        <v>2008</v>
      </c>
      <c r="F223" s="70" t="s">
        <v>792</v>
      </c>
      <c r="G223" s="70" t="s">
        <v>1944</v>
      </c>
      <c r="H223" s="70" t="s">
        <v>1945</v>
      </c>
      <c r="I223" s="148"/>
      <c r="J223" s="71">
        <v>207.0150716179196</v>
      </c>
      <c r="K223" s="71">
        <v>2.7976093496082641</v>
      </c>
      <c r="L223" s="71">
        <v>1.753821633319756</v>
      </c>
      <c r="M223" s="71">
        <v>55.858144177630713</v>
      </c>
      <c r="N223" s="71">
        <v>59.610416919996169</v>
      </c>
      <c r="O223" s="71">
        <v>41.157254223874887</v>
      </c>
      <c r="P223" s="71">
        <v>24.513876712352619</v>
      </c>
      <c r="Q223" s="71">
        <v>2.4413956884652799</v>
      </c>
      <c r="R223" s="71">
        <v>0</v>
      </c>
      <c r="S223" s="71">
        <v>1.3650069840000001</v>
      </c>
      <c r="T223" s="72"/>
      <c r="U223" s="71">
        <v>33827133</v>
      </c>
      <c r="V223" s="71">
        <v>1587</v>
      </c>
      <c r="W223" s="71">
        <v>21</v>
      </c>
      <c r="X223" s="71">
        <v>11432</v>
      </c>
      <c r="Y223" s="71">
        <v>16036</v>
      </c>
      <c r="Z223" s="71">
        <v>21079</v>
      </c>
      <c r="AA223" s="71">
        <v>4806</v>
      </c>
      <c r="AB223" s="71">
        <v>39894</v>
      </c>
      <c r="AC223" s="71">
        <v>0</v>
      </c>
      <c r="AD223" s="71">
        <v>1.3650069840000001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1950</v>
      </c>
      <c r="B224" s="70">
        <v>40</v>
      </c>
      <c r="C224" s="70">
        <v>6</v>
      </c>
      <c r="D224" s="70">
        <v>3</v>
      </c>
      <c r="E224" s="70">
        <v>2009</v>
      </c>
      <c r="F224" s="70" t="s">
        <v>176</v>
      </c>
      <c r="G224" s="70" t="s">
        <v>1944</v>
      </c>
      <c r="H224" s="70" t="s">
        <v>1945</v>
      </c>
      <c r="I224" s="148"/>
      <c r="J224" s="71">
        <v>200.48638967711031</v>
      </c>
      <c r="K224" s="71">
        <v>2.336277909751634</v>
      </c>
      <c r="L224" s="71">
        <v>4.4676119050223004</v>
      </c>
      <c r="M224" s="71">
        <v>64.527270626844171</v>
      </c>
      <c r="N224" s="71">
        <v>53.921340880681598</v>
      </c>
      <c r="O224" s="71">
        <v>42.239304339302123</v>
      </c>
      <c r="P224" s="71">
        <v>23.724381594259601</v>
      </c>
      <c r="Q224" s="71">
        <v>2.3527064911970799</v>
      </c>
      <c r="R224" s="71">
        <v>0</v>
      </c>
      <c r="S224" s="71">
        <v>0.89752542000000002</v>
      </c>
      <c r="T224" s="72"/>
      <c r="U224" s="71">
        <v>28151846</v>
      </c>
      <c r="V224" s="71">
        <v>1408</v>
      </c>
      <c r="W224" s="71">
        <v>72</v>
      </c>
      <c r="X224" s="71">
        <v>14162</v>
      </c>
      <c r="Y224" s="71">
        <v>16262</v>
      </c>
      <c r="Z224" s="71">
        <v>21353</v>
      </c>
      <c r="AA224" s="71">
        <v>4775</v>
      </c>
      <c r="AB224" s="71">
        <v>40357</v>
      </c>
      <c r="AC224" s="71">
        <v>0</v>
      </c>
      <c r="AD224" s="71">
        <v>0.89752542000000002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141.51</v>
      </c>
      <c r="BK224" s="71">
        <v>0</v>
      </c>
      <c r="BL224" s="71">
        <v>19.28</v>
      </c>
      <c r="BM224" s="71">
        <v>0</v>
      </c>
      <c r="BN224" s="72"/>
      <c r="BO224" s="71">
        <v>0</v>
      </c>
      <c r="BP224" s="71">
        <v>0</v>
      </c>
      <c r="BQ224" s="71">
        <v>5</v>
      </c>
      <c r="BR224" s="71">
        <v>0</v>
      </c>
      <c r="BS224" s="71">
        <v>2</v>
      </c>
      <c r="BT224" s="71">
        <v>0</v>
      </c>
      <c r="BU224"/>
      <c r="BV224" s="70">
        <v>160.79</v>
      </c>
      <c r="BW224" s="70">
        <v>0</v>
      </c>
      <c r="BX224" s="70">
        <v>0</v>
      </c>
      <c r="BY224" s="70">
        <v>0</v>
      </c>
      <c r="BZ224" s="70">
        <v>0</v>
      </c>
      <c r="CA224" s="70">
        <v>0</v>
      </c>
      <c r="CB224" s="70">
        <v>0</v>
      </c>
      <c r="CC224" s="70">
        <v>0</v>
      </c>
      <c r="CD224" s="70">
        <v>0</v>
      </c>
    </row>
    <row r="225" spans="1:82">
      <c r="A225" s="70" t="s">
        <v>1951</v>
      </c>
      <c r="B225" s="70">
        <v>41</v>
      </c>
      <c r="C225" s="70">
        <v>7</v>
      </c>
      <c r="D225" s="70">
        <v>3</v>
      </c>
      <c r="E225" s="70">
        <v>2010</v>
      </c>
      <c r="F225" s="70" t="s">
        <v>177</v>
      </c>
      <c r="G225" s="70" t="s">
        <v>1944</v>
      </c>
      <c r="H225" s="70" t="s">
        <v>1945</v>
      </c>
      <c r="I225" s="148"/>
      <c r="J225" s="71">
        <v>200.3257829015574</v>
      </c>
      <c r="K225" s="71">
        <v>2.5045034442082459</v>
      </c>
      <c r="L225" s="71">
        <v>4.1767201100901712</v>
      </c>
      <c r="M225" s="71">
        <v>64.803464133149049</v>
      </c>
      <c r="N225" s="71">
        <v>59.752208034974927</v>
      </c>
      <c r="O225" s="71">
        <v>42.646446849616389</v>
      </c>
      <c r="P225" s="71">
        <v>23.883619486287429</v>
      </c>
      <c r="Q225" s="71">
        <v>2.4894696579803002</v>
      </c>
      <c r="R225" s="71">
        <v>0</v>
      </c>
      <c r="S225" s="71">
        <v>1.02995170271</v>
      </c>
      <c r="T225" s="72"/>
      <c r="U225" s="71">
        <v>30576312</v>
      </c>
      <c r="V225" s="71">
        <v>1408</v>
      </c>
      <c r="W225" s="71">
        <v>72</v>
      </c>
      <c r="X225" s="71">
        <v>14162</v>
      </c>
      <c r="Y225" s="71">
        <v>16486</v>
      </c>
      <c r="Z225" s="71">
        <v>21659</v>
      </c>
      <c r="AA225" s="71">
        <v>4687</v>
      </c>
      <c r="AB225" s="71">
        <v>40919</v>
      </c>
      <c r="AC225" s="71">
        <v>0</v>
      </c>
      <c r="AD225" s="71">
        <v>1.02995170271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273.971</v>
      </c>
      <c r="BK225" s="71">
        <v>0</v>
      </c>
      <c r="BL225" s="71">
        <v>19.637</v>
      </c>
      <c r="BM225" s="71">
        <v>0</v>
      </c>
      <c r="BN225" s="72"/>
      <c r="BO225" s="71">
        <v>0</v>
      </c>
      <c r="BP225" s="71">
        <v>0</v>
      </c>
      <c r="BQ225" s="71">
        <v>6</v>
      </c>
      <c r="BR225" s="71">
        <v>0</v>
      </c>
      <c r="BS225" s="71">
        <v>2</v>
      </c>
      <c r="BT225" s="71">
        <v>0</v>
      </c>
      <c r="BU225"/>
      <c r="BV225" s="70">
        <v>293.608</v>
      </c>
      <c r="BW225" s="70">
        <v>0</v>
      </c>
      <c r="BX225" s="70">
        <v>0</v>
      </c>
      <c r="BY225" s="70">
        <v>0</v>
      </c>
      <c r="BZ225" s="70">
        <v>0</v>
      </c>
      <c r="CA225" s="70">
        <v>0</v>
      </c>
      <c r="CB225" s="70">
        <v>0</v>
      </c>
      <c r="CC225" s="70">
        <v>0</v>
      </c>
      <c r="CD225" s="70">
        <v>0</v>
      </c>
    </row>
    <row r="226" spans="1:82">
      <c r="A226" s="70" t="s">
        <v>1952</v>
      </c>
      <c r="B226" s="70">
        <v>42</v>
      </c>
      <c r="C226" s="70">
        <v>8</v>
      </c>
      <c r="D226" s="70">
        <v>3</v>
      </c>
      <c r="E226" s="70">
        <v>2011</v>
      </c>
      <c r="F226" s="70" t="s">
        <v>178</v>
      </c>
      <c r="G226" s="70" t="s">
        <v>1944</v>
      </c>
      <c r="H226" s="70" t="s">
        <v>1945</v>
      </c>
      <c r="I226" s="148"/>
      <c r="J226" s="71">
        <v>227.9169174038158</v>
      </c>
      <c r="K226" s="71">
        <v>3.5241490405239411</v>
      </c>
      <c r="L226" s="71">
        <v>4.1886863000002874</v>
      </c>
      <c r="M226" s="71">
        <v>73.578591006660218</v>
      </c>
      <c r="N226" s="71">
        <v>67.259485851440544</v>
      </c>
      <c r="O226" s="71">
        <v>42.564463492365348</v>
      </c>
      <c r="P226" s="71">
        <v>22.723317933783122</v>
      </c>
      <c r="Q226" s="71">
        <v>2.88715367684377</v>
      </c>
      <c r="R226" s="71">
        <v>0</v>
      </c>
      <c r="S226" s="71">
        <v>1.13563785332</v>
      </c>
      <c r="T226" s="72"/>
      <c r="U226" s="71">
        <v>32102021</v>
      </c>
      <c r="V226" s="71">
        <v>1408</v>
      </c>
      <c r="W226" s="71">
        <v>72</v>
      </c>
      <c r="X226" s="71">
        <v>14162</v>
      </c>
      <c r="Y226" s="71">
        <v>16649</v>
      </c>
      <c r="Z226" s="71">
        <v>22087</v>
      </c>
      <c r="AA226" s="71">
        <v>4592</v>
      </c>
      <c r="AB226" s="71">
        <v>41141</v>
      </c>
      <c r="AC226" s="71">
        <v>0</v>
      </c>
      <c r="AD226" s="71">
        <v>1.13563785332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252.994</v>
      </c>
      <c r="BK226" s="71">
        <v>0</v>
      </c>
      <c r="BL226" s="71">
        <v>17.678000000000001</v>
      </c>
      <c r="BM226" s="71">
        <v>0</v>
      </c>
      <c r="BN226" s="72"/>
      <c r="BO226" s="71">
        <v>0</v>
      </c>
      <c r="BP226" s="71">
        <v>0</v>
      </c>
      <c r="BQ226" s="71">
        <v>6</v>
      </c>
      <c r="BR226" s="71">
        <v>0</v>
      </c>
      <c r="BS226" s="71">
        <v>2</v>
      </c>
      <c r="BT226" s="71">
        <v>0</v>
      </c>
      <c r="BU226"/>
      <c r="BV226" s="70">
        <v>270.67200000000003</v>
      </c>
      <c r="BW226" s="70">
        <v>0</v>
      </c>
      <c r="BX226" s="70">
        <v>0</v>
      </c>
      <c r="BY226" s="70">
        <v>0</v>
      </c>
      <c r="BZ226" s="70">
        <v>0</v>
      </c>
      <c r="CA226" s="70">
        <v>0</v>
      </c>
      <c r="CB226" s="70">
        <v>0</v>
      </c>
      <c r="CC226" s="70">
        <v>0</v>
      </c>
      <c r="CD226" s="70">
        <v>0</v>
      </c>
    </row>
    <row r="227" spans="1:82">
      <c r="A227" s="70" t="s">
        <v>1953</v>
      </c>
      <c r="B227" s="70">
        <v>43</v>
      </c>
      <c r="C227" s="70">
        <v>9</v>
      </c>
      <c r="D227" s="70">
        <v>3</v>
      </c>
      <c r="E227" s="70">
        <v>2012</v>
      </c>
      <c r="F227" s="70" t="s">
        <v>179</v>
      </c>
      <c r="G227" s="70" t="s">
        <v>1944</v>
      </c>
      <c r="H227" s="70" t="s">
        <v>1945</v>
      </c>
      <c r="I227" s="148"/>
      <c r="J227" s="71">
        <v>215.39989603206789</v>
      </c>
      <c r="K227" s="71">
        <v>3.2491690923861509</v>
      </c>
      <c r="L227" s="71">
        <v>4.1787689076942387</v>
      </c>
      <c r="M227" s="71">
        <v>75.639424828498434</v>
      </c>
      <c r="N227" s="71">
        <v>68.497701606919264</v>
      </c>
      <c r="O227" s="71">
        <v>43.07651662554003</v>
      </c>
      <c r="P227" s="71">
        <v>22.449496775956423</v>
      </c>
      <c r="Q227" s="71">
        <v>3.1956199149433302</v>
      </c>
      <c r="R227" s="71">
        <v>0</v>
      </c>
      <c r="S227" s="71">
        <v>1.0167967018999999</v>
      </c>
      <c r="T227" s="72"/>
      <c r="U227" s="71">
        <v>31050527</v>
      </c>
      <c r="V227" s="71">
        <v>1408</v>
      </c>
      <c r="W227" s="71">
        <v>72</v>
      </c>
      <c r="X227" s="71">
        <v>14162</v>
      </c>
      <c r="Y227" s="71">
        <v>17025</v>
      </c>
      <c r="Z227" s="71">
        <v>22530</v>
      </c>
      <c r="AA227" s="71">
        <v>4511</v>
      </c>
      <c r="AB227" s="71">
        <v>41912</v>
      </c>
      <c r="AC227" s="71">
        <v>0</v>
      </c>
      <c r="AD227" s="71">
        <v>1.0167967018999999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272.31099999999998</v>
      </c>
      <c r="BK227" s="71">
        <v>0</v>
      </c>
      <c r="BL227" s="71">
        <v>20.405999999999999</v>
      </c>
      <c r="BM227" s="71">
        <v>0</v>
      </c>
      <c r="BN227" s="72"/>
      <c r="BO227" s="71">
        <v>0</v>
      </c>
      <c r="BP227" s="71">
        <v>0</v>
      </c>
      <c r="BQ227" s="71">
        <v>6</v>
      </c>
      <c r="BR227" s="71">
        <v>0</v>
      </c>
      <c r="BS227" s="71">
        <v>2</v>
      </c>
      <c r="BT227" s="71">
        <v>0</v>
      </c>
      <c r="BU227"/>
      <c r="BV227" s="70">
        <v>269.68200000000002</v>
      </c>
      <c r="BW227" s="70">
        <v>23.035</v>
      </c>
      <c r="BX227" s="70">
        <v>0</v>
      </c>
      <c r="BY227" s="70">
        <v>0</v>
      </c>
      <c r="BZ227" s="70">
        <v>0</v>
      </c>
      <c r="CA227" s="70">
        <v>0</v>
      </c>
      <c r="CB227" s="70">
        <v>0</v>
      </c>
      <c r="CC227" s="70">
        <v>0</v>
      </c>
      <c r="CD227" s="70">
        <v>0</v>
      </c>
    </row>
    <row r="228" spans="1:82">
      <c r="A228" s="70" t="s">
        <v>1954</v>
      </c>
      <c r="B228" s="70">
        <v>44</v>
      </c>
      <c r="C228" s="70">
        <v>10</v>
      </c>
      <c r="D228" s="70">
        <v>3</v>
      </c>
      <c r="E228" s="70">
        <v>2013</v>
      </c>
      <c r="F228" s="70" t="s">
        <v>180</v>
      </c>
      <c r="G228" s="70" t="s">
        <v>1944</v>
      </c>
      <c r="H228" s="70" t="s">
        <v>1945</v>
      </c>
      <c r="I228" s="148"/>
      <c r="J228" s="71">
        <v>223.42824800098799</v>
      </c>
      <c r="K228" s="71">
        <v>2.8077080753338848</v>
      </c>
      <c r="L228" s="71">
        <v>4.1168728026608266</v>
      </c>
      <c r="M228" s="71">
        <v>72.682001766640781</v>
      </c>
      <c r="N228" s="71">
        <v>67.012418902167724</v>
      </c>
      <c r="O228" s="71">
        <v>41.90530049061352</v>
      </c>
      <c r="P228" s="71">
        <v>22.099489981581552</v>
      </c>
      <c r="Q228" s="71">
        <v>3.27389117021281</v>
      </c>
      <c r="R228" s="71">
        <v>0</v>
      </c>
      <c r="S228" s="71">
        <v>1.13579978336</v>
      </c>
      <c r="T228" s="72"/>
      <c r="U228" s="71">
        <v>32989337</v>
      </c>
      <c r="V228" s="71">
        <v>1408</v>
      </c>
      <c r="W228" s="71">
        <v>72</v>
      </c>
      <c r="X228" s="71">
        <v>14162</v>
      </c>
      <c r="Y228" s="71">
        <v>17308</v>
      </c>
      <c r="Z228" s="71">
        <v>22896</v>
      </c>
      <c r="AA228" s="71">
        <v>4424</v>
      </c>
      <c r="AB228" s="71">
        <v>42323</v>
      </c>
      <c r="AC228" s="71">
        <v>0</v>
      </c>
      <c r="AD228" s="71">
        <v>1.13579978336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299.66199999999998</v>
      </c>
      <c r="BK228" s="71">
        <v>0</v>
      </c>
      <c r="BL228" s="71">
        <v>22.712</v>
      </c>
      <c r="BM228" s="71">
        <v>0</v>
      </c>
      <c r="BN228" s="72"/>
      <c r="BO228" s="71">
        <v>0</v>
      </c>
      <c r="BP228" s="71">
        <v>0</v>
      </c>
      <c r="BQ228" s="71">
        <v>7</v>
      </c>
      <c r="BR228" s="71">
        <v>0</v>
      </c>
      <c r="BS228" s="71">
        <v>2</v>
      </c>
      <c r="BT228" s="71">
        <v>0</v>
      </c>
      <c r="BU228"/>
      <c r="BV228" s="70">
        <v>292.35199999999998</v>
      </c>
      <c r="BW228" s="70">
        <v>30.021999999999998</v>
      </c>
      <c r="BX228" s="70">
        <v>0</v>
      </c>
      <c r="BY228" s="70">
        <v>0</v>
      </c>
      <c r="BZ228" s="70">
        <v>0</v>
      </c>
      <c r="CA228" s="70">
        <v>0</v>
      </c>
      <c r="CB228" s="70">
        <v>0</v>
      </c>
      <c r="CC228" s="70">
        <v>0</v>
      </c>
      <c r="CD228" s="70">
        <v>0</v>
      </c>
    </row>
    <row r="229" spans="1:82">
      <c r="A229" s="70" t="s">
        <v>1955</v>
      </c>
      <c r="B229" s="70">
        <v>45</v>
      </c>
      <c r="C229" s="70">
        <v>11</v>
      </c>
      <c r="D229" s="70">
        <v>3</v>
      </c>
      <c r="E229" s="70">
        <v>2014</v>
      </c>
      <c r="F229" s="70" t="s">
        <v>181</v>
      </c>
      <c r="G229" s="70" t="s">
        <v>1944</v>
      </c>
      <c r="H229" s="70" t="s">
        <v>1945</v>
      </c>
      <c r="I229" s="148"/>
      <c r="J229" s="71">
        <v>243.1545413252725</v>
      </c>
      <c r="K229" s="71">
        <v>2.7749389642939359</v>
      </c>
      <c r="L229" s="71">
        <v>2.4457700977481451</v>
      </c>
      <c r="M229" s="71">
        <v>69.752858697498709</v>
      </c>
      <c r="N229" s="71">
        <v>62.317655405481261</v>
      </c>
      <c r="O229" s="71">
        <v>40.361157854026111</v>
      </c>
      <c r="P229" s="71">
        <v>21.938186657048348</v>
      </c>
      <c r="Q229" s="71">
        <v>3.1515682292876601</v>
      </c>
      <c r="R229" s="71">
        <v>0</v>
      </c>
      <c r="S229" s="71">
        <v>1.26296010332</v>
      </c>
      <c r="T229" s="72"/>
      <c r="U229" s="71">
        <v>37866181</v>
      </c>
      <c r="V229" s="71">
        <v>1200</v>
      </c>
      <c r="W229" s="71">
        <v>47</v>
      </c>
      <c r="X229" s="71">
        <v>14474</v>
      </c>
      <c r="Y229" s="71">
        <v>17466</v>
      </c>
      <c r="Z229" s="71">
        <v>23226</v>
      </c>
      <c r="AA229" s="71">
        <v>4369</v>
      </c>
      <c r="AB229" s="71">
        <v>42464</v>
      </c>
      <c r="AC229" s="71">
        <v>0</v>
      </c>
      <c r="AD229" s="71">
        <v>1.26296010332</v>
      </c>
      <c r="AE229" s="72"/>
      <c r="AF229" s="71"/>
      <c r="AG229" s="71"/>
      <c r="AH229" s="71"/>
      <c r="AI229" s="71"/>
      <c r="AJ229" s="71"/>
      <c r="AK229" s="71"/>
      <c r="AL229" s="71"/>
      <c r="AM229" s="71"/>
      <c r="AN229" s="71"/>
      <c r="AO229" s="71"/>
      <c r="AP229" s="71"/>
      <c r="AQ229" s="72"/>
      <c r="AR229" s="71">
        <v>389</v>
      </c>
      <c r="AS229" s="71">
        <v>63</v>
      </c>
      <c r="AT229" s="71">
        <v>0</v>
      </c>
      <c r="AU229" s="71">
        <v>0</v>
      </c>
      <c r="AV229" s="71">
        <v>0</v>
      </c>
      <c r="AW229" s="71">
        <v>0</v>
      </c>
      <c r="AX229" s="71"/>
      <c r="AY229" s="72"/>
      <c r="AZ229" s="71">
        <v>1745</v>
      </c>
      <c r="BA229" s="71">
        <v>1561.9</v>
      </c>
      <c r="BB229" s="71">
        <v>0</v>
      </c>
      <c r="BC229" s="71">
        <v>0</v>
      </c>
      <c r="BD229" s="71">
        <v>0</v>
      </c>
      <c r="BE229" s="71">
        <v>0</v>
      </c>
      <c r="BF229" s="71"/>
      <c r="BG229" s="72"/>
      <c r="BH229" s="71">
        <v>0</v>
      </c>
      <c r="BI229" s="71">
        <v>0</v>
      </c>
      <c r="BJ229" s="71">
        <v>310.52800000000002</v>
      </c>
      <c r="BK229" s="71">
        <v>0</v>
      </c>
      <c r="BL229" s="71">
        <v>21.762</v>
      </c>
      <c r="BM229" s="71">
        <v>0</v>
      </c>
      <c r="BN229" s="72"/>
      <c r="BO229" s="71">
        <v>0</v>
      </c>
      <c r="BP229" s="71">
        <v>0</v>
      </c>
      <c r="BQ229" s="71">
        <v>7</v>
      </c>
      <c r="BR229" s="71">
        <v>0</v>
      </c>
      <c r="BS229" s="71">
        <v>2</v>
      </c>
      <c r="BT229" s="71">
        <v>0</v>
      </c>
      <c r="BU229"/>
      <c r="BV229" s="70">
        <v>303.26499999999999</v>
      </c>
      <c r="BW229" s="70">
        <v>29.024999999999999</v>
      </c>
      <c r="BX229" s="70">
        <v>0</v>
      </c>
      <c r="BY229" s="70">
        <v>0</v>
      </c>
      <c r="BZ229" s="70">
        <v>0</v>
      </c>
      <c r="CA229" s="70">
        <v>0</v>
      </c>
      <c r="CB229" s="70">
        <v>0</v>
      </c>
      <c r="CC229" s="70">
        <v>0</v>
      </c>
      <c r="CD229" s="70">
        <v>0</v>
      </c>
    </row>
    <row r="230" spans="1:82">
      <c r="A230" s="70" t="s">
        <v>1956</v>
      </c>
      <c r="B230" s="70">
        <v>46</v>
      </c>
      <c r="C230" s="70">
        <v>12</v>
      </c>
      <c r="D230" s="70">
        <v>3</v>
      </c>
      <c r="E230" s="70">
        <v>2015</v>
      </c>
      <c r="F230" s="70" t="s">
        <v>182</v>
      </c>
      <c r="G230" s="70" t="s">
        <v>1944</v>
      </c>
      <c r="H230" s="70" t="s">
        <v>1945</v>
      </c>
      <c r="I230" s="148"/>
      <c r="J230" s="71">
        <v>250.22376638487299</v>
      </c>
      <c r="K230" s="71">
        <v>2.569161998922938</v>
      </c>
      <c r="L230" s="71">
        <v>2.627720565052444</v>
      </c>
      <c r="M230" s="71">
        <v>62.98135542029091</v>
      </c>
      <c r="N230" s="71">
        <v>59.914381243434782</v>
      </c>
      <c r="O230" s="71">
        <v>40.36369646996264</v>
      </c>
      <c r="P230" s="71">
        <v>21.538419521726109</v>
      </c>
      <c r="Q230" s="71">
        <v>3.10901271465527</v>
      </c>
      <c r="R230" s="71">
        <v>0</v>
      </c>
      <c r="S230" s="71">
        <v>1.0971486141</v>
      </c>
      <c r="T230" s="72"/>
      <c r="U230" s="71">
        <v>43757027</v>
      </c>
      <c r="V230" s="71">
        <v>1200</v>
      </c>
      <c r="W230" s="71">
        <v>47</v>
      </c>
      <c r="X230" s="71">
        <v>14474</v>
      </c>
      <c r="Y230" s="71">
        <v>17708</v>
      </c>
      <c r="Z230" s="71">
        <v>23451</v>
      </c>
      <c r="AA230" s="71">
        <v>4286</v>
      </c>
      <c r="AB230" s="71">
        <v>42792</v>
      </c>
      <c r="AC230" s="71">
        <v>0</v>
      </c>
      <c r="AD230" s="71">
        <v>1.0971486141</v>
      </c>
      <c r="AE230" s="72"/>
      <c r="AF230" s="71">
        <v>290550725.42086542</v>
      </c>
      <c r="AG230" s="71">
        <v>2036773.5952216771</v>
      </c>
      <c r="AH230" s="71">
        <v>361360.5340079944</v>
      </c>
      <c r="AI230" s="71">
        <v>90448393.532271788</v>
      </c>
      <c r="AJ230" s="71">
        <v>97107315.031954318</v>
      </c>
      <c r="AK230" s="71">
        <v>0</v>
      </c>
      <c r="AL230" s="71">
        <v>0</v>
      </c>
      <c r="AM230" s="71">
        <v>5864464.0943113379</v>
      </c>
      <c r="AN230" s="71">
        <v>0</v>
      </c>
      <c r="AO230" s="71">
        <v>0</v>
      </c>
      <c r="AP230" s="71">
        <v>486369032.20863259</v>
      </c>
      <c r="AQ230" s="72"/>
      <c r="AR230" s="71">
        <v>496</v>
      </c>
      <c r="AS230" s="71">
        <v>101</v>
      </c>
      <c r="AT230" s="71">
        <v>0</v>
      </c>
      <c r="AU230" s="71">
        <v>1</v>
      </c>
      <c r="AV230" s="71">
        <v>0</v>
      </c>
      <c r="AW230" s="71">
        <v>0</v>
      </c>
      <c r="AX230" s="71"/>
      <c r="AY230" s="72"/>
      <c r="AZ230" s="71">
        <v>2257.5</v>
      </c>
      <c r="BA230" s="71">
        <v>3390.9</v>
      </c>
      <c r="BB230" s="71">
        <v>0</v>
      </c>
      <c r="BC230" s="71">
        <v>11</v>
      </c>
      <c r="BD230" s="71">
        <v>0</v>
      </c>
      <c r="BE230" s="71">
        <v>0</v>
      </c>
      <c r="BF230" s="71"/>
      <c r="BG230" s="72"/>
      <c r="BH230" s="71">
        <v>0</v>
      </c>
      <c r="BI230" s="71">
        <v>0</v>
      </c>
      <c r="BJ230" s="71">
        <v>326.45999999999998</v>
      </c>
      <c r="BK230" s="71">
        <v>0</v>
      </c>
      <c r="BL230" s="71">
        <v>21.280999999999999</v>
      </c>
      <c r="BM230" s="71">
        <v>0</v>
      </c>
      <c r="BN230" s="72"/>
      <c r="BO230" s="71">
        <v>0</v>
      </c>
      <c r="BP230" s="71">
        <v>0</v>
      </c>
      <c r="BQ230" s="71">
        <v>8</v>
      </c>
      <c r="BR230" s="71">
        <v>0</v>
      </c>
      <c r="BS230" s="71">
        <v>2</v>
      </c>
      <c r="BT230" s="71">
        <v>0</v>
      </c>
      <c r="BU230"/>
      <c r="BV230" s="70">
        <v>318.19400000000002</v>
      </c>
      <c r="BW230" s="70">
        <v>29.547000000000001</v>
      </c>
      <c r="BX230" s="70">
        <v>0</v>
      </c>
      <c r="BY230" s="70">
        <v>0</v>
      </c>
      <c r="BZ230" s="70">
        <v>0</v>
      </c>
      <c r="CA230" s="70">
        <v>0</v>
      </c>
      <c r="CB230" s="70">
        <v>0</v>
      </c>
      <c r="CC230" s="70">
        <v>0</v>
      </c>
      <c r="CD230" s="70">
        <v>0</v>
      </c>
    </row>
    <row r="231" spans="1:82">
      <c r="A231" s="70" t="s">
        <v>1957</v>
      </c>
      <c r="B231" s="70">
        <v>47</v>
      </c>
      <c r="C231" s="70">
        <v>13</v>
      </c>
      <c r="D231" s="70">
        <v>3</v>
      </c>
      <c r="E231" s="70">
        <v>2016</v>
      </c>
      <c r="F231" s="70" t="s">
        <v>155</v>
      </c>
      <c r="G231" s="70" t="s">
        <v>1944</v>
      </c>
      <c r="H231" s="70" t="s">
        <v>1945</v>
      </c>
      <c r="I231" s="148"/>
      <c r="J231" s="71">
        <v>224.38688458715683</v>
      </c>
      <c r="K231" s="71">
        <v>2.5232232448779675</v>
      </c>
      <c r="L231" s="71">
        <v>2.7568747515687404</v>
      </c>
      <c r="M231" s="71">
        <v>60.20387048555363</v>
      </c>
      <c r="N231" s="71">
        <v>60.385409921977335</v>
      </c>
      <c r="O231" s="71">
        <v>40.278210107786364</v>
      </c>
      <c r="P231" s="71">
        <v>21.004254920944486</v>
      </c>
      <c r="Q231" s="71">
        <v>3.0371771976061614</v>
      </c>
      <c r="R231" s="71">
        <v>0</v>
      </c>
      <c r="S231" s="71">
        <v>0.98665932200000017</v>
      </c>
      <c r="T231" s="72"/>
      <c r="U231" s="71">
        <v>39924497</v>
      </c>
      <c r="V231" s="71">
        <v>1200</v>
      </c>
      <c r="W231" s="71">
        <v>47</v>
      </c>
      <c r="X231" s="71">
        <v>14474</v>
      </c>
      <c r="Y231" s="71">
        <v>17950</v>
      </c>
      <c r="Z231" s="71">
        <v>23689</v>
      </c>
      <c r="AA231" s="71">
        <v>4323</v>
      </c>
      <c r="AB231" s="71">
        <v>43000</v>
      </c>
      <c r="AC231" s="71">
        <v>0</v>
      </c>
      <c r="AD231" s="71">
        <v>0.98665932200000017</v>
      </c>
      <c r="AE231" s="72"/>
      <c r="AF231" s="71">
        <v>263021548.86352149</v>
      </c>
      <c r="AG231" s="71">
        <v>1910989.9590306811</v>
      </c>
      <c r="AH231" s="71">
        <v>275749.35998791351</v>
      </c>
      <c r="AI231" s="71">
        <v>93273365.548321366</v>
      </c>
      <c r="AJ231" s="71">
        <v>94541590.953517497</v>
      </c>
      <c r="AK231" s="71">
        <v>0</v>
      </c>
      <c r="AL231" s="71">
        <v>0</v>
      </c>
      <c r="AM231" s="71">
        <v>5897547.8809672846</v>
      </c>
      <c r="AN231" s="71">
        <v>0</v>
      </c>
      <c r="AO231" s="71">
        <v>0</v>
      </c>
      <c r="AP231" s="71">
        <v>458920792.56534618</v>
      </c>
      <c r="AQ231" s="72"/>
      <c r="AR231" s="71">
        <v>602</v>
      </c>
      <c r="AS231" s="71">
        <v>127</v>
      </c>
      <c r="AT231" s="71">
        <v>0</v>
      </c>
      <c r="AU231" s="71">
        <v>3</v>
      </c>
      <c r="AV231" s="71">
        <v>0</v>
      </c>
      <c r="AW231" s="71">
        <v>0</v>
      </c>
      <c r="AX231" s="71"/>
      <c r="AY231" s="72"/>
      <c r="AZ231" s="71">
        <v>2733</v>
      </c>
      <c r="BA231" s="71">
        <v>3722.6</v>
      </c>
      <c r="BB231" s="71">
        <v>0</v>
      </c>
      <c r="BC231" s="71">
        <v>27</v>
      </c>
      <c r="BD231" s="71">
        <v>0</v>
      </c>
      <c r="BE231" s="71">
        <v>0</v>
      </c>
      <c r="BF231" s="71"/>
      <c r="BG231" s="72"/>
      <c r="BH231" s="71">
        <v>0</v>
      </c>
      <c r="BI231" s="71">
        <v>0</v>
      </c>
      <c r="BJ231" s="71">
        <v>294.73200000000003</v>
      </c>
      <c r="BK231" s="71">
        <v>0</v>
      </c>
      <c r="BL231" s="71">
        <v>21.425999999999998</v>
      </c>
      <c r="BM231" s="71">
        <v>0</v>
      </c>
      <c r="BN231" s="72"/>
      <c r="BO231" s="71">
        <v>0</v>
      </c>
      <c r="BP231" s="71">
        <v>0</v>
      </c>
      <c r="BQ231" s="71">
        <v>8</v>
      </c>
      <c r="BR231" s="71">
        <v>0</v>
      </c>
      <c r="BS231" s="71">
        <v>2</v>
      </c>
      <c r="BT231" s="71">
        <v>0</v>
      </c>
      <c r="BU231"/>
      <c r="BV231" s="70">
        <v>286.67399999999998</v>
      </c>
      <c r="BW231" s="70">
        <v>29.484000000000002</v>
      </c>
      <c r="BX231" s="70">
        <v>0</v>
      </c>
      <c r="BY231" s="70">
        <v>0</v>
      </c>
      <c r="BZ231" s="70">
        <v>0</v>
      </c>
      <c r="CA231" s="70">
        <v>0</v>
      </c>
      <c r="CB231" s="70">
        <v>0</v>
      </c>
      <c r="CC231" s="70">
        <v>0</v>
      </c>
      <c r="CD231" s="70">
        <v>0</v>
      </c>
    </row>
    <row r="232" spans="1:82">
      <c r="A232" s="70" t="s">
        <v>1958</v>
      </c>
      <c r="B232" s="70">
        <v>48</v>
      </c>
      <c r="C232" s="70">
        <v>14</v>
      </c>
      <c r="D232" s="70">
        <v>3</v>
      </c>
      <c r="E232" s="70">
        <v>2017</v>
      </c>
      <c r="F232" s="70" t="s">
        <v>156</v>
      </c>
      <c r="G232" s="70" t="s">
        <v>1944</v>
      </c>
      <c r="H232" s="70" t="s">
        <v>1945</v>
      </c>
      <c r="I232" s="148"/>
      <c r="J232" s="71">
        <v>238.8104573072977</v>
      </c>
      <c r="K232" s="71">
        <v>2.5255817560252489</v>
      </c>
      <c r="L232" s="71">
        <v>2.4946117612109742</v>
      </c>
      <c r="M232" s="71">
        <v>57.784130731991674</v>
      </c>
      <c r="N232" s="71">
        <v>58.163993679005522</v>
      </c>
      <c r="O232" s="71">
        <v>40.074225926292691</v>
      </c>
      <c r="P232" s="71">
        <v>20.847060748040708</v>
      </c>
      <c r="Q232" s="71">
        <v>2.9531374019783501</v>
      </c>
      <c r="R232" s="71">
        <v>0</v>
      </c>
      <c r="S232" s="71">
        <v>1.0568160050000002</v>
      </c>
      <c r="T232" s="72"/>
      <c r="U232" s="71">
        <v>43413307</v>
      </c>
      <c r="V232" s="71">
        <v>1200</v>
      </c>
      <c r="W232" s="71">
        <v>47</v>
      </c>
      <c r="X232" s="71">
        <v>14474</v>
      </c>
      <c r="Y232" s="71">
        <v>18046</v>
      </c>
      <c r="Z232" s="71">
        <v>23960</v>
      </c>
      <c r="AA232" s="71">
        <v>4318</v>
      </c>
      <c r="AB232" s="71">
        <v>43236</v>
      </c>
      <c r="AC232" s="71">
        <v>0</v>
      </c>
      <c r="AD232" s="71">
        <v>1.0568160049999999</v>
      </c>
      <c r="AE232" s="72"/>
      <c r="AF232" s="71">
        <v>293174680.87878412</v>
      </c>
      <c r="AG232" s="71">
        <v>1931849.4032212</v>
      </c>
      <c r="AH232" s="71">
        <v>343142.99946614431</v>
      </c>
      <c r="AI232" s="71">
        <v>93051257.800846756</v>
      </c>
      <c r="AJ232" s="71">
        <v>91167313.77386415</v>
      </c>
      <c r="AK232" s="71">
        <v>0</v>
      </c>
      <c r="AL232" s="71">
        <v>0</v>
      </c>
      <c r="AM232" s="71">
        <v>5939194.5177368522</v>
      </c>
      <c r="AN232" s="71">
        <v>0</v>
      </c>
      <c r="AO232" s="71">
        <v>0</v>
      </c>
      <c r="AP232" s="71">
        <v>485607439.37391925</v>
      </c>
      <c r="AQ232" s="72"/>
      <c r="AR232" s="71">
        <v>670</v>
      </c>
      <c r="AS232" s="71">
        <v>150</v>
      </c>
      <c r="AT232" s="71">
        <v>0</v>
      </c>
      <c r="AU232" s="71">
        <v>3</v>
      </c>
      <c r="AV232" s="71">
        <v>0</v>
      </c>
      <c r="AW232" s="71">
        <v>0</v>
      </c>
      <c r="AX232" s="71"/>
      <c r="AY232" s="72"/>
      <c r="AZ232" s="71">
        <v>3051.9</v>
      </c>
      <c r="BA232" s="71">
        <v>7551.2000000000007</v>
      </c>
      <c r="BB232" s="71">
        <v>0</v>
      </c>
      <c r="BC232" s="71">
        <v>27</v>
      </c>
      <c r="BD232" s="71">
        <v>0</v>
      </c>
      <c r="BE232" s="71">
        <v>0</v>
      </c>
      <c r="BF232" s="71"/>
      <c r="BG232" s="72"/>
      <c r="BH232" s="71">
        <v>0</v>
      </c>
      <c r="BI232" s="71">
        <v>0</v>
      </c>
      <c r="BJ232" s="71">
        <v>126.563</v>
      </c>
      <c r="BK232" s="71">
        <v>0</v>
      </c>
      <c r="BL232" s="71">
        <v>21.461000000000002</v>
      </c>
      <c r="BM232" s="71">
        <v>0</v>
      </c>
      <c r="BN232" s="72"/>
      <c r="BO232" s="71">
        <v>0</v>
      </c>
      <c r="BP232" s="71">
        <v>0</v>
      </c>
      <c r="BQ232" s="71">
        <v>8</v>
      </c>
      <c r="BR232" s="71">
        <v>0</v>
      </c>
      <c r="BS232" s="71">
        <v>2</v>
      </c>
      <c r="BT232" s="71">
        <v>0</v>
      </c>
      <c r="BU232"/>
      <c r="BV232" s="70">
        <v>116.53400000000001</v>
      </c>
      <c r="BW232" s="70">
        <v>31.49</v>
      </c>
      <c r="BX232" s="70">
        <v>0</v>
      </c>
      <c r="BY232" s="70">
        <v>0</v>
      </c>
      <c r="BZ232" s="70">
        <v>0</v>
      </c>
      <c r="CA232" s="70">
        <v>0</v>
      </c>
      <c r="CB232" s="70">
        <v>0</v>
      </c>
      <c r="CC232" s="70">
        <v>0</v>
      </c>
      <c r="CD232" s="70">
        <v>0</v>
      </c>
    </row>
    <row r="233" spans="1:82">
      <c r="A233" s="70" t="s">
        <v>1959</v>
      </c>
      <c r="B233" s="70">
        <v>49</v>
      </c>
      <c r="C233" s="70">
        <v>15</v>
      </c>
      <c r="D233" s="70">
        <v>3</v>
      </c>
      <c r="E233" s="70">
        <v>2018</v>
      </c>
      <c r="F233" s="70" t="s">
        <v>183</v>
      </c>
      <c r="G233" s="70" t="s">
        <v>1944</v>
      </c>
      <c r="H233" s="70" t="s">
        <v>1945</v>
      </c>
      <c r="I233" s="148"/>
      <c r="J233" s="71">
        <v>234.3635301555988</v>
      </c>
      <c r="K233" s="71">
        <v>2.3722849670858479</v>
      </c>
      <c r="L233" s="71">
        <v>2.2246346156837351</v>
      </c>
      <c r="M233" s="71">
        <v>56.39407215930234</v>
      </c>
      <c r="N233" s="71">
        <v>54.958509603439339</v>
      </c>
      <c r="O233" s="71">
        <v>39.798885614765517</v>
      </c>
      <c r="P233" s="71">
        <v>20.606084960982233</v>
      </c>
      <c r="Q233" s="71">
        <v>2.7607423403747098</v>
      </c>
      <c r="R233" s="71">
        <v>0</v>
      </c>
      <c r="S233" s="71">
        <v>1.0569635020000001</v>
      </c>
      <c r="T233" s="72"/>
      <c r="U233" s="71">
        <v>44411261</v>
      </c>
      <c r="V233" s="71">
        <v>1200</v>
      </c>
      <c r="W233" s="71">
        <v>47</v>
      </c>
      <c r="X233" s="71">
        <v>14474</v>
      </c>
      <c r="Y233" s="71">
        <v>18230</v>
      </c>
      <c r="Z233" s="71">
        <v>24251</v>
      </c>
      <c r="AA233" s="71">
        <v>4311</v>
      </c>
      <c r="AB233" s="71">
        <v>43558</v>
      </c>
      <c r="AC233" s="71">
        <v>0</v>
      </c>
      <c r="AD233" s="71">
        <v>1.0569635020000001</v>
      </c>
      <c r="AE233" s="72"/>
      <c r="AF233" s="71">
        <v>291547461.98085183</v>
      </c>
      <c r="AG233" s="71">
        <v>1715485.5452295821</v>
      </c>
      <c r="AH233" s="71">
        <v>310338.51161796832</v>
      </c>
      <c r="AI233" s="71">
        <v>89504307.477418318</v>
      </c>
      <c r="AJ233" s="71">
        <v>90991602.799385726</v>
      </c>
      <c r="AK233" s="71">
        <v>0</v>
      </c>
      <c r="AL233" s="71">
        <v>0</v>
      </c>
      <c r="AM233" s="71">
        <v>5995807.0803780006</v>
      </c>
      <c r="AN233" s="71">
        <v>0</v>
      </c>
      <c r="AO233" s="71">
        <v>0</v>
      </c>
      <c r="AP233" s="71">
        <v>480065003.39488143</v>
      </c>
      <c r="AQ233" s="72"/>
      <c r="AR233" s="71">
        <v>747</v>
      </c>
      <c r="AS233" s="71">
        <v>171</v>
      </c>
      <c r="AT233" s="71">
        <v>0</v>
      </c>
      <c r="AU233" s="71">
        <v>3</v>
      </c>
      <c r="AV233" s="71">
        <v>0</v>
      </c>
      <c r="AW233" s="71">
        <v>0</v>
      </c>
      <c r="AX233" s="71"/>
      <c r="AY233" s="72"/>
      <c r="AZ233" s="71">
        <v>3424</v>
      </c>
      <c r="BA233" s="71">
        <v>7817</v>
      </c>
      <c r="BB233" s="71">
        <v>0</v>
      </c>
      <c r="BC233" s="71">
        <v>27</v>
      </c>
      <c r="BD233" s="71">
        <v>0</v>
      </c>
      <c r="BE233" s="71">
        <v>0</v>
      </c>
      <c r="BF233" s="71"/>
      <c r="BG233" s="72"/>
      <c r="BH233" s="71">
        <v>0</v>
      </c>
      <c r="BI233" s="71">
        <v>0</v>
      </c>
      <c r="BJ233" s="71">
        <v>248.018</v>
      </c>
      <c r="BK233" s="71">
        <v>0</v>
      </c>
      <c r="BL233" s="71">
        <v>20.945</v>
      </c>
      <c r="BM233" s="71">
        <v>0</v>
      </c>
      <c r="BN233" s="72"/>
      <c r="BO233" s="71">
        <v>0</v>
      </c>
      <c r="BP233" s="71">
        <v>0</v>
      </c>
      <c r="BQ233" s="71">
        <v>9</v>
      </c>
      <c r="BR233" s="71">
        <v>0</v>
      </c>
      <c r="BS233" s="71">
        <v>2</v>
      </c>
      <c r="BT233" s="71">
        <v>0</v>
      </c>
      <c r="BU233"/>
      <c r="BV233" s="70">
        <v>237.57300000000001</v>
      </c>
      <c r="BW233" s="70">
        <v>31.39</v>
      </c>
      <c r="BX233" s="70">
        <v>0</v>
      </c>
      <c r="BY233" s="70">
        <v>0</v>
      </c>
      <c r="BZ233" s="70">
        <v>0</v>
      </c>
      <c r="CA233" s="70">
        <v>0</v>
      </c>
      <c r="CB233" s="70">
        <v>0</v>
      </c>
      <c r="CC233" s="70">
        <v>0</v>
      </c>
      <c r="CD233" s="70">
        <v>0</v>
      </c>
    </row>
    <row r="234" spans="1:82">
      <c r="A234" s="70" t="s">
        <v>1960</v>
      </c>
      <c r="B234" s="70">
        <v>50</v>
      </c>
      <c r="C234" s="70">
        <v>16</v>
      </c>
      <c r="D234" s="70">
        <v>3</v>
      </c>
      <c r="E234" s="70">
        <v>2019</v>
      </c>
      <c r="F234" s="70" t="s">
        <v>158</v>
      </c>
      <c r="G234" s="70" t="s">
        <v>1944</v>
      </c>
      <c r="H234" s="70" t="s">
        <v>1945</v>
      </c>
      <c r="I234" s="148"/>
      <c r="J234" s="71">
        <v>229.30057193874913</v>
      </c>
      <c r="K234" s="71">
        <v>2.1517567723559177</v>
      </c>
      <c r="L234" s="71">
        <v>2.2439965047681825</v>
      </c>
      <c r="M234" s="71">
        <v>51.927671046248726</v>
      </c>
      <c r="N234" s="71">
        <v>48.313226177640374</v>
      </c>
      <c r="O234" s="71">
        <v>39.022979069613633</v>
      </c>
      <c r="P234" s="71">
        <v>20.559216963743577</v>
      </c>
      <c r="Q234" s="71">
        <v>2.6906272823368198</v>
      </c>
      <c r="R234" s="71">
        <v>0</v>
      </c>
      <c r="S234" s="71">
        <v>1.3299935039999999</v>
      </c>
      <c r="T234" s="72"/>
      <c r="U234" s="71">
        <v>45040334</v>
      </c>
      <c r="V234" s="71">
        <v>1200</v>
      </c>
      <c r="W234" s="71">
        <v>47</v>
      </c>
      <c r="X234" s="71">
        <v>14474</v>
      </c>
      <c r="Y234" s="71">
        <v>18308</v>
      </c>
      <c r="Z234" s="71">
        <v>24431</v>
      </c>
      <c r="AA234" s="71">
        <v>4269</v>
      </c>
      <c r="AB234" s="71">
        <v>43601</v>
      </c>
      <c r="AC234" s="71">
        <v>0</v>
      </c>
      <c r="AD234" s="71">
        <v>1.3299935039999999</v>
      </c>
      <c r="AE234" s="72"/>
      <c r="AF234" s="71">
        <v>285667748.10109341</v>
      </c>
      <c r="AG234" s="71">
        <v>1655959.8450591969</v>
      </c>
      <c r="AH234" s="71">
        <v>337512.34186023881</v>
      </c>
      <c r="AI234" s="71">
        <v>87350925.661045641</v>
      </c>
      <c r="AJ234" s="71">
        <v>85273934.264585659</v>
      </c>
      <c r="AK234" s="71">
        <v>0</v>
      </c>
      <c r="AL234" s="71">
        <v>0</v>
      </c>
      <c r="AM234" s="71">
        <v>5938127.9718477326</v>
      </c>
      <c r="AN234" s="71">
        <v>0</v>
      </c>
      <c r="AO234" s="71">
        <v>0</v>
      </c>
      <c r="AP234" s="71">
        <v>466224208.18549192</v>
      </c>
      <c r="AQ234" s="72"/>
      <c r="AR234" s="71">
        <v>855</v>
      </c>
      <c r="AS234" s="71">
        <v>179</v>
      </c>
      <c r="AT234" s="71">
        <v>0</v>
      </c>
      <c r="AU234" s="71">
        <v>3</v>
      </c>
      <c r="AV234" s="71">
        <v>0</v>
      </c>
      <c r="AW234" s="71">
        <v>0</v>
      </c>
      <c r="AX234" s="71"/>
      <c r="AY234" s="72"/>
      <c r="AZ234" s="71">
        <v>3933</v>
      </c>
      <c r="BA234" s="71">
        <v>8022.2999999999993</v>
      </c>
      <c r="BB234" s="71">
        <v>0</v>
      </c>
      <c r="BC234" s="71">
        <v>27</v>
      </c>
      <c r="BD234" s="71">
        <v>0</v>
      </c>
      <c r="BE234" s="71">
        <v>0</v>
      </c>
      <c r="BF234" s="71"/>
      <c r="BG234" s="72"/>
      <c r="BH234" s="71">
        <v>0</v>
      </c>
      <c r="BI234" s="71">
        <v>0</v>
      </c>
      <c r="BJ234" s="71">
        <v>244.608</v>
      </c>
      <c r="BK234" s="71">
        <v>0</v>
      </c>
      <c r="BL234" s="71">
        <v>17.443000000000001</v>
      </c>
      <c r="BM234" s="71">
        <v>0</v>
      </c>
      <c r="BN234" s="72"/>
      <c r="BO234" s="71">
        <v>0</v>
      </c>
      <c r="BP234" s="71">
        <v>0</v>
      </c>
      <c r="BQ234" s="71">
        <v>9</v>
      </c>
      <c r="BR234" s="71">
        <v>0</v>
      </c>
      <c r="BS234" s="71">
        <v>1</v>
      </c>
      <c r="BT234" s="71">
        <v>0</v>
      </c>
      <c r="BU234"/>
      <c r="BV234" s="70">
        <v>230.69</v>
      </c>
      <c r="BW234" s="70">
        <v>31.361000000000001</v>
      </c>
      <c r="BX234" s="70">
        <v>0</v>
      </c>
      <c r="BY234" s="70">
        <v>0</v>
      </c>
      <c r="BZ234" s="70">
        <v>0</v>
      </c>
      <c r="CA234" s="70">
        <v>0</v>
      </c>
      <c r="CB234" s="70">
        <v>0</v>
      </c>
      <c r="CC234" s="70">
        <v>0</v>
      </c>
      <c r="CD234" s="70">
        <v>0</v>
      </c>
    </row>
    <row r="235" spans="1:82">
      <c r="A235" s="70" t="s">
        <v>1961</v>
      </c>
      <c r="B235" s="70">
        <v>51</v>
      </c>
      <c r="C235" s="70">
        <v>17</v>
      </c>
      <c r="D235" s="70">
        <v>3</v>
      </c>
      <c r="E235" s="70">
        <v>2020</v>
      </c>
      <c r="F235" s="70" t="s">
        <v>159</v>
      </c>
      <c r="G235" s="1064" t="s">
        <v>1944</v>
      </c>
      <c r="H235" s="70" t="s">
        <v>1945</v>
      </c>
      <c r="I235" s="148"/>
      <c r="J235" s="71">
        <v>229.59099476198659</v>
      </c>
      <c r="K235" s="71">
        <v>2.0433810671618335</v>
      </c>
      <c r="L235" s="71">
        <v>3.3548079631710377</v>
      </c>
      <c r="M235" s="71">
        <v>50.887227412376525</v>
      </c>
      <c r="N235" s="71">
        <v>49.885168475651298</v>
      </c>
      <c r="O235" s="71">
        <v>34.679449821831049</v>
      </c>
      <c r="P235" s="71">
        <v>19.401568837774235</v>
      </c>
      <c r="Q235" s="71">
        <v>2.5707465009163002</v>
      </c>
      <c r="R235" s="71">
        <v>0</v>
      </c>
      <c r="S235" s="71">
        <v>1.72311600715</v>
      </c>
      <c r="T235" s="72"/>
      <c r="U235" s="71">
        <v>48701704</v>
      </c>
      <c r="V235" s="71">
        <v>1002</v>
      </c>
      <c r="W235" s="71">
        <v>68</v>
      </c>
      <c r="X235" s="71">
        <v>15388</v>
      </c>
      <c r="Y235" s="71">
        <v>18466</v>
      </c>
      <c r="Z235" s="71">
        <v>24781</v>
      </c>
      <c r="AA235" s="71">
        <v>4282</v>
      </c>
      <c r="AB235" s="71">
        <v>43601</v>
      </c>
      <c r="AC235" s="71">
        <v>0</v>
      </c>
      <c r="AD235" s="71">
        <v>1.72311600715</v>
      </c>
      <c r="AE235" s="72"/>
      <c r="AF235" s="71">
        <v>301654616.81639081</v>
      </c>
      <c r="AG235" s="71">
        <v>1491986.4093739172</v>
      </c>
      <c r="AH235" s="71">
        <v>496916.64001891081</v>
      </c>
      <c r="AI235" s="71">
        <v>87713800.607450768</v>
      </c>
      <c r="AJ235" s="71">
        <v>90999073.621849358</v>
      </c>
      <c r="AK235" s="71"/>
      <c r="AL235" s="71"/>
      <c r="AM235" s="71">
        <v>5690414.9172135117</v>
      </c>
      <c r="AN235" s="71"/>
      <c r="AO235" s="71"/>
      <c r="AP235" s="71">
        <v>488046809.01229727</v>
      </c>
      <c r="AQ235" s="72"/>
      <c r="AR235" s="71">
        <v>937</v>
      </c>
      <c r="AS235" s="71">
        <v>183</v>
      </c>
      <c r="AT235" s="71">
        <v>0</v>
      </c>
      <c r="AU235" s="71">
        <v>3</v>
      </c>
      <c r="AV235" s="71">
        <v>0</v>
      </c>
      <c r="AW235" s="71">
        <v>0</v>
      </c>
      <c r="AX235" s="71"/>
      <c r="AY235" s="72"/>
      <c r="AZ235" s="71">
        <v>4349.0000000000009</v>
      </c>
      <c r="BA235" s="71">
        <v>8099.3</v>
      </c>
      <c r="BB235" s="71">
        <v>0</v>
      </c>
      <c r="BC235" s="71">
        <v>27</v>
      </c>
      <c r="BD235" s="71">
        <v>0</v>
      </c>
      <c r="BE235" s="71">
        <v>0</v>
      </c>
      <c r="BF235" s="71"/>
      <c r="BG235" s="72"/>
      <c r="BH235" s="71">
        <v>0</v>
      </c>
      <c r="BI235" s="71">
        <v>0</v>
      </c>
      <c r="BJ235" s="71">
        <v>220.67699999999999</v>
      </c>
      <c r="BK235" s="71">
        <v>0</v>
      </c>
      <c r="BL235" s="71">
        <v>17.308</v>
      </c>
      <c r="BM235" s="71">
        <v>0</v>
      </c>
      <c r="BN235" s="72"/>
      <c r="BO235" s="71">
        <v>0</v>
      </c>
      <c r="BP235" s="71">
        <v>0</v>
      </c>
      <c r="BQ235" s="71">
        <v>9</v>
      </c>
      <c r="BR235" s="71">
        <v>0</v>
      </c>
      <c r="BS235" s="71">
        <v>1</v>
      </c>
      <c r="BT235" s="71">
        <v>0</v>
      </c>
      <c r="BU235"/>
      <c r="BV235" s="70">
        <v>207.56100000000001</v>
      </c>
      <c r="BW235" s="70">
        <v>30.423999999999999</v>
      </c>
      <c r="BX235" s="70">
        <v>0</v>
      </c>
      <c r="BY235" s="70">
        <v>0</v>
      </c>
      <c r="BZ235" s="70">
        <v>0</v>
      </c>
      <c r="CA235" s="70">
        <v>0</v>
      </c>
      <c r="CB235" s="70">
        <v>0</v>
      </c>
      <c r="CC235" s="70">
        <v>0</v>
      </c>
      <c r="CD235" s="70">
        <v>0</v>
      </c>
    </row>
    <row r="236" spans="1:82">
      <c r="A236" s="70" t="s">
        <v>1962</v>
      </c>
      <c r="B236" s="70">
        <v>51</v>
      </c>
      <c r="C236" s="70">
        <v>18</v>
      </c>
      <c r="D236" s="70">
        <v>3</v>
      </c>
      <c r="E236" s="70">
        <v>2021</v>
      </c>
      <c r="F236" s="70" t="s">
        <v>160</v>
      </c>
      <c r="G236" s="1064" t="s">
        <v>1944</v>
      </c>
      <c r="H236" s="70" t="s">
        <v>1945</v>
      </c>
      <c r="I236" s="148"/>
      <c r="J236" s="71">
        <v>228.88731666159637</v>
      </c>
      <c r="K236" s="71">
        <v>2.2178784478917724</v>
      </c>
      <c r="L236" s="71">
        <v>3.0242638081574826</v>
      </c>
      <c r="M236" s="71">
        <v>58.24661176859064</v>
      </c>
      <c r="N236" s="71">
        <v>50.193321885282202</v>
      </c>
      <c r="O236" s="71">
        <v>33.748697753426349</v>
      </c>
      <c r="P236" s="71">
        <v>20.249925951294593</v>
      </c>
      <c r="Q236" s="71">
        <v>2.5376788488147599</v>
      </c>
      <c r="R236" s="71">
        <v>0</v>
      </c>
      <c r="S236" s="71">
        <v>1.2854405071999999</v>
      </c>
      <c r="T236" s="72"/>
      <c r="U236" s="71">
        <v>48238478</v>
      </c>
      <c r="V236" s="71">
        <v>1002</v>
      </c>
      <c r="W236" s="71">
        <v>68</v>
      </c>
      <c r="X236" s="71">
        <v>15388</v>
      </c>
      <c r="Y236" s="71">
        <v>18515</v>
      </c>
      <c r="Z236" s="71">
        <v>24831</v>
      </c>
      <c r="AA236" s="71">
        <v>4358</v>
      </c>
      <c r="AB236" s="71">
        <v>43463</v>
      </c>
      <c r="AC236" s="71">
        <v>0</v>
      </c>
      <c r="AD236" s="71">
        <v>1.2854405071999999</v>
      </c>
      <c r="AE236" s="72"/>
      <c r="AF236" s="71">
        <v>293649522.18644994</v>
      </c>
      <c r="AG236" s="71">
        <v>1584183.5130997398</v>
      </c>
      <c r="AH236" s="71">
        <v>466957.52786045813</v>
      </c>
      <c r="AI236" s="71">
        <v>96141182.871197581</v>
      </c>
      <c r="AJ236" s="71">
        <v>88720405.507623687</v>
      </c>
      <c r="AK236" s="71">
        <v>0</v>
      </c>
      <c r="AL236" s="71">
        <v>0</v>
      </c>
      <c r="AM236" s="71">
        <v>5705122.3557905387</v>
      </c>
      <c r="AN236" s="71">
        <v>0</v>
      </c>
      <c r="AO236" s="71">
        <v>0</v>
      </c>
      <c r="AP236" s="71">
        <v>486267373.96202195</v>
      </c>
      <c r="AQ236" s="72"/>
      <c r="AR236" s="71">
        <v>1007</v>
      </c>
      <c r="AS236" s="71">
        <v>184</v>
      </c>
      <c r="AT236" s="71">
        <v>0</v>
      </c>
      <c r="AU236" s="71">
        <v>3</v>
      </c>
      <c r="AV236" s="71">
        <v>0</v>
      </c>
      <c r="AW236" s="71">
        <v>0</v>
      </c>
      <c r="AX236" s="71"/>
      <c r="AY236" s="72"/>
      <c r="AZ236" s="71">
        <v>4740.1000000000058</v>
      </c>
      <c r="BA236" s="71">
        <v>8119.1</v>
      </c>
      <c r="BB236" s="71">
        <v>0</v>
      </c>
      <c r="BC236" s="71">
        <v>27</v>
      </c>
      <c r="BD236" s="71">
        <v>0</v>
      </c>
      <c r="BE236" s="71">
        <v>0</v>
      </c>
      <c r="BF236" s="71"/>
      <c r="BG236" s="72"/>
      <c r="BH236" s="71">
        <v>0</v>
      </c>
      <c r="BI236" s="71">
        <v>0</v>
      </c>
      <c r="BJ236" s="71">
        <v>233.3</v>
      </c>
      <c r="BK236" s="71">
        <v>0</v>
      </c>
      <c r="BL236" s="71">
        <v>17.170999999999999</v>
      </c>
      <c r="BM236" s="71">
        <v>0</v>
      </c>
      <c r="BN236" s="72"/>
      <c r="BO236" s="71">
        <v>0</v>
      </c>
      <c r="BP236" s="71">
        <v>0</v>
      </c>
      <c r="BQ236" s="71">
        <v>9</v>
      </c>
      <c r="BR236" s="71">
        <v>0</v>
      </c>
      <c r="BS236" s="71">
        <v>1</v>
      </c>
      <c r="BT236" s="71">
        <v>0</v>
      </c>
      <c r="BU236"/>
      <c r="BV236" s="70">
        <v>221.012</v>
      </c>
      <c r="BW236" s="70">
        <v>29.459</v>
      </c>
      <c r="BX236" s="70">
        <v>0</v>
      </c>
      <c r="BY236" s="70">
        <v>0</v>
      </c>
      <c r="BZ236" s="70">
        <v>0</v>
      </c>
      <c r="CA236" s="70">
        <v>0</v>
      </c>
      <c r="CB236" s="70">
        <v>0</v>
      </c>
      <c r="CC236" s="70">
        <v>0</v>
      </c>
      <c r="CD236" s="70">
        <v>0</v>
      </c>
    </row>
    <row r="237" spans="1:82">
      <c r="A237" s="70" t="s">
        <v>1963</v>
      </c>
      <c r="B237" s="70">
        <v>51</v>
      </c>
      <c r="C237" s="70">
        <v>19</v>
      </c>
      <c r="D237" s="70">
        <v>3</v>
      </c>
      <c r="E237" s="70">
        <v>2022</v>
      </c>
      <c r="F237" s="70" t="s">
        <v>161</v>
      </c>
      <c r="G237" s="70" t="s">
        <v>1944</v>
      </c>
      <c r="H237" s="70" t="s">
        <v>1945</v>
      </c>
      <c r="I237" s="148"/>
      <c r="J237" s="71">
        <v>194.86360746230216</v>
      </c>
      <c r="K237" s="71">
        <v>2.0327714545562161</v>
      </c>
      <c r="L237" s="71">
        <v>2.8023581934345012</v>
      </c>
      <c r="M237" s="71">
        <v>55.572843810787823</v>
      </c>
      <c r="N237" s="71">
        <v>54.641220387955599</v>
      </c>
      <c r="O237" s="71">
        <v>35.682559267826662</v>
      </c>
      <c r="P237" s="71">
        <v>20.298279392291175</v>
      </c>
      <c r="Q237" s="71">
        <v>2.5639582507110408</v>
      </c>
      <c r="R237" s="71">
        <v>0</v>
      </c>
      <c r="S237" s="71">
        <v>1.8109734656000001</v>
      </c>
      <c r="T237" s="72"/>
      <c r="U237" s="71">
        <v>49655308</v>
      </c>
      <c r="V237" s="71">
        <v>1002</v>
      </c>
      <c r="W237" s="71">
        <v>68</v>
      </c>
      <c r="X237" s="71">
        <v>15388</v>
      </c>
      <c r="Y237" s="71">
        <v>18715</v>
      </c>
      <c r="Z237" s="71">
        <v>24944</v>
      </c>
      <c r="AA237" s="71">
        <v>4435</v>
      </c>
      <c r="AB237" s="71">
        <v>43553</v>
      </c>
      <c r="AC237" s="71">
        <v>0</v>
      </c>
      <c r="AD237" s="71">
        <v>1.8109734656000001</v>
      </c>
      <c r="AE237" s="72"/>
      <c r="AF237" s="71">
        <v>252082657.33869532</v>
      </c>
      <c r="AG237" s="71">
        <v>1541562.6356137758</v>
      </c>
      <c r="AH237" s="71">
        <v>527628.89562715951</v>
      </c>
      <c r="AI237" s="71">
        <v>89601463.788394064</v>
      </c>
      <c r="AJ237" s="71">
        <v>101405366.63137338</v>
      </c>
      <c r="AK237" s="71">
        <v>0</v>
      </c>
      <c r="AL237" s="71">
        <v>0</v>
      </c>
      <c r="AM237" s="71">
        <v>5623881.0533131044</v>
      </c>
      <c r="AN237" s="71">
        <v>0</v>
      </c>
      <c r="AO237" s="71">
        <v>0</v>
      </c>
      <c r="AP237" s="71">
        <v>450782560.3430168</v>
      </c>
      <c r="AQ237" s="72"/>
      <c r="AR237" s="71">
        <v>1118</v>
      </c>
      <c r="AS237" s="71">
        <v>187</v>
      </c>
      <c r="AT237" s="71">
        <v>0</v>
      </c>
      <c r="AU237" s="71">
        <v>3</v>
      </c>
      <c r="AV237" s="71">
        <v>0</v>
      </c>
      <c r="AW237" s="71">
        <v>0</v>
      </c>
      <c r="AX237" s="71"/>
      <c r="AY237" s="72"/>
      <c r="AZ237" s="71">
        <v>5294.4999999999945</v>
      </c>
      <c r="BA237" s="71">
        <v>8160.8</v>
      </c>
      <c r="BB237" s="71">
        <v>0</v>
      </c>
      <c r="BC237" s="71">
        <v>27</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1964</v>
      </c>
      <c r="B238" s="70">
        <v>51</v>
      </c>
      <c r="C238" s="70">
        <v>20</v>
      </c>
      <c r="D238" s="70">
        <v>3</v>
      </c>
      <c r="E238" s="70">
        <v>2023</v>
      </c>
      <c r="F238" s="70" t="s">
        <v>1539</v>
      </c>
      <c r="G238" s="70" t="s">
        <v>1944</v>
      </c>
      <c r="H238" s="70" t="s">
        <v>1945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1257</v>
      </c>
      <c r="AS238" s="71">
        <v>187</v>
      </c>
      <c r="AT238" s="71">
        <v>0</v>
      </c>
      <c r="AU238" s="71">
        <v>3</v>
      </c>
      <c r="AV238" s="71">
        <v>0</v>
      </c>
      <c r="AW238" s="71">
        <v>0</v>
      </c>
      <c r="AX238" s="71"/>
      <c r="AY238" s="72"/>
      <c r="AZ238" s="71">
        <v>5986.6999999999798</v>
      </c>
      <c r="BA238" s="71">
        <v>8160.8</v>
      </c>
      <c r="BB238" s="71">
        <v>0</v>
      </c>
      <c r="BC238" s="71">
        <v>27</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1965</v>
      </c>
      <c r="B239" s="70">
        <v>51</v>
      </c>
      <c r="C239" s="70">
        <v>21</v>
      </c>
      <c r="D239" s="70">
        <v>3</v>
      </c>
      <c r="E239" s="70">
        <v>2024</v>
      </c>
      <c r="F239" s="70" t="s">
        <v>1554</v>
      </c>
      <c r="G239" s="70" t="s">
        <v>1944</v>
      </c>
      <c r="H239" s="70" t="s">
        <v>1945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1966</v>
      </c>
      <c r="B240" s="70">
        <v>324</v>
      </c>
      <c r="C240" s="70">
        <v>1</v>
      </c>
      <c r="D240" s="70">
        <v>20</v>
      </c>
      <c r="E240" s="70">
        <v>1990</v>
      </c>
      <c r="F240" s="70" t="s">
        <v>787</v>
      </c>
      <c r="G240" s="70" t="s">
        <v>1967</v>
      </c>
      <c r="H240" s="70" t="s">
        <v>1968</v>
      </c>
      <c r="I240" s="148"/>
      <c r="J240" s="71">
        <v>233.13824940996901</v>
      </c>
      <c r="K240" s="71">
        <v>4.9798102066646832</v>
      </c>
      <c r="L240" s="71">
        <v>0.113923049991373</v>
      </c>
      <c r="M240" s="71">
        <v>24.340591422983259</v>
      </c>
      <c r="N240" s="71">
        <v>27.010090727995539</v>
      </c>
      <c r="O240" s="71">
        <v>28.299705982352641</v>
      </c>
      <c r="P240" s="71">
        <v>28.06296822824725</v>
      </c>
      <c r="Q240" s="71">
        <v>2.345994924222</v>
      </c>
      <c r="R240" s="71">
        <v>0</v>
      </c>
      <c r="S240" s="71">
        <v>2.5428976975199218</v>
      </c>
      <c r="T240" s="72"/>
      <c r="U240" s="71">
        <v>16296683</v>
      </c>
      <c r="V240" s="71">
        <v>1649</v>
      </c>
      <c r="W240" s="71">
        <v>1</v>
      </c>
      <c r="X240" s="71">
        <v>9993</v>
      </c>
      <c r="Y240" s="71">
        <v>10399</v>
      </c>
      <c r="Z240" s="71">
        <v>11640</v>
      </c>
      <c r="AA240" s="71">
        <v>6814</v>
      </c>
      <c r="AB240" s="71">
        <v>38091</v>
      </c>
      <c r="AC240" s="71">
        <v>0</v>
      </c>
      <c r="AD240" s="71">
        <v>2.5428976975199218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1969</v>
      </c>
      <c r="B241" s="70">
        <v>325</v>
      </c>
      <c r="C241" s="70">
        <v>2</v>
      </c>
      <c r="D241" s="70">
        <v>20</v>
      </c>
      <c r="E241" s="70">
        <v>2005</v>
      </c>
      <c r="F241" s="70" t="s">
        <v>789</v>
      </c>
      <c r="G241" s="70" t="s">
        <v>1967</v>
      </c>
      <c r="H241" s="70" t="s">
        <v>1968</v>
      </c>
      <c r="I241" s="148"/>
      <c r="J241" s="71">
        <v>293.29347802060721</v>
      </c>
      <c r="K241" s="71">
        <v>3.6708290181601222</v>
      </c>
      <c r="L241" s="71">
        <v>2.1365152383486641</v>
      </c>
      <c r="M241" s="71">
        <v>65.10676720499815</v>
      </c>
      <c r="N241" s="71">
        <v>60.104232215808153</v>
      </c>
      <c r="O241" s="71">
        <v>47.48237775419792</v>
      </c>
      <c r="P241" s="71">
        <v>36.850046186874771</v>
      </c>
      <c r="Q241" s="71">
        <v>2.58380519805849</v>
      </c>
      <c r="R241" s="71">
        <v>0</v>
      </c>
      <c r="S241" s="71">
        <v>2.944970546799162</v>
      </c>
      <c r="T241" s="72"/>
      <c r="U241" s="71">
        <v>16996133</v>
      </c>
      <c r="V241" s="71">
        <v>1381</v>
      </c>
      <c r="W241" s="71">
        <v>18</v>
      </c>
      <c r="X241" s="71">
        <v>11598</v>
      </c>
      <c r="Y241" s="71">
        <v>15118</v>
      </c>
      <c r="Z241" s="71">
        <v>22600</v>
      </c>
      <c r="AA241" s="71">
        <v>7328</v>
      </c>
      <c r="AB241" s="71">
        <v>43857</v>
      </c>
      <c r="AC241" s="71">
        <v>0</v>
      </c>
      <c r="AD241" s="71">
        <v>2.944970546799162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1970</v>
      </c>
      <c r="B242" s="70">
        <v>326</v>
      </c>
      <c r="C242" s="70">
        <v>3</v>
      </c>
      <c r="D242" s="70">
        <v>20</v>
      </c>
      <c r="E242" s="70">
        <v>2006</v>
      </c>
      <c r="F242" s="70" t="s">
        <v>790</v>
      </c>
      <c r="G242" s="70" t="s">
        <v>1967</v>
      </c>
      <c r="H242" s="70" t="s">
        <v>1968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1971</v>
      </c>
      <c r="B243" s="70">
        <v>327</v>
      </c>
      <c r="C243" s="70">
        <v>4</v>
      </c>
      <c r="D243" s="70">
        <v>20</v>
      </c>
      <c r="E243" s="70">
        <v>2007</v>
      </c>
      <c r="F243" s="70" t="s">
        <v>791</v>
      </c>
      <c r="G243" s="70" t="s">
        <v>1967</v>
      </c>
      <c r="H243" s="70" t="s">
        <v>1968</v>
      </c>
      <c r="I243" s="148"/>
      <c r="J243" s="71">
        <v>340.33995778547938</v>
      </c>
      <c r="K243" s="71">
        <v>3.325200130465976</v>
      </c>
      <c r="L243" s="71">
        <v>2.7450835616670211</v>
      </c>
      <c r="M243" s="71">
        <v>69.495396382678862</v>
      </c>
      <c r="N243" s="71">
        <v>57.882213896469572</v>
      </c>
      <c r="O243" s="71">
        <v>46.963236707726928</v>
      </c>
      <c r="P243" s="71">
        <v>37.338738312755481</v>
      </c>
      <c r="Q243" s="71">
        <v>2.7527592489206798</v>
      </c>
      <c r="R243" s="71">
        <v>0</v>
      </c>
      <c r="S243" s="71">
        <v>5.1985221520751326</v>
      </c>
      <c r="T243" s="72"/>
      <c r="U243" s="71">
        <v>18898207</v>
      </c>
      <c r="V243" s="71">
        <v>1355</v>
      </c>
      <c r="W243" s="71">
        <v>26</v>
      </c>
      <c r="X243" s="71">
        <v>15002</v>
      </c>
      <c r="Y243" s="71">
        <v>15629</v>
      </c>
      <c r="Z243" s="71">
        <v>23237</v>
      </c>
      <c r="AA243" s="71">
        <v>7312</v>
      </c>
      <c r="AB243" s="71">
        <v>44254</v>
      </c>
      <c r="AC243" s="71">
        <v>0</v>
      </c>
      <c r="AD243" s="71">
        <v>5.1985221520751326</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1972</v>
      </c>
      <c r="B244" s="70">
        <v>328</v>
      </c>
      <c r="C244" s="70">
        <v>5</v>
      </c>
      <c r="D244" s="70">
        <v>20</v>
      </c>
      <c r="E244" s="70">
        <v>2008</v>
      </c>
      <c r="F244" s="70" t="s">
        <v>792</v>
      </c>
      <c r="G244" s="70" t="s">
        <v>1967</v>
      </c>
      <c r="H244" s="70" t="s">
        <v>1968</v>
      </c>
      <c r="I244" s="148"/>
      <c r="J244" s="71">
        <v>348.07367489150431</v>
      </c>
      <c r="K244" s="71">
        <v>2.4953558481152731</v>
      </c>
      <c r="L244" s="71">
        <v>2.2994585653495809</v>
      </c>
      <c r="M244" s="71">
        <v>71.830816817924642</v>
      </c>
      <c r="N244" s="71">
        <v>52.476693430827353</v>
      </c>
      <c r="O244" s="71">
        <v>45.702730187306763</v>
      </c>
      <c r="P244" s="71">
        <v>36.362760524836013</v>
      </c>
      <c r="Q244" s="71">
        <v>2.7092552394857901</v>
      </c>
      <c r="R244" s="71">
        <v>0</v>
      </c>
      <c r="S244" s="71">
        <v>5.1730751899211009</v>
      </c>
      <c r="T244" s="72"/>
      <c r="U244" s="71">
        <v>20577087</v>
      </c>
      <c r="V244" s="71">
        <v>1355</v>
      </c>
      <c r="W244" s="71">
        <v>26</v>
      </c>
      <c r="X244" s="71">
        <v>15002</v>
      </c>
      <c r="Y244" s="71">
        <v>15841</v>
      </c>
      <c r="Z244" s="71">
        <v>23407</v>
      </c>
      <c r="AA244" s="71">
        <v>7129</v>
      </c>
      <c r="AB244" s="71">
        <v>44271</v>
      </c>
      <c r="AC244" s="71">
        <v>0</v>
      </c>
      <c r="AD244" s="71">
        <v>5.1730751899211009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1973</v>
      </c>
      <c r="B245" s="70">
        <v>329</v>
      </c>
      <c r="C245" s="70">
        <v>6</v>
      </c>
      <c r="D245" s="70">
        <v>20</v>
      </c>
      <c r="E245" s="70">
        <v>2009</v>
      </c>
      <c r="F245" s="70" t="s">
        <v>176</v>
      </c>
      <c r="G245" s="70" t="s">
        <v>1967</v>
      </c>
      <c r="H245" s="70" t="s">
        <v>1968</v>
      </c>
      <c r="I245" s="148"/>
      <c r="J245" s="71">
        <v>346.18403841009223</v>
      </c>
      <c r="K245" s="71">
        <v>2.6383534456950271</v>
      </c>
      <c r="L245" s="71">
        <v>5.2188053570450208</v>
      </c>
      <c r="M245" s="71">
        <v>79.036928714630093</v>
      </c>
      <c r="N245" s="71">
        <v>62.238175409327468</v>
      </c>
      <c r="O245" s="71">
        <v>47.060040754554272</v>
      </c>
      <c r="P245" s="71">
        <v>35.549308964801547</v>
      </c>
      <c r="Q245" s="71">
        <v>2.5830393540639802</v>
      </c>
      <c r="R245" s="71">
        <v>0</v>
      </c>
      <c r="S245" s="71">
        <v>3.1304224413489732</v>
      </c>
      <c r="T245" s="72"/>
      <c r="U245" s="71">
        <v>17843388</v>
      </c>
      <c r="V245" s="71">
        <v>1460</v>
      </c>
      <c r="W245" s="71">
        <v>68</v>
      </c>
      <c r="X245" s="71">
        <v>16514</v>
      </c>
      <c r="Y245" s="71">
        <v>15937</v>
      </c>
      <c r="Z245" s="71">
        <v>23790</v>
      </c>
      <c r="AA245" s="71">
        <v>7155</v>
      </c>
      <c r="AB245" s="71">
        <v>44308</v>
      </c>
      <c r="AC245" s="71">
        <v>0</v>
      </c>
      <c r="AD245" s="71">
        <v>3.1304224413489732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1135.348</v>
      </c>
      <c r="BK245" s="71">
        <v>0</v>
      </c>
      <c r="BL245" s="71">
        <v>7.82</v>
      </c>
      <c r="BM245" s="71">
        <v>0</v>
      </c>
      <c r="BN245" s="72"/>
      <c r="BO245" s="71">
        <v>0</v>
      </c>
      <c r="BP245" s="71">
        <v>0</v>
      </c>
      <c r="BQ245" s="71">
        <v>3</v>
      </c>
      <c r="BR245" s="71">
        <v>0</v>
      </c>
      <c r="BS245" s="71">
        <v>1</v>
      </c>
      <c r="BT245" s="71">
        <v>0</v>
      </c>
      <c r="BU245"/>
      <c r="BV245" s="70">
        <v>965.49</v>
      </c>
      <c r="BW245" s="70">
        <v>97.207999999999998</v>
      </c>
      <c r="BX245" s="70">
        <v>0</v>
      </c>
      <c r="BY245" s="70">
        <v>1.2290000000000001</v>
      </c>
      <c r="BZ245" s="70">
        <v>79.241</v>
      </c>
      <c r="CA245" s="70">
        <v>0</v>
      </c>
      <c r="CB245" s="70">
        <v>0</v>
      </c>
      <c r="CC245" s="70">
        <v>0</v>
      </c>
      <c r="CD245" s="70">
        <v>0</v>
      </c>
    </row>
    <row r="246" spans="1:82">
      <c r="A246" s="70" t="s">
        <v>1974</v>
      </c>
      <c r="B246" s="70">
        <v>330</v>
      </c>
      <c r="C246" s="70">
        <v>7</v>
      </c>
      <c r="D246" s="70">
        <v>20</v>
      </c>
      <c r="E246" s="70">
        <v>2010</v>
      </c>
      <c r="F246" s="70" t="s">
        <v>177</v>
      </c>
      <c r="G246" s="70" t="s">
        <v>1967</v>
      </c>
      <c r="H246" s="70" t="s">
        <v>1968</v>
      </c>
      <c r="I246" s="148"/>
      <c r="J246" s="71">
        <v>275.66911773574827</v>
      </c>
      <c r="K246" s="71">
        <v>2.6759242068778279</v>
      </c>
      <c r="L246" s="71">
        <v>4.5430508379490417</v>
      </c>
      <c r="M246" s="71">
        <v>76.883625875863117</v>
      </c>
      <c r="N246" s="71">
        <v>57.955161574593753</v>
      </c>
      <c r="O246" s="71">
        <v>47.149536740427259</v>
      </c>
      <c r="P246" s="71">
        <v>34.982088281067462</v>
      </c>
      <c r="Q246" s="71">
        <v>2.6710131331242</v>
      </c>
      <c r="R246" s="71">
        <v>0</v>
      </c>
      <c r="S246" s="71">
        <v>2.2754541919657769</v>
      </c>
      <c r="T246" s="72"/>
      <c r="U246" s="71">
        <v>18532720</v>
      </c>
      <c r="V246" s="71">
        <v>1460</v>
      </c>
      <c r="W246" s="71">
        <v>68</v>
      </c>
      <c r="X246" s="71">
        <v>16514</v>
      </c>
      <c r="Y246" s="71">
        <v>15987</v>
      </c>
      <c r="Z246" s="71">
        <v>23946</v>
      </c>
      <c r="AA246" s="71">
        <v>6865</v>
      </c>
      <c r="AB246" s="71">
        <v>43903</v>
      </c>
      <c r="AC246" s="71">
        <v>0</v>
      </c>
      <c r="AD246" s="71">
        <v>2.2754541919657769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1052.02</v>
      </c>
      <c r="BK246" s="71">
        <v>0</v>
      </c>
      <c r="BL246" s="71">
        <v>7.2839999999999998</v>
      </c>
      <c r="BM246" s="71">
        <v>0</v>
      </c>
      <c r="BN246" s="72"/>
      <c r="BO246" s="71">
        <v>0</v>
      </c>
      <c r="BP246" s="71">
        <v>0</v>
      </c>
      <c r="BQ246" s="71">
        <v>3</v>
      </c>
      <c r="BR246" s="71">
        <v>0</v>
      </c>
      <c r="BS246" s="71">
        <v>1</v>
      </c>
      <c r="BT246" s="71">
        <v>0</v>
      </c>
      <c r="BU246"/>
      <c r="BV246" s="70">
        <v>904.81100000000004</v>
      </c>
      <c r="BW246" s="70">
        <v>100.11199999999999</v>
      </c>
      <c r="BX246" s="70">
        <v>0</v>
      </c>
      <c r="BY246" s="70">
        <v>1.2709999999999999</v>
      </c>
      <c r="BZ246" s="70">
        <v>53.11</v>
      </c>
      <c r="CA246" s="70">
        <v>0</v>
      </c>
      <c r="CB246" s="70">
        <v>0</v>
      </c>
      <c r="CC246" s="70">
        <v>0</v>
      </c>
      <c r="CD246" s="70">
        <v>0</v>
      </c>
    </row>
    <row r="247" spans="1:82">
      <c r="A247" s="70" t="s">
        <v>1975</v>
      </c>
      <c r="B247" s="70">
        <v>331</v>
      </c>
      <c r="C247" s="70">
        <v>8</v>
      </c>
      <c r="D247" s="70">
        <v>20</v>
      </c>
      <c r="E247" s="70">
        <v>2011</v>
      </c>
      <c r="F247" s="70" t="s">
        <v>178</v>
      </c>
      <c r="G247" s="70" t="s">
        <v>1967</v>
      </c>
      <c r="H247" s="70" t="s">
        <v>1968</v>
      </c>
      <c r="I247" s="148"/>
      <c r="J247" s="71">
        <v>211.76145681589799</v>
      </c>
      <c r="K247" s="71">
        <v>3.7166994940714231</v>
      </c>
      <c r="L247" s="71">
        <v>3.8384287976676799</v>
      </c>
      <c r="M247" s="71">
        <v>81.119884386259514</v>
      </c>
      <c r="N247" s="71">
        <v>70.16295928819099</v>
      </c>
      <c r="O247" s="71">
        <v>47.950784652376271</v>
      </c>
      <c r="P247" s="71">
        <v>34.277966752464224</v>
      </c>
      <c r="Q247" s="71">
        <v>3.0548066297126799</v>
      </c>
      <c r="R247" s="71">
        <v>0</v>
      </c>
      <c r="S247" s="71">
        <v>2.8176406088387038</v>
      </c>
      <c r="T247" s="72"/>
      <c r="U247" s="71">
        <v>16261427</v>
      </c>
      <c r="V247" s="71">
        <v>1460</v>
      </c>
      <c r="W247" s="71">
        <v>68</v>
      </c>
      <c r="X247" s="71">
        <v>16514</v>
      </c>
      <c r="Y247" s="71">
        <v>16118</v>
      </c>
      <c r="Z247" s="71">
        <v>24882</v>
      </c>
      <c r="AA247" s="71">
        <v>6927</v>
      </c>
      <c r="AB247" s="71">
        <v>43530</v>
      </c>
      <c r="AC247" s="71">
        <v>0</v>
      </c>
      <c r="AD247" s="71">
        <v>2.8176406088387038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1069.384</v>
      </c>
      <c r="BK247" s="71">
        <v>0</v>
      </c>
      <c r="BL247" s="71">
        <v>2.06</v>
      </c>
      <c r="BM247" s="71">
        <v>0</v>
      </c>
      <c r="BN247" s="72"/>
      <c r="BO247" s="71">
        <v>0</v>
      </c>
      <c r="BP247" s="71">
        <v>0</v>
      </c>
      <c r="BQ247" s="71">
        <v>4</v>
      </c>
      <c r="BR247" s="71">
        <v>0</v>
      </c>
      <c r="BS247" s="71">
        <v>1</v>
      </c>
      <c r="BT247" s="71">
        <v>0</v>
      </c>
      <c r="BU247"/>
      <c r="BV247" s="70">
        <v>907.74800000000005</v>
      </c>
      <c r="BW247" s="70">
        <v>87.144999999999996</v>
      </c>
      <c r="BX247" s="70">
        <v>0</v>
      </c>
      <c r="BY247" s="70">
        <v>1.2669999999999999</v>
      </c>
      <c r="BZ247" s="70">
        <v>75.284000000000006</v>
      </c>
      <c r="CA247" s="70">
        <v>0</v>
      </c>
      <c r="CB247" s="70">
        <v>0</v>
      </c>
      <c r="CC247" s="70">
        <v>0</v>
      </c>
      <c r="CD247" s="70">
        <v>0</v>
      </c>
    </row>
    <row r="248" spans="1:82">
      <c r="A248" s="70" t="s">
        <v>1976</v>
      </c>
      <c r="B248" s="70">
        <v>332</v>
      </c>
      <c r="C248" s="70">
        <v>9</v>
      </c>
      <c r="D248" s="70">
        <v>20</v>
      </c>
      <c r="E248" s="70">
        <v>2012</v>
      </c>
      <c r="F248" s="70" t="s">
        <v>179</v>
      </c>
      <c r="G248" s="70" t="s">
        <v>1967</v>
      </c>
      <c r="H248" s="70" t="s">
        <v>1968</v>
      </c>
      <c r="I248" s="148"/>
      <c r="J248" s="71">
        <v>304.39833881444417</v>
      </c>
      <c r="K248" s="71">
        <v>3.4805368710206408</v>
      </c>
      <c r="L248" s="71">
        <v>3.8281951040911051</v>
      </c>
      <c r="M248" s="71">
        <v>90.941891286058606</v>
      </c>
      <c r="N248" s="71">
        <v>74.628000317062856</v>
      </c>
      <c r="O248" s="71">
        <v>48.883146940309892</v>
      </c>
      <c r="P248" s="71">
        <v>36.140156414762927</v>
      </c>
      <c r="Q248" s="71">
        <v>3.3240943269656502</v>
      </c>
      <c r="R248" s="71">
        <v>0</v>
      </c>
      <c r="S248" s="71">
        <v>6.1575653662600862</v>
      </c>
      <c r="T248" s="72"/>
      <c r="U248" s="71">
        <v>19026024</v>
      </c>
      <c r="V248" s="71">
        <v>1460</v>
      </c>
      <c r="W248" s="71">
        <v>68</v>
      </c>
      <c r="X248" s="71">
        <v>16514</v>
      </c>
      <c r="Y248" s="71">
        <v>16325</v>
      </c>
      <c r="Z248" s="71">
        <v>25567</v>
      </c>
      <c r="AA248" s="71">
        <v>7262</v>
      </c>
      <c r="AB248" s="71">
        <v>43597</v>
      </c>
      <c r="AC248" s="71">
        <v>0</v>
      </c>
      <c r="AD248" s="71">
        <v>6.1575653662600862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1025.627</v>
      </c>
      <c r="BK248" s="71">
        <v>0</v>
      </c>
      <c r="BL248" s="71">
        <v>4.8319999999999999</v>
      </c>
      <c r="BM248" s="71">
        <v>0</v>
      </c>
      <c r="BN248" s="72"/>
      <c r="BO248" s="71">
        <v>0</v>
      </c>
      <c r="BP248" s="71">
        <v>0</v>
      </c>
      <c r="BQ248" s="71">
        <v>4</v>
      </c>
      <c r="BR248" s="71">
        <v>0</v>
      </c>
      <c r="BS248" s="71">
        <v>1</v>
      </c>
      <c r="BT248" s="71">
        <v>0</v>
      </c>
      <c r="BU248"/>
      <c r="BV248" s="70">
        <v>875.61199999999997</v>
      </c>
      <c r="BW248" s="70">
        <v>97.346999999999994</v>
      </c>
      <c r="BX248" s="70">
        <v>0</v>
      </c>
      <c r="BY248" s="70">
        <v>0</v>
      </c>
      <c r="BZ248" s="70">
        <v>57.5</v>
      </c>
      <c r="CA248" s="70">
        <v>0</v>
      </c>
      <c r="CB248" s="70">
        <v>0</v>
      </c>
      <c r="CC248" s="70">
        <v>0</v>
      </c>
      <c r="CD248" s="70">
        <v>0</v>
      </c>
    </row>
    <row r="249" spans="1:82">
      <c r="A249" s="70" t="s">
        <v>1977</v>
      </c>
      <c r="B249" s="70">
        <v>333</v>
      </c>
      <c r="C249" s="70">
        <v>10</v>
      </c>
      <c r="D249" s="70">
        <v>20</v>
      </c>
      <c r="E249" s="70">
        <v>2013</v>
      </c>
      <c r="F249" s="70" t="s">
        <v>180</v>
      </c>
      <c r="G249" s="70" t="s">
        <v>1967</v>
      </c>
      <c r="H249" s="70" t="s">
        <v>1968</v>
      </c>
      <c r="I249" s="148"/>
      <c r="J249" s="71">
        <v>297.81283412834608</v>
      </c>
      <c r="K249" s="71">
        <v>3.1409192525820222</v>
      </c>
      <c r="L249" s="71">
        <v>2.7076832267921902</v>
      </c>
      <c r="M249" s="71">
        <v>89.176678575572737</v>
      </c>
      <c r="N249" s="71">
        <v>74.108845931252773</v>
      </c>
      <c r="O249" s="71">
        <v>47.588212703373607</v>
      </c>
      <c r="P249" s="71">
        <v>36.58604534925481</v>
      </c>
      <c r="Q249" s="71">
        <v>3.3872160896268801</v>
      </c>
      <c r="R249" s="71">
        <v>0</v>
      </c>
      <c r="S249" s="71">
        <v>6.2337903043264333</v>
      </c>
      <c r="T249" s="72"/>
      <c r="U249" s="71">
        <v>19157095</v>
      </c>
      <c r="V249" s="71">
        <v>1460</v>
      </c>
      <c r="W249" s="71">
        <v>68</v>
      </c>
      <c r="X249" s="71">
        <v>16514</v>
      </c>
      <c r="Y249" s="71">
        <v>16503</v>
      </c>
      <c r="Z249" s="71">
        <v>26001</v>
      </c>
      <c r="AA249" s="71">
        <v>7324</v>
      </c>
      <c r="AB249" s="71">
        <v>43788</v>
      </c>
      <c r="AC249" s="71">
        <v>0</v>
      </c>
      <c r="AD249" s="71">
        <v>6.2337903043264333</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1052.779</v>
      </c>
      <c r="BK249" s="71">
        <v>0</v>
      </c>
      <c r="BL249" s="71">
        <v>7.3280000000000003</v>
      </c>
      <c r="BM249" s="71">
        <v>0</v>
      </c>
      <c r="BN249" s="72"/>
      <c r="BO249" s="71">
        <v>0</v>
      </c>
      <c r="BP249" s="71">
        <v>0</v>
      </c>
      <c r="BQ249" s="71">
        <v>5</v>
      </c>
      <c r="BR249" s="71">
        <v>0</v>
      </c>
      <c r="BS249" s="71">
        <v>1</v>
      </c>
      <c r="BT249" s="71">
        <v>0</v>
      </c>
      <c r="BU249"/>
      <c r="BV249" s="70">
        <v>890.77599999999995</v>
      </c>
      <c r="BW249" s="70">
        <v>110.01300000000001</v>
      </c>
      <c r="BX249" s="70">
        <v>0</v>
      </c>
      <c r="BY249" s="70">
        <v>0</v>
      </c>
      <c r="BZ249" s="70">
        <v>59.317999999999998</v>
      </c>
      <c r="CA249" s="70">
        <v>0</v>
      </c>
      <c r="CB249" s="70">
        <v>0</v>
      </c>
      <c r="CC249" s="70">
        <v>0</v>
      </c>
      <c r="CD249" s="70">
        <v>0</v>
      </c>
    </row>
    <row r="250" spans="1:82">
      <c r="A250" s="70" t="s">
        <v>1978</v>
      </c>
      <c r="B250" s="70">
        <v>334</v>
      </c>
      <c r="C250" s="70">
        <v>11</v>
      </c>
      <c r="D250" s="70">
        <v>20</v>
      </c>
      <c r="E250" s="70">
        <v>2014</v>
      </c>
      <c r="F250" s="70" t="s">
        <v>181</v>
      </c>
      <c r="G250" s="70" t="s">
        <v>1967</v>
      </c>
      <c r="H250" s="70" t="s">
        <v>1968</v>
      </c>
      <c r="I250" s="148"/>
      <c r="J250" s="71">
        <v>264.89738314867242</v>
      </c>
      <c r="K250" s="71">
        <v>3.2064086371615579</v>
      </c>
      <c r="L250" s="71">
        <v>0.84451833332265847</v>
      </c>
      <c r="M250" s="71">
        <v>77.984434142983531</v>
      </c>
      <c r="N250" s="71">
        <v>65.541399864318521</v>
      </c>
      <c r="O250" s="71">
        <v>45.577906148083898</v>
      </c>
      <c r="P250" s="71">
        <v>36.926853896986401</v>
      </c>
      <c r="Q250" s="71">
        <v>3.2708356121170001</v>
      </c>
      <c r="R250" s="71">
        <v>0</v>
      </c>
      <c r="S250" s="71">
        <v>5.9946174786411879</v>
      </c>
      <c r="T250" s="72"/>
      <c r="U250" s="71">
        <v>18824615</v>
      </c>
      <c r="V250" s="71">
        <v>1508</v>
      </c>
      <c r="W250" s="71">
        <v>17</v>
      </c>
      <c r="X250" s="71">
        <v>14778</v>
      </c>
      <c r="Y250" s="71">
        <v>16893</v>
      </c>
      <c r="Z250" s="71">
        <v>26228</v>
      </c>
      <c r="AA250" s="71">
        <v>7354</v>
      </c>
      <c r="AB250" s="71">
        <v>44071</v>
      </c>
      <c r="AC250" s="71">
        <v>0</v>
      </c>
      <c r="AD250" s="71">
        <v>5.9946174786411879</v>
      </c>
      <c r="AE250" s="72"/>
      <c r="AF250" s="71"/>
      <c r="AG250" s="71"/>
      <c r="AH250" s="71"/>
      <c r="AI250" s="71"/>
      <c r="AJ250" s="71"/>
      <c r="AK250" s="71"/>
      <c r="AL250" s="71"/>
      <c r="AM250" s="71"/>
      <c r="AN250" s="71"/>
      <c r="AO250" s="71"/>
      <c r="AP250" s="71"/>
      <c r="AQ250" s="72"/>
      <c r="AR250" s="71">
        <v>1100</v>
      </c>
      <c r="AS250" s="71">
        <v>117</v>
      </c>
      <c r="AT250" s="71">
        <v>0</v>
      </c>
      <c r="AU250" s="71">
        <v>0</v>
      </c>
      <c r="AV250" s="71">
        <v>0</v>
      </c>
      <c r="AW250" s="71">
        <v>1</v>
      </c>
      <c r="AX250" s="71"/>
      <c r="AY250" s="72"/>
      <c r="AZ250" s="71">
        <v>4367.1000000000004</v>
      </c>
      <c r="BA250" s="71">
        <v>7623.9</v>
      </c>
      <c r="BB250" s="71">
        <v>0</v>
      </c>
      <c r="BC250" s="71">
        <v>0</v>
      </c>
      <c r="BD250" s="71">
        <v>0</v>
      </c>
      <c r="BE250" s="71">
        <v>240</v>
      </c>
      <c r="BF250" s="71"/>
      <c r="BG250" s="72"/>
      <c r="BH250" s="71">
        <v>0</v>
      </c>
      <c r="BI250" s="71">
        <v>0</v>
      </c>
      <c r="BJ250" s="71">
        <v>1019.0309999999999</v>
      </c>
      <c r="BK250" s="71">
        <v>0</v>
      </c>
      <c r="BL250" s="71">
        <v>7.9749999999999996</v>
      </c>
      <c r="BM250" s="71">
        <v>0</v>
      </c>
      <c r="BN250" s="72"/>
      <c r="BO250" s="71">
        <v>0</v>
      </c>
      <c r="BP250" s="71">
        <v>0</v>
      </c>
      <c r="BQ250" s="71">
        <v>5</v>
      </c>
      <c r="BR250" s="71">
        <v>0</v>
      </c>
      <c r="BS250" s="71">
        <v>1</v>
      </c>
      <c r="BT250" s="71">
        <v>0</v>
      </c>
      <c r="BU250"/>
      <c r="BV250" s="70">
        <v>851.91499999999996</v>
      </c>
      <c r="BW250" s="70">
        <v>117.904</v>
      </c>
      <c r="BX250" s="70">
        <v>0</v>
      </c>
      <c r="BY250" s="70">
        <v>1.4370000000000001</v>
      </c>
      <c r="BZ250" s="70">
        <v>55.75</v>
      </c>
      <c r="CA250" s="70">
        <v>0</v>
      </c>
      <c r="CB250" s="70">
        <v>0</v>
      </c>
      <c r="CC250" s="70">
        <v>0</v>
      </c>
      <c r="CD250" s="70">
        <v>0</v>
      </c>
    </row>
    <row r="251" spans="1:82">
      <c r="A251" s="70" t="s">
        <v>1979</v>
      </c>
      <c r="B251" s="70">
        <v>335</v>
      </c>
      <c r="C251" s="70">
        <v>12</v>
      </c>
      <c r="D251" s="70">
        <v>20</v>
      </c>
      <c r="E251" s="70">
        <v>2015</v>
      </c>
      <c r="F251" s="70" t="s">
        <v>182</v>
      </c>
      <c r="G251" s="70" t="s">
        <v>1967</v>
      </c>
      <c r="H251" s="70" t="s">
        <v>1968</v>
      </c>
      <c r="I251" s="148"/>
      <c r="J251" s="71">
        <v>271.97186318018828</v>
      </c>
      <c r="K251" s="71">
        <v>3.5862991880663531</v>
      </c>
      <c r="L251" s="71">
        <v>1.0921313172322049</v>
      </c>
      <c r="M251" s="71">
        <v>74.64753968567129</v>
      </c>
      <c r="N251" s="71">
        <v>57.285713175758751</v>
      </c>
      <c r="O251" s="71">
        <v>46.045354482300986</v>
      </c>
      <c r="P251" s="71">
        <v>36.956028269429261</v>
      </c>
      <c r="Q251" s="71">
        <v>3.2166860377791902</v>
      </c>
      <c r="R251" s="71">
        <v>0</v>
      </c>
      <c r="S251" s="71">
        <v>5.5591566782758841</v>
      </c>
      <c r="T251" s="72"/>
      <c r="U251" s="71">
        <v>20975567</v>
      </c>
      <c r="V251" s="71">
        <v>1508</v>
      </c>
      <c r="W251" s="71">
        <v>17</v>
      </c>
      <c r="X251" s="71">
        <v>14778</v>
      </c>
      <c r="Y251" s="71">
        <v>17177</v>
      </c>
      <c r="Z251" s="71">
        <v>26752</v>
      </c>
      <c r="AA251" s="71">
        <v>7354</v>
      </c>
      <c r="AB251" s="71">
        <v>44274</v>
      </c>
      <c r="AC251" s="71">
        <v>0</v>
      </c>
      <c r="AD251" s="71">
        <v>5.5591566782758841</v>
      </c>
      <c r="AE251" s="72"/>
      <c r="AF251" s="71">
        <v>153476678.36099601</v>
      </c>
      <c r="AG251" s="71">
        <v>2720006.174285321</v>
      </c>
      <c r="AH251" s="71">
        <v>162419.2701313888</v>
      </c>
      <c r="AI251" s="71">
        <v>91232957.918050557</v>
      </c>
      <c r="AJ251" s="71">
        <v>74316452.42648451</v>
      </c>
      <c r="AK251" s="71">
        <v>0</v>
      </c>
      <c r="AL251" s="71">
        <v>0</v>
      </c>
      <c r="AM251" s="71">
        <v>6067565.9775551539</v>
      </c>
      <c r="AN251" s="71">
        <v>0</v>
      </c>
      <c r="AO251" s="71">
        <v>0</v>
      </c>
      <c r="AP251" s="71">
        <v>327976080.12750292</v>
      </c>
      <c r="AQ251" s="72"/>
      <c r="AR251" s="71">
        <v>1365</v>
      </c>
      <c r="AS251" s="71">
        <v>174</v>
      </c>
      <c r="AT251" s="71">
        <v>0</v>
      </c>
      <c r="AU251" s="71">
        <v>0</v>
      </c>
      <c r="AV251" s="71">
        <v>0</v>
      </c>
      <c r="AW251" s="71">
        <v>2</v>
      </c>
      <c r="AX251" s="71"/>
      <c r="AY251" s="72"/>
      <c r="AZ251" s="71">
        <v>5576.1</v>
      </c>
      <c r="BA251" s="71">
        <v>30431.7</v>
      </c>
      <c r="BB251" s="71">
        <v>0</v>
      </c>
      <c r="BC251" s="71">
        <v>0</v>
      </c>
      <c r="BD251" s="71">
        <v>0</v>
      </c>
      <c r="BE251" s="71">
        <v>1235</v>
      </c>
      <c r="BF251" s="71"/>
      <c r="BG251" s="72"/>
      <c r="BH251" s="71">
        <v>0</v>
      </c>
      <c r="BI251" s="71">
        <v>0</v>
      </c>
      <c r="BJ251" s="71">
        <v>1008.831</v>
      </c>
      <c r="BK251" s="71">
        <v>0</v>
      </c>
      <c r="BL251" s="71">
        <v>7.7409999999999997</v>
      </c>
      <c r="BM251" s="71">
        <v>0</v>
      </c>
      <c r="BN251" s="72"/>
      <c r="BO251" s="71">
        <v>0</v>
      </c>
      <c r="BP251" s="71">
        <v>0</v>
      </c>
      <c r="BQ251" s="71">
        <v>5</v>
      </c>
      <c r="BR251" s="71">
        <v>0</v>
      </c>
      <c r="BS251" s="71">
        <v>1</v>
      </c>
      <c r="BT251" s="71">
        <v>0</v>
      </c>
      <c r="BU251"/>
      <c r="BV251" s="70">
        <v>840.62800000000004</v>
      </c>
      <c r="BW251" s="70">
        <v>118.485</v>
      </c>
      <c r="BX251" s="70">
        <v>0</v>
      </c>
      <c r="BY251" s="70">
        <v>1.3759999999999999</v>
      </c>
      <c r="BZ251" s="70">
        <v>56.082999999999998</v>
      </c>
      <c r="CA251" s="70">
        <v>0</v>
      </c>
      <c r="CB251" s="70">
        <v>0</v>
      </c>
      <c r="CC251" s="70">
        <v>0</v>
      </c>
      <c r="CD251" s="70">
        <v>0</v>
      </c>
    </row>
    <row r="252" spans="1:82">
      <c r="A252" s="70" t="s">
        <v>1980</v>
      </c>
      <c r="B252" s="70">
        <v>336</v>
      </c>
      <c r="C252" s="70">
        <v>13</v>
      </c>
      <c r="D252" s="70">
        <v>20</v>
      </c>
      <c r="E252" s="70">
        <v>2016</v>
      </c>
      <c r="F252" s="70" t="s">
        <v>155</v>
      </c>
      <c r="G252" s="70" t="s">
        <v>1967</v>
      </c>
      <c r="H252" s="70" t="s">
        <v>1968</v>
      </c>
      <c r="I252" s="148"/>
      <c r="J252" s="71">
        <v>236.46725845806677</v>
      </c>
      <c r="K252" s="71">
        <v>3.6244732031033613</v>
      </c>
      <c r="L252" s="71">
        <v>0.95334354196962445</v>
      </c>
      <c r="M252" s="71">
        <v>61.452981431371747</v>
      </c>
      <c r="N252" s="71">
        <v>57.448464493049649</v>
      </c>
      <c r="O252" s="71">
        <v>46.016694599059903</v>
      </c>
      <c r="P252" s="71">
        <v>36.294652847433568</v>
      </c>
      <c r="Q252" s="71">
        <v>3.1312590587041012</v>
      </c>
      <c r="R252" s="71">
        <v>0</v>
      </c>
      <c r="S252" s="71">
        <v>7.1909639831985226</v>
      </c>
      <c r="T252" s="72"/>
      <c r="U252" s="71">
        <v>18002407</v>
      </c>
      <c r="V252" s="71">
        <v>1508</v>
      </c>
      <c r="W252" s="71">
        <v>17</v>
      </c>
      <c r="X252" s="71">
        <v>14778</v>
      </c>
      <c r="Y252" s="71">
        <v>17315</v>
      </c>
      <c r="Z252" s="71">
        <v>27064</v>
      </c>
      <c r="AA252" s="71">
        <v>7470</v>
      </c>
      <c r="AB252" s="71">
        <v>44332</v>
      </c>
      <c r="AC252" s="71">
        <v>0</v>
      </c>
      <c r="AD252" s="71">
        <v>7.1909639831985226</v>
      </c>
      <c r="AE252" s="72"/>
      <c r="AF252" s="71">
        <v>132836419.9915442</v>
      </c>
      <c r="AG252" s="71">
        <v>2631477.7472287291</v>
      </c>
      <c r="AH252" s="71">
        <v>110334.22918099781</v>
      </c>
      <c r="AI252" s="71">
        <v>85820175.139686152</v>
      </c>
      <c r="AJ252" s="71">
        <v>68421327.070233822</v>
      </c>
      <c r="AK252" s="71">
        <v>0</v>
      </c>
      <c r="AL252" s="71">
        <v>0</v>
      </c>
      <c r="AM252" s="71">
        <v>6080234.713000969</v>
      </c>
      <c r="AN252" s="71">
        <v>0</v>
      </c>
      <c r="AO252" s="71">
        <v>0</v>
      </c>
      <c r="AP252" s="71">
        <v>295899968.89087486</v>
      </c>
      <c r="AQ252" s="72"/>
      <c r="AR252" s="71">
        <v>1494</v>
      </c>
      <c r="AS252" s="71">
        <v>194</v>
      </c>
      <c r="AT252" s="71">
        <v>1</v>
      </c>
      <c r="AU252" s="71">
        <v>0</v>
      </c>
      <c r="AV252" s="71">
        <v>0</v>
      </c>
      <c r="AW252" s="71">
        <v>2</v>
      </c>
      <c r="AX252" s="71"/>
      <c r="AY252" s="72"/>
      <c r="AZ252" s="71">
        <v>6197.9</v>
      </c>
      <c r="BA252" s="71">
        <v>33566.5</v>
      </c>
      <c r="BB252" s="71">
        <v>19.600000000000001</v>
      </c>
      <c r="BC252" s="71">
        <v>0</v>
      </c>
      <c r="BD252" s="71">
        <v>0</v>
      </c>
      <c r="BE252" s="71">
        <v>1235</v>
      </c>
      <c r="BF252" s="71"/>
      <c r="BG252" s="72"/>
      <c r="BH252" s="71">
        <v>0</v>
      </c>
      <c r="BI252" s="71">
        <v>0</v>
      </c>
      <c r="BJ252" s="71">
        <v>1026.1120000000001</v>
      </c>
      <c r="BK252" s="71">
        <v>0</v>
      </c>
      <c r="BL252" s="71">
        <v>7.5419999999999998</v>
      </c>
      <c r="BM252" s="71">
        <v>0</v>
      </c>
      <c r="BN252" s="72"/>
      <c r="BO252" s="71">
        <v>0</v>
      </c>
      <c r="BP252" s="71">
        <v>0</v>
      </c>
      <c r="BQ252" s="71">
        <v>5</v>
      </c>
      <c r="BR252" s="71">
        <v>0</v>
      </c>
      <c r="BS252" s="71">
        <v>1</v>
      </c>
      <c r="BT252" s="71">
        <v>0</v>
      </c>
      <c r="BU252"/>
      <c r="BV252" s="70">
        <v>866.76</v>
      </c>
      <c r="BW252" s="70">
        <v>112.31100000000001</v>
      </c>
      <c r="BX252" s="70">
        <v>0</v>
      </c>
      <c r="BY252" s="70">
        <v>1.357</v>
      </c>
      <c r="BZ252" s="70">
        <v>53.225999999999999</v>
      </c>
      <c r="CA252" s="70">
        <v>0</v>
      </c>
      <c r="CB252" s="70">
        <v>0</v>
      </c>
      <c r="CC252" s="70">
        <v>0</v>
      </c>
      <c r="CD252" s="70">
        <v>0</v>
      </c>
    </row>
    <row r="253" spans="1:82">
      <c r="A253" s="70" t="s">
        <v>1981</v>
      </c>
      <c r="B253" s="70">
        <v>337</v>
      </c>
      <c r="C253" s="70">
        <v>14</v>
      </c>
      <c r="D253" s="70">
        <v>20</v>
      </c>
      <c r="E253" s="70">
        <v>2017</v>
      </c>
      <c r="F253" s="70" t="s">
        <v>156</v>
      </c>
      <c r="G253" s="70" t="s">
        <v>1967</v>
      </c>
      <c r="H253" s="70" t="s">
        <v>1968</v>
      </c>
      <c r="I253" s="148"/>
      <c r="J253" s="71">
        <v>223.87829073198657</v>
      </c>
      <c r="K253" s="71">
        <v>3.7076819626515372</v>
      </c>
      <c r="L253" s="71">
        <v>1.0153376385269255</v>
      </c>
      <c r="M253" s="71">
        <v>59.673217982413519</v>
      </c>
      <c r="N253" s="71">
        <v>62.786804501744648</v>
      </c>
      <c r="O253" s="71">
        <v>46.040201046454875</v>
      </c>
      <c r="P253" s="71">
        <v>35.456418280132226</v>
      </c>
      <c r="Q253" s="71">
        <v>3.0204156039616201</v>
      </c>
      <c r="R253" s="71">
        <v>0</v>
      </c>
      <c r="S253" s="71">
        <v>6.2711272887498239</v>
      </c>
      <c r="T253" s="72"/>
      <c r="U253" s="71">
        <v>18561554</v>
      </c>
      <c r="V253" s="71">
        <v>1508</v>
      </c>
      <c r="W253" s="71">
        <v>17</v>
      </c>
      <c r="X253" s="71">
        <v>14778</v>
      </c>
      <c r="Y253" s="71">
        <v>17496</v>
      </c>
      <c r="Z253" s="71">
        <v>27527</v>
      </c>
      <c r="AA253" s="71">
        <v>7344</v>
      </c>
      <c r="AB253" s="71">
        <v>44221</v>
      </c>
      <c r="AC253" s="71">
        <v>0</v>
      </c>
      <c r="AD253" s="71">
        <v>6.2711272887498239</v>
      </c>
      <c r="AE253" s="72"/>
      <c r="AF253" s="71">
        <v>132698335.0934791</v>
      </c>
      <c r="AG253" s="71">
        <v>2671290.860139126</v>
      </c>
      <c r="AH253" s="71">
        <v>164681.41523972209</v>
      </c>
      <c r="AI253" s="71">
        <v>87677503.255024165</v>
      </c>
      <c r="AJ253" s="71">
        <v>78734107.816928729</v>
      </c>
      <c r="AK253" s="71">
        <v>0</v>
      </c>
      <c r="AL253" s="71">
        <v>0</v>
      </c>
      <c r="AM253" s="71">
        <v>6074500.8966796501</v>
      </c>
      <c r="AN253" s="71">
        <v>0</v>
      </c>
      <c r="AO253" s="71">
        <v>0</v>
      </c>
      <c r="AP253" s="71">
        <v>308020419.3374905</v>
      </c>
      <c r="AQ253" s="72"/>
      <c r="AR253" s="71">
        <v>1566</v>
      </c>
      <c r="AS253" s="71">
        <v>206</v>
      </c>
      <c r="AT253" s="71">
        <v>1</v>
      </c>
      <c r="AU253" s="71">
        <v>0</v>
      </c>
      <c r="AV253" s="71">
        <v>0</v>
      </c>
      <c r="AW253" s="71">
        <v>2</v>
      </c>
      <c r="AX253" s="71"/>
      <c r="AY253" s="72"/>
      <c r="AZ253" s="71">
        <v>6532.7</v>
      </c>
      <c r="BA253" s="71">
        <v>35489.300000000003</v>
      </c>
      <c r="BB253" s="71">
        <v>19.600000000000001</v>
      </c>
      <c r="BC253" s="71">
        <v>0</v>
      </c>
      <c r="BD253" s="71">
        <v>0</v>
      </c>
      <c r="BE253" s="71">
        <v>1235</v>
      </c>
      <c r="BF253" s="71"/>
      <c r="BG253" s="72"/>
      <c r="BH253" s="71">
        <v>0</v>
      </c>
      <c r="BI253" s="71">
        <v>0</v>
      </c>
      <c r="BJ253" s="71">
        <v>1025.5060000000001</v>
      </c>
      <c r="BK253" s="71">
        <v>0</v>
      </c>
      <c r="BL253" s="71">
        <v>6.9859999999999998</v>
      </c>
      <c r="BM253" s="71">
        <v>0</v>
      </c>
      <c r="BN253" s="72"/>
      <c r="BO253" s="71">
        <v>0</v>
      </c>
      <c r="BP253" s="71">
        <v>0</v>
      </c>
      <c r="BQ253" s="71">
        <v>4</v>
      </c>
      <c r="BR253" s="71">
        <v>0</v>
      </c>
      <c r="BS253" s="71">
        <v>1</v>
      </c>
      <c r="BT253" s="71">
        <v>0</v>
      </c>
      <c r="BU253"/>
      <c r="BV253" s="70">
        <v>857.38400000000001</v>
      </c>
      <c r="BW253" s="70">
        <v>116.803</v>
      </c>
      <c r="BX253" s="70">
        <v>0</v>
      </c>
      <c r="BY253" s="70">
        <v>1.3120000000000001</v>
      </c>
      <c r="BZ253" s="70">
        <v>56.993000000000002</v>
      </c>
      <c r="CA253" s="70">
        <v>0</v>
      </c>
      <c r="CB253" s="70">
        <v>0</v>
      </c>
      <c r="CC253" s="70">
        <v>0</v>
      </c>
      <c r="CD253" s="70">
        <v>0</v>
      </c>
    </row>
    <row r="254" spans="1:82">
      <c r="A254" s="70" t="s">
        <v>1982</v>
      </c>
      <c r="B254" s="70">
        <v>338</v>
      </c>
      <c r="C254" s="70">
        <v>15</v>
      </c>
      <c r="D254" s="70">
        <v>20</v>
      </c>
      <c r="E254" s="70">
        <v>2018</v>
      </c>
      <c r="F254" s="70" t="s">
        <v>183</v>
      </c>
      <c r="G254" s="1064" t="s">
        <v>1967</v>
      </c>
      <c r="H254" s="70" t="s">
        <v>1968</v>
      </c>
      <c r="I254" s="148"/>
      <c r="J254" s="71">
        <v>224.29079413898009</v>
      </c>
      <c r="K254" s="71">
        <v>3.4398354312453328</v>
      </c>
      <c r="L254" s="71">
        <v>0.94052037631081586</v>
      </c>
      <c r="M254" s="71">
        <v>63.629533645587202</v>
      </c>
      <c r="N254" s="71">
        <v>59.564823409383749</v>
      </c>
      <c r="O254" s="71">
        <v>45.578922526035321</v>
      </c>
      <c r="P254" s="71">
        <v>34.687626667095358</v>
      </c>
      <c r="Q254" s="71">
        <v>2.80827796540986</v>
      </c>
      <c r="R254" s="71">
        <v>0</v>
      </c>
      <c r="S254" s="71">
        <v>5.2858434137084718</v>
      </c>
      <c r="T254" s="72"/>
      <c r="U254" s="71">
        <v>19789985</v>
      </c>
      <c r="V254" s="71">
        <v>1508</v>
      </c>
      <c r="W254" s="71">
        <v>17</v>
      </c>
      <c r="X254" s="71">
        <v>14778</v>
      </c>
      <c r="Y254" s="71">
        <v>17786</v>
      </c>
      <c r="Z254" s="71">
        <v>27773</v>
      </c>
      <c r="AA254" s="71">
        <v>7257</v>
      </c>
      <c r="AB254" s="71">
        <v>44308</v>
      </c>
      <c r="AC254" s="71">
        <v>0</v>
      </c>
      <c r="AD254" s="71">
        <v>5.2858434137084718</v>
      </c>
      <c r="AE254" s="72"/>
      <c r="AF254" s="71">
        <v>127323292.0196681</v>
      </c>
      <c r="AG254" s="71">
        <v>2357827.320377999</v>
      </c>
      <c r="AH254" s="71">
        <v>154695.16074658479</v>
      </c>
      <c r="AI254" s="71">
        <v>83436661.444998413</v>
      </c>
      <c r="AJ254" s="71">
        <v>77300180.165267184</v>
      </c>
      <c r="AK254" s="71">
        <v>0</v>
      </c>
      <c r="AL254" s="71">
        <v>0</v>
      </c>
      <c r="AM254" s="71">
        <v>6099045.4134117374</v>
      </c>
      <c r="AN254" s="71">
        <v>0</v>
      </c>
      <c r="AO254" s="71">
        <v>0</v>
      </c>
      <c r="AP254" s="71">
        <v>296671701.52447003</v>
      </c>
      <c r="AQ254" s="72"/>
      <c r="AR254" s="71">
        <v>1657</v>
      </c>
      <c r="AS254" s="71">
        <v>217</v>
      </c>
      <c r="AT254" s="71">
        <v>1</v>
      </c>
      <c r="AU254" s="71">
        <v>0</v>
      </c>
      <c r="AV254" s="71">
        <v>0</v>
      </c>
      <c r="AW254" s="71">
        <v>2</v>
      </c>
      <c r="AX254" s="71"/>
      <c r="AY254" s="72"/>
      <c r="AZ254" s="71">
        <v>7012.3</v>
      </c>
      <c r="BA254" s="71">
        <v>36240.199999999997</v>
      </c>
      <c r="BB254" s="71">
        <v>20</v>
      </c>
      <c r="BC254" s="71">
        <v>0</v>
      </c>
      <c r="BD254" s="71">
        <v>0</v>
      </c>
      <c r="BE254" s="71">
        <v>2810.84</v>
      </c>
      <c r="BF254" s="71"/>
      <c r="BG254" s="72"/>
      <c r="BH254" s="71">
        <v>0</v>
      </c>
      <c r="BI254" s="71">
        <v>0</v>
      </c>
      <c r="BJ254" s="71">
        <v>991.77300000000002</v>
      </c>
      <c r="BK254" s="71">
        <v>0</v>
      </c>
      <c r="BL254" s="71">
        <v>6.4550000000000001</v>
      </c>
      <c r="BM254" s="71">
        <v>0</v>
      </c>
      <c r="BN254" s="72"/>
      <c r="BO254" s="71">
        <v>0</v>
      </c>
      <c r="BP254" s="71">
        <v>0</v>
      </c>
      <c r="BQ254" s="71">
        <v>4</v>
      </c>
      <c r="BR254" s="71">
        <v>0</v>
      </c>
      <c r="BS254" s="71">
        <v>1</v>
      </c>
      <c r="BT254" s="71">
        <v>0</v>
      </c>
      <c r="BU254"/>
      <c r="BV254" s="70">
        <v>812.69</v>
      </c>
      <c r="BW254" s="70">
        <v>126.631</v>
      </c>
      <c r="BX254" s="70">
        <v>0</v>
      </c>
      <c r="BY254" s="70">
        <v>1.3740000000000001</v>
      </c>
      <c r="BZ254" s="70">
        <v>57.533000000000001</v>
      </c>
      <c r="CA254" s="70">
        <v>0</v>
      </c>
      <c r="CB254" s="70">
        <v>0</v>
      </c>
      <c r="CC254" s="70">
        <v>0</v>
      </c>
      <c r="CD254" s="70">
        <v>0</v>
      </c>
    </row>
    <row r="255" spans="1:82">
      <c r="A255" s="70" t="s">
        <v>1983</v>
      </c>
      <c r="B255" s="70">
        <v>339</v>
      </c>
      <c r="C255" s="70">
        <v>16</v>
      </c>
      <c r="D255" s="70">
        <v>20</v>
      </c>
      <c r="E255" s="70">
        <v>2019</v>
      </c>
      <c r="F255" s="70" t="s">
        <v>158</v>
      </c>
      <c r="G255" s="1064" t="s">
        <v>1967</v>
      </c>
      <c r="H255" s="70" t="s">
        <v>1968</v>
      </c>
      <c r="I255" s="148"/>
      <c r="J255" s="71">
        <v>215.1433080382017</v>
      </c>
      <c r="K255" s="71">
        <v>3.2031308567036323</v>
      </c>
      <c r="L255" s="71">
        <v>0.950743098828987</v>
      </c>
      <c r="M255" s="71">
        <v>60.839082844234369</v>
      </c>
      <c r="N255" s="71">
        <v>52.446668741180773</v>
      </c>
      <c r="O255" s="71">
        <v>44.361065764822541</v>
      </c>
      <c r="P255" s="71">
        <v>33.485180498690347</v>
      </c>
      <c r="Q255" s="71">
        <v>2.71494110883715</v>
      </c>
      <c r="R255" s="71">
        <v>0</v>
      </c>
      <c r="S255" s="71">
        <v>6.3819717320834499</v>
      </c>
      <c r="T255" s="72"/>
      <c r="U255" s="71">
        <v>19528163</v>
      </c>
      <c r="V255" s="71">
        <v>1508</v>
      </c>
      <c r="W255" s="71">
        <v>17</v>
      </c>
      <c r="X255" s="71">
        <v>14778</v>
      </c>
      <c r="Y255" s="71">
        <v>17936</v>
      </c>
      <c r="Z255" s="71">
        <v>27773</v>
      </c>
      <c r="AA255" s="71">
        <v>6953</v>
      </c>
      <c r="AB255" s="71">
        <v>43995</v>
      </c>
      <c r="AC255" s="71">
        <v>0</v>
      </c>
      <c r="AD255" s="71">
        <v>6.3819717320834499</v>
      </c>
      <c r="AE255" s="72"/>
      <c r="AF255" s="71">
        <v>127141899.8348532</v>
      </c>
      <c r="AG255" s="71">
        <v>2299807.2656606808</v>
      </c>
      <c r="AH255" s="71">
        <v>167838.51122454231</v>
      </c>
      <c r="AI255" s="71">
        <v>83305482.812620953</v>
      </c>
      <c r="AJ255" s="71">
        <v>69758168.749269068</v>
      </c>
      <c r="AK255" s="71">
        <v>0</v>
      </c>
      <c r="AL255" s="71">
        <v>0</v>
      </c>
      <c r="AM255" s="71">
        <v>5991787.80581732</v>
      </c>
      <c r="AN255" s="71">
        <v>0</v>
      </c>
      <c r="AO255" s="71">
        <v>0</v>
      </c>
      <c r="AP255" s="71">
        <v>288664984.97944576</v>
      </c>
      <c r="AQ255" s="72"/>
      <c r="AR255" s="71">
        <v>1732</v>
      </c>
      <c r="AS255" s="71">
        <v>224</v>
      </c>
      <c r="AT255" s="71">
        <v>1</v>
      </c>
      <c r="AU255" s="71">
        <v>0</v>
      </c>
      <c r="AV255" s="71">
        <v>0</v>
      </c>
      <c r="AW255" s="71">
        <v>2</v>
      </c>
      <c r="AX255" s="71"/>
      <c r="AY255" s="72"/>
      <c r="AZ255" s="71">
        <v>7403.2000000000007</v>
      </c>
      <c r="BA255" s="71">
        <v>38431.300000000003</v>
      </c>
      <c r="BB255" s="71">
        <v>19.600000000000001</v>
      </c>
      <c r="BC255" s="71">
        <v>0</v>
      </c>
      <c r="BD255" s="71">
        <v>0</v>
      </c>
      <c r="BE255" s="71">
        <v>2810.84</v>
      </c>
      <c r="BF255" s="71"/>
      <c r="BG255" s="72"/>
      <c r="BH255" s="71">
        <v>0</v>
      </c>
      <c r="BI255" s="71">
        <v>0</v>
      </c>
      <c r="BJ255" s="71">
        <v>879.47900000000004</v>
      </c>
      <c r="BK255" s="71">
        <v>0</v>
      </c>
      <c r="BL255" s="71">
        <v>35.762</v>
      </c>
      <c r="BM255" s="71">
        <v>0</v>
      </c>
      <c r="BN255" s="72"/>
      <c r="BO255" s="71">
        <v>0</v>
      </c>
      <c r="BP255" s="71">
        <v>0</v>
      </c>
      <c r="BQ255" s="71">
        <v>4</v>
      </c>
      <c r="BR255" s="71">
        <v>0</v>
      </c>
      <c r="BS255" s="71">
        <v>1</v>
      </c>
      <c r="BT255" s="71">
        <v>0</v>
      </c>
      <c r="BU255"/>
      <c r="BV255" s="70">
        <v>712.39499999999998</v>
      </c>
      <c r="BW255" s="70">
        <v>114.14400000000001</v>
      </c>
      <c r="BX255" s="70">
        <v>35.762</v>
      </c>
      <c r="BY255" s="70">
        <v>0</v>
      </c>
      <c r="BZ255" s="70">
        <v>52.94</v>
      </c>
      <c r="CA255" s="70">
        <v>0</v>
      </c>
      <c r="CB255" s="70">
        <v>0</v>
      </c>
      <c r="CC255" s="70">
        <v>0</v>
      </c>
      <c r="CD255" s="70">
        <v>0</v>
      </c>
    </row>
    <row r="256" spans="1:82">
      <c r="A256" s="70" t="s">
        <v>1984</v>
      </c>
      <c r="B256" s="70">
        <v>340</v>
      </c>
      <c r="C256" s="70">
        <v>17</v>
      </c>
      <c r="D256" s="70">
        <v>20</v>
      </c>
      <c r="E256" s="70">
        <v>2020</v>
      </c>
      <c r="F256" s="70" t="s">
        <v>159</v>
      </c>
      <c r="G256" s="70" t="s">
        <v>1967</v>
      </c>
      <c r="H256" s="70" t="s">
        <v>1968</v>
      </c>
      <c r="I256" s="148"/>
      <c r="J256" s="71">
        <v>176.94392024969881</v>
      </c>
      <c r="K256" s="71">
        <v>3.475126330562659</v>
      </c>
      <c r="L256" s="71">
        <v>15.981045755739402</v>
      </c>
      <c r="M256" s="71">
        <v>53.814515288795143</v>
      </c>
      <c r="N256" s="71">
        <v>54.858658197313297</v>
      </c>
      <c r="O256" s="71">
        <v>38.697233625490192</v>
      </c>
      <c r="P256" s="71">
        <v>31.762026518635544</v>
      </c>
      <c r="Q256" s="71">
        <v>2.58937808951036</v>
      </c>
      <c r="R256" s="71">
        <v>0</v>
      </c>
      <c r="S256" s="71">
        <v>6.639392850239588</v>
      </c>
      <c r="T256" s="72"/>
      <c r="U256" s="71">
        <v>17262573</v>
      </c>
      <c r="V256" s="71">
        <v>1571</v>
      </c>
      <c r="W256" s="71">
        <v>393</v>
      </c>
      <c r="X256" s="71">
        <v>15342</v>
      </c>
      <c r="Y256" s="71">
        <v>18232</v>
      </c>
      <c r="Z256" s="71">
        <v>27652</v>
      </c>
      <c r="AA256" s="71">
        <v>7010</v>
      </c>
      <c r="AB256" s="71">
        <v>43917</v>
      </c>
      <c r="AC256" s="71">
        <v>0</v>
      </c>
      <c r="AD256" s="71">
        <v>6.639392850239588</v>
      </c>
      <c r="AE256" s="72"/>
      <c r="AF256" s="71">
        <v>108504697.81973641</v>
      </c>
      <c r="AG256" s="71">
        <v>2429023.8568840767</v>
      </c>
      <c r="AH256" s="71">
        <v>3042065.2723157816</v>
      </c>
      <c r="AI256" s="71">
        <v>77811806.236607105</v>
      </c>
      <c r="AJ256" s="71">
        <v>75344273.650229648</v>
      </c>
      <c r="AK256" s="71"/>
      <c r="AL256" s="71"/>
      <c r="AM256" s="71">
        <v>5731656.4280467378</v>
      </c>
      <c r="AN256" s="71"/>
      <c r="AO256" s="71"/>
      <c r="AP256" s="71">
        <v>272863523.26381975</v>
      </c>
      <c r="AQ256" s="72"/>
      <c r="AR256" s="71">
        <v>1802</v>
      </c>
      <c r="AS256" s="71">
        <v>225</v>
      </c>
      <c r="AT256" s="71">
        <v>1</v>
      </c>
      <c r="AU256" s="71">
        <v>0</v>
      </c>
      <c r="AV256" s="71">
        <v>0</v>
      </c>
      <c r="AW256" s="71">
        <v>2</v>
      </c>
      <c r="AX256" s="71"/>
      <c r="AY256" s="72"/>
      <c r="AZ256" s="71">
        <v>7799.4999999999909</v>
      </c>
      <c r="BA256" s="71">
        <v>38480.799999999988</v>
      </c>
      <c r="BB256" s="71">
        <v>19.600000000000001</v>
      </c>
      <c r="BC256" s="71">
        <v>0</v>
      </c>
      <c r="BD256" s="71">
        <v>0</v>
      </c>
      <c r="BE256" s="71">
        <v>2810.84</v>
      </c>
      <c r="BF256" s="71"/>
      <c r="BG256" s="72"/>
      <c r="BH256" s="71">
        <v>0</v>
      </c>
      <c r="BI256" s="71">
        <v>0</v>
      </c>
      <c r="BJ256" s="71">
        <v>776.23</v>
      </c>
      <c r="BK256" s="71">
        <v>0</v>
      </c>
      <c r="BL256" s="71">
        <v>44.570999999999998</v>
      </c>
      <c r="BM256" s="71">
        <v>0</v>
      </c>
      <c r="BN256" s="72"/>
      <c r="BO256" s="71">
        <v>0</v>
      </c>
      <c r="BP256" s="71">
        <v>0</v>
      </c>
      <c r="BQ256" s="71">
        <v>4</v>
      </c>
      <c r="BR256" s="71">
        <v>0</v>
      </c>
      <c r="BS256" s="71">
        <v>2</v>
      </c>
      <c r="BT256" s="71">
        <v>0</v>
      </c>
      <c r="BU256"/>
      <c r="BV256" s="70">
        <v>635.57399999999996</v>
      </c>
      <c r="BW256" s="70">
        <v>99.257999999999996</v>
      </c>
      <c r="BX256" s="70">
        <v>37.756</v>
      </c>
      <c r="BY256" s="70">
        <v>0</v>
      </c>
      <c r="BZ256" s="70">
        <v>48.213000000000001</v>
      </c>
      <c r="CA256" s="70">
        <v>0</v>
      </c>
      <c r="CB256" s="70">
        <v>0</v>
      </c>
      <c r="CC256" s="70">
        <v>0</v>
      </c>
      <c r="CD256" s="70">
        <v>0</v>
      </c>
    </row>
    <row r="257" spans="1:82">
      <c r="A257" s="70" t="s">
        <v>1985</v>
      </c>
      <c r="B257" s="70">
        <v>340</v>
      </c>
      <c r="C257" s="70">
        <v>18</v>
      </c>
      <c r="D257" s="70">
        <v>20</v>
      </c>
      <c r="E257" s="70">
        <v>2021</v>
      </c>
      <c r="F257" s="70" t="s">
        <v>160</v>
      </c>
      <c r="G257" s="70" t="s">
        <v>1967</v>
      </c>
      <c r="H257" s="70" t="s">
        <v>1968</v>
      </c>
      <c r="I257" s="148"/>
      <c r="J257" s="71">
        <v>151.48584926361428</v>
      </c>
      <c r="K257" s="71">
        <v>3.7180192740226423</v>
      </c>
      <c r="L257" s="71">
        <v>15.938105816890817</v>
      </c>
      <c r="M257" s="71">
        <v>60.977027539630427</v>
      </c>
      <c r="N257" s="71">
        <v>53.313945946140699</v>
      </c>
      <c r="O257" s="71">
        <v>37.705141680784244</v>
      </c>
      <c r="P257" s="71">
        <v>31.675939699397713</v>
      </c>
      <c r="Q257" s="71">
        <v>2.56190949838469</v>
      </c>
      <c r="R257" s="71">
        <v>0</v>
      </c>
      <c r="S257" s="71">
        <v>5.9373935803633771</v>
      </c>
      <c r="T257" s="72"/>
      <c r="U257" s="71">
        <v>15578375</v>
      </c>
      <c r="V257" s="71">
        <v>1571</v>
      </c>
      <c r="W257" s="71">
        <v>393</v>
      </c>
      <c r="X257" s="71">
        <v>15342</v>
      </c>
      <c r="Y257" s="71">
        <v>18459</v>
      </c>
      <c r="Z257" s="71">
        <v>27742</v>
      </c>
      <c r="AA257" s="71">
        <v>6817</v>
      </c>
      <c r="AB257" s="71">
        <v>43878</v>
      </c>
      <c r="AC257" s="71">
        <v>0</v>
      </c>
      <c r="AD257" s="71">
        <v>5.9373935803633771</v>
      </c>
      <c r="AE257" s="72"/>
      <c r="AF257" s="71">
        <v>97384894.280954704</v>
      </c>
      <c r="AG257" s="71">
        <v>2583590.6999130738</v>
      </c>
      <c r="AH257" s="71">
        <v>2549773.3666624743</v>
      </c>
      <c r="AI257" s="71">
        <v>89710585.788932011</v>
      </c>
      <c r="AJ257" s="71">
        <v>71285795.829979539</v>
      </c>
      <c r="AK257" s="71">
        <v>0</v>
      </c>
      <c r="AL257" s="71">
        <v>0</v>
      </c>
      <c r="AM257" s="71">
        <v>5759596.8692307761</v>
      </c>
      <c r="AN257" s="71">
        <v>0</v>
      </c>
      <c r="AO257" s="71">
        <v>0</v>
      </c>
      <c r="AP257" s="71">
        <v>269274236.83567256</v>
      </c>
      <c r="AQ257" s="72"/>
      <c r="AR257" s="71">
        <v>1865</v>
      </c>
      <c r="AS257" s="71">
        <v>226</v>
      </c>
      <c r="AT257" s="71">
        <v>1</v>
      </c>
      <c r="AU257" s="71">
        <v>0</v>
      </c>
      <c r="AV257" s="71">
        <v>0</v>
      </c>
      <c r="AW257" s="71">
        <v>2</v>
      </c>
      <c r="AX257" s="71"/>
      <c r="AY257" s="72"/>
      <c r="AZ257" s="71">
        <v>8139.1999999999889</v>
      </c>
      <c r="BA257" s="71">
        <v>38530.299999999988</v>
      </c>
      <c r="BB257" s="71">
        <v>19.600000000000001</v>
      </c>
      <c r="BC257" s="71">
        <v>0</v>
      </c>
      <c r="BD257" s="71">
        <v>0</v>
      </c>
      <c r="BE257" s="71">
        <v>2810.84</v>
      </c>
      <c r="BF257" s="71"/>
      <c r="BG257" s="72"/>
      <c r="BH257" s="71">
        <v>0</v>
      </c>
      <c r="BI257" s="71">
        <v>0</v>
      </c>
      <c r="BJ257" s="71">
        <v>836.58199999999999</v>
      </c>
      <c r="BK257" s="71">
        <v>0</v>
      </c>
      <c r="BL257" s="71">
        <v>38.207999999999998</v>
      </c>
      <c r="BM257" s="71">
        <v>0</v>
      </c>
      <c r="BN257" s="72"/>
      <c r="BO257" s="71">
        <v>0</v>
      </c>
      <c r="BP257" s="71">
        <v>0</v>
      </c>
      <c r="BQ257" s="71">
        <v>4</v>
      </c>
      <c r="BR257" s="71">
        <v>0</v>
      </c>
      <c r="BS257" s="71">
        <v>2</v>
      </c>
      <c r="BT257" s="71">
        <v>0</v>
      </c>
      <c r="BU257"/>
      <c r="BV257" s="70">
        <v>691.36699999999996</v>
      </c>
      <c r="BW257" s="70">
        <v>103.539</v>
      </c>
      <c r="BX257" s="70">
        <v>31.97</v>
      </c>
      <c r="BY257" s="70">
        <v>0</v>
      </c>
      <c r="BZ257" s="70">
        <v>47.914000000000001</v>
      </c>
      <c r="CA257" s="70">
        <v>0</v>
      </c>
      <c r="CB257" s="70">
        <v>0</v>
      </c>
      <c r="CC257" s="70">
        <v>0</v>
      </c>
      <c r="CD257" s="70">
        <v>0</v>
      </c>
    </row>
    <row r="258" spans="1:82">
      <c r="A258" s="70" t="s">
        <v>1986</v>
      </c>
      <c r="B258" s="70">
        <v>340</v>
      </c>
      <c r="C258" s="70">
        <v>19</v>
      </c>
      <c r="D258" s="70">
        <v>20</v>
      </c>
      <c r="E258" s="70">
        <v>2022</v>
      </c>
      <c r="F258" s="70" t="s">
        <v>161</v>
      </c>
      <c r="G258" s="70" t="s">
        <v>1967</v>
      </c>
      <c r="H258" s="70" t="s">
        <v>1968</v>
      </c>
      <c r="I258" s="148"/>
      <c r="J258" s="71">
        <v>158.39722559473879</v>
      </c>
      <c r="K258" s="71">
        <v>3.3959185998528838</v>
      </c>
      <c r="L258" s="71">
        <v>16.163587784002811</v>
      </c>
      <c r="M258" s="71">
        <v>56.312952005349672</v>
      </c>
      <c r="N258" s="71">
        <v>55.514054179972014</v>
      </c>
      <c r="O258" s="71">
        <v>40.346011128519208</v>
      </c>
      <c r="P258" s="71">
        <v>31.282692141219883</v>
      </c>
      <c r="Q258" s="71">
        <v>2.5700218444892706</v>
      </c>
      <c r="R258" s="71">
        <v>0</v>
      </c>
      <c r="S258" s="71">
        <v>5.1292666184600337</v>
      </c>
      <c r="T258" s="72"/>
      <c r="U258" s="71">
        <v>18339018</v>
      </c>
      <c r="V258" s="71">
        <v>1571</v>
      </c>
      <c r="W258" s="71">
        <v>393</v>
      </c>
      <c r="X258" s="71">
        <v>15342</v>
      </c>
      <c r="Y258" s="71">
        <v>18670</v>
      </c>
      <c r="Z258" s="71">
        <v>28204</v>
      </c>
      <c r="AA258" s="71">
        <v>6835</v>
      </c>
      <c r="AB258" s="71">
        <v>43656</v>
      </c>
      <c r="AC258" s="71">
        <v>0</v>
      </c>
      <c r="AD258" s="71">
        <v>5.1292666184600337</v>
      </c>
      <c r="AE258" s="72"/>
      <c r="AF258" s="71">
        <v>103097775.53763545</v>
      </c>
      <c r="AG258" s="71">
        <v>2538169.2803764567</v>
      </c>
      <c r="AH258" s="71">
        <v>3629818.4124828163</v>
      </c>
      <c r="AI258" s="71">
        <v>85620831.121380851</v>
      </c>
      <c r="AJ258" s="71">
        <v>80967279.486903012</v>
      </c>
      <c r="AK258" s="71">
        <v>0</v>
      </c>
      <c r="AL258" s="71">
        <v>0</v>
      </c>
      <c r="AM258" s="71">
        <v>5637181.1646370376</v>
      </c>
      <c r="AN258" s="71">
        <v>0</v>
      </c>
      <c r="AO258" s="71">
        <v>0</v>
      </c>
      <c r="AP258" s="71">
        <v>281491055.00341564</v>
      </c>
      <c r="AQ258" s="72"/>
      <c r="AR258" s="71">
        <v>1951</v>
      </c>
      <c r="AS258" s="71">
        <v>229</v>
      </c>
      <c r="AT258" s="71">
        <v>1</v>
      </c>
      <c r="AU258" s="71">
        <v>0</v>
      </c>
      <c r="AV258" s="71">
        <v>0</v>
      </c>
      <c r="AW258" s="71">
        <v>2</v>
      </c>
      <c r="AX258" s="71"/>
      <c r="AY258" s="72"/>
      <c r="AZ258" s="71">
        <v>8680.8999999999833</v>
      </c>
      <c r="BA258" s="71">
        <v>40629.19999999999</v>
      </c>
      <c r="BB258" s="71">
        <v>19.600000000000001</v>
      </c>
      <c r="BC258" s="71">
        <v>0</v>
      </c>
      <c r="BD258" s="71">
        <v>0</v>
      </c>
      <c r="BE258" s="71">
        <v>2810.84</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1987</v>
      </c>
      <c r="B259" s="70">
        <v>340</v>
      </c>
      <c r="C259" s="70">
        <v>20</v>
      </c>
      <c r="D259" s="70">
        <v>20</v>
      </c>
      <c r="E259" s="70">
        <v>2023</v>
      </c>
      <c r="F259" s="70" t="s">
        <v>1539</v>
      </c>
      <c r="G259" s="70" t="s">
        <v>1967</v>
      </c>
      <c r="H259" s="70" t="s">
        <v>1968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2037</v>
      </c>
      <c r="AS259" s="71">
        <v>230</v>
      </c>
      <c r="AT259" s="71">
        <v>1</v>
      </c>
      <c r="AU259" s="71">
        <v>0</v>
      </c>
      <c r="AV259" s="71">
        <v>0</v>
      </c>
      <c r="AW259" s="71">
        <v>2</v>
      </c>
      <c r="AX259" s="71"/>
      <c r="AY259" s="72"/>
      <c r="AZ259" s="71">
        <v>9136.4999999999764</v>
      </c>
      <c r="BA259" s="71">
        <v>40678.69999999999</v>
      </c>
      <c r="BB259" s="71">
        <v>19</v>
      </c>
      <c r="BC259" s="71">
        <v>0</v>
      </c>
      <c r="BD259" s="71">
        <v>0</v>
      </c>
      <c r="BE259" s="71">
        <v>1444.0239999999999</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1988</v>
      </c>
      <c r="B260" s="70">
        <v>340</v>
      </c>
      <c r="C260" s="70">
        <v>21</v>
      </c>
      <c r="D260" s="70">
        <v>20</v>
      </c>
      <c r="E260" s="70">
        <v>2024</v>
      </c>
      <c r="F260" s="70" t="s">
        <v>1554</v>
      </c>
      <c r="G260" s="70" t="s">
        <v>1967</v>
      </c>
      <c r="H260" s="70" t="s">
        <v>1968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1989</v>
      </c>
      <c r="B261" s="70">
        <v>52</v>
      </c>
      <c r="C261" s="70">
        <v>1</v>
      </c>
      <c r="D261" s="70">
        <v>4</v>
      </c>
      <c r="E261" s="70">
        <v>1990</v>
      </c>
      <c r="F261" s="70" t="s">
        <v>787</v>
      </c>
      <c r="G261" s="70" t="s">
        <v>1990</v>
      </c>
      <c r="H261" s="70" t="s">
        <v>1991</v>
      </c>
      <c r="I261" s="148"/>
      <c r="J261" s="71">
        <v>258.63174890994623</v>
      </c>
      <c r="K261" s="71">
        <v>3.6903267485263251</v>
      </c>
      <c r="L261" s="71">
        <v>1.215895436191182</v>
      </c>
      <c r="M261" s="71">
        <v>19.232050028023679</v>
      </c>
      <c r="N261" s="71">
        <v>38.791521585514587</v>
      </c>
      <c r="O261" s="71">
        <v>31.258532630163909</v>
      </c>
      <c r="P261" s="71">
        <v>30.55873558168398</v>
      </c>
      <c r="Q261" s="71">
        <v>2.3468571732818599</v>
      </c>
      <c r="R261" s="71">
        <v>9.8627901154356223</v>
      </c>
      <c r="S261" s="71">
        <v>2.548404771296398</v>
      </c>
      <c r="T261" s="72"/>
      <c r="U261" s="71">
        <v>22011331</v>
      </c>
      <c r="V261" s="71">
        <v>1381</v>
      </c>
      <c r="W261" s="71">
        <v>14</v>
      </c>
      <c r="X261" s="71">
        <v>7313</v>
      </c>
      <c r="Y261" s="71">
        <v>12426</v>
      </c>
      <c r="Z261" s="71">
        <v>12857</v>
      </c>
      <c r="AA261" s="71">
        <v>7420</v>
      </c>
      <c r="AB261" s="71">
        <v>38105</v>
      </c>
      <c r="AC261" s="71">
        <v>1708253</v>
      </c>
      <c r="AD261" s="71">
        <v>2.548404771296398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1992</v>
      </c>
      <c r="B262" s="70">
        <v>53</v>
      </c>
      <c r="C262" s="70">
        <v>2</v>
      </c>
      <c r="D262" s="70">
        <v>4</v>
      </c>
      <c r="E262" s="70">
        <v>2005</v>
      </c>
      <c r="F262" s="70" t="s">
        <v>789</v>
      </c>
      <c r="G262" s="70" t="s">
        <v>1990</v>
      </c>
      <c r="H262" s="70" t="s">
        <v>1991</v>
      </c>
      <c r="I262" s="148"/>
      <c r="J262" s="71">
        <v>383.08873377711888</v>
      </c>
      <c r="K262" s="71">
        <v>2.3421219940904332</v>
      </c>
      <c r="L262" s="71">
        <v>0.52954379992373823</v>
      </c>
      <c r="M262" s="71">
        <v>33.713956279107599</v>
      </c>
      <c r="N262" s="71">
        <v>54.719976107274739</v>
      </c>
      <c r="O262" s="71">
        <v>48.339581741972808</v>
      </c>
      <c r="P262" s="71">
        <v>26.325053464559151</v>
      </c>
      <c r="Q262" s="71">
        <v>2.3895646951057401</v>
      </c>
      <c r="R262" s="71">
        <v>8.840489398706568</v>
      </c>
      <c r="S262" s="71">
        <v>6.3848132885562601</v>
      </c>
      <c r="T262" s="72"/>
      <c r="U262" s="71">
        <v>38939086</v>
      </c>
      <c r="V262" s="71">
        <v>1022</v>
      </c>
      <c r="W262" s="71">
        <v>7</v>
      </c>
      <c r="X262" s="71">
        <v>6804</v>
      </c>
      <c r="Y262" s="71">
        <v>14884</v>
      </c>
      <c r="Z262" s="71">
        <v>23008</v>
      </c>
      <c r="AA262" s="71">
        <v>5235</v>
      </c>
      <c r="AB262" s="71">
        <v>40560</v>
      </c>
      <c r="AC262" s="71">
        <v>1563257.5</v>
      </c>
      <c r="AD262" s="71">
        <v>6.3848132885562601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1993</v>
      </c>
      <c r="B263" s="70">
        <v>54</v>
      </c>
      <c r="C263" s="70">
        <v>3</v>
      </c>
      <c r="D263" s="70">
        <v>4</v>
      </c>
      <c r="E263" s="70">
        <v>2006</v>
      </c>
      <c r="F263" s="70" t="s">
        <v>790</v>
      </c>
      <c r="G263" s="70" t="s">
        <v>1990</v>
      </c>
      <c r="H263" s="70" t="s">
        <v>1991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1994</v>
      </c>
      <c r="B264" s="70">
        <v>55</v>
      </c>
      <c r="C264" s="70">
        <v>4</v>
      </c>
      <c r="D264" s="70">
        <v>4</v>
      </c>
      <c r="E264" s="70">
        <v>2007</v>
      </c>
      <c r="F264" s="70" t="s">
        <v>791</v>
      </c>
      <c r="G264" s="70" t="s">
        <v>1990</v>
      </c>
      <c r="H264" s="70" t="s">
        <v>1991</v>
      </c>
      <c r="I264" s="148"/>
      <c r="J264" s="71">
        <v>343.32259995580841</v>
      </c>
      <c r="K264" s="71">
        <v>2.127232578624247</v>
      </c>
      <c r="L264" s="71">
        <v>2.9983123109973451</v>
      </c>
      <c r="M264" s="71">
        <v>37.4617921494333</v>
      </c>
      <c r="N264" s="71">
        <v>54.866449407271929</v>
      </c>
      <c r="O264" s="71">
        <v>47.711026765903917</v>
      </c>
      <c r="P264" s="71">
        <v>25.695915097071332</v>
      </c>
      <c r="Q264" s="71">
        <v>2.5670814263955202</v>
      </c>
      <c r="R264" s="71">
        <v>5.4002275950096594</v>
      </c>
      <c r="S264" s="71">
        <v>5.4254229286200841</v>
      </c>
      <c r="T264" s="72"/>
      <c r="U264" s="71">
        <v>41645992</v>
      </c>
      <c r="V264" s="71">
        <v>930</v>
      </c>
      <c r="W264" s="71">
        <v>34</v>
      </c>
      <c r="X264" s="71">
        <v>8275</v>
      </c>
      <c r="Y264" s="71">
        <v>15521</v>
      </c>
      <c r="Z264" s="71">
        <v>23607</v>
      </c>
      <c r="AA264" s="71">
        <v>5032</v>
      </c>
      <c r="AB264" s="71">
        <v>41269</v>
      </c>
      <c r="AC264" s="71">
        <v>982317.5</v>
      </c>
      <c r="AD264" s="71">
        <v>5.4254229286200841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1995</v>
      </c>
      <c r="B265" s="70">
        <v>56</v>
      </c>
      <c r="C265" s="70">
        <v>5</v>
      </c>
      <c r="D265" s="70">
        <v>4</v>
      </c>
      <c r="E265" s="70">
        <v>2008</v>
      </c>
      <c r="F265" s="70" t="s">
        <v>792</v>
      </c>
      <c r="G265" s="70" t="s">
        <v>1990</v>
      </c>
      <c r="H265" s="70" t="s">
        <v>1991</v>
      </c>
      <c r="I265" s="148"/>
      <c r="J265" s="71">
        <v>352.71296309556777</v>
      </c>
      <c r="K265" s="71">
        <v>1.5885834195299089</v>
      </c>
      <c r="L265" s="71">
        <v>0.86441583011068568</v>
      </c>
      <c r="M265" s="71">
        <v>37.354316358300558</v>
      </c>
      <c r="N265" s="71">
        <v>55.226986641137977</v>
      </c>
      <c r="O265" s="71">
        <v>46.811763841614891</v>
      </c>
      <c r="P265" s="71">
        <v>25.31468375435</v>
      </c>
      <c r="Q265" s="71">
        <v>2.5385766267838901</v>
      </c>
      <c r="R265" s="71">
        <v>4.2289475189274333</v>
      </c>
      <c r="S265" s="71">
        <v>4.3945553991589517</v>
      </c>
      <c r="T265" s="72"/>
      <c r="U265" s="71">
        <v>45596207</v>
      </c>
      <c r="V265" s="71">
        <v>930</v>
      </c>
      <c r="W265" s="71">
        <v>11</v>
      </c>
      <c r="X265" s="71">
        <v>8275</v>
      </c>
      <c r="Y265" s="71">
        <v>15796</v>
      </c>
      <c r="Z265" s="71">
        <v>23975</v>
      </c>
      <c r="AA265" s="71">
        <v>4963</v>
      </c>
      <c r="AB265" s="71">
        <v>41482</v>
      </c>
      <c r="AC265" s="71">
        <v>798790</v>
      </c>
      <c r="AD265" s="71">
        <v>4.3945553991589517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1996</v>
      </c>
      <c r="B266" s="70">
        <v>57</v>
      </c>
      <c r="C266" s="70">
        <v>6</v>
      </c>
      <c r="D266" s="70">
        <v>4</v>
      </c>
      <c r="E266" s="70">
        <v>2009</v>
      </c>
      <c r="F266" s="70" t="s">
        <v>176</v>
      </c>
      <c r="G266" s="70" t="s">
        <v>1990</v>
      </c>
      <c r="H266" s="70" t="s">
        <v>1991</v>
      </c>
      <c r="I266" s="148"/>
      <c r="J266" s="71">
        <v>375.46968678715513</v>
      </c>
      <c r="K266" s="71">
        <v>1.417676612913874</v>
      </c>
      <c r="L266" s="71">
        <v>4.7176653699332691</v>
      </c>
      <c r="M266" s="71">
        <v>37.024536059009577</v>
      </c>
      <c r="N266" s="71">
        <v>54.202909659855429</v>
      </c>
      <c r="O266" s="71">
        <v>47.845363839024976</v>
      </c>
      <c r="P266" s="71">
        <v>24.385186359083999</v>
      </c>
      <c r="Q266" s="71">
        <v>2.43175770912862</v>
      </c>
      <c r="R266" s="71">
        <v>4.0536027598189932</v>
      </c>
      <c r="S266" s="71">
        <v>4.0295635538728707</v>
      </c>
      <c r="T266" s="72"/>
      <c r="U266" s="71">
        <v>38158397</v>
      </c>
      <c r="V266" s="71">
        <v>872</v>
      </c>
      <c r="W266" s="71">
        <v>102</v>
      </c>
      <c r="X266" s="71">
        <v>8677</v>
      </c>
      <c r="Y266" s="71">
        <v>16016</v>
      </c>
      <c r="Z266" s="71">
        <v>24187</v>
      </c>
      <c r="AA266" s="71">
        <v>4908</v>
      </c>
      <c r="AB266" s="71">
        <v>41713</v>
      </c>
      <c r="AC266" s="71">
        <v>746972.25</v>
      </c>
      <c r="AD266" s="71">
        <v>4.0295635538728707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578.64499999999998</v>
      </c>
      <c r="BK266" s="71">
        <v>108.65600000000001</v>
      </c>
      <c r="BL266" s="71">
        <v>0</v>
      </c>
      <c r="BM266" s="71">
        <v>0</v>
      </c>
      <c r="BN266" s="72"/>
      <c r="BO266" s="71">
        <v>0</v>
      </c>
      <c r="BP266" s="71">
        <v>0</v>
      </c>
      <c r="BQ266" s="71">
        <v>6</v>
      </c>
      <c r="BR266" s="71">
        <v>2</v>
      </c>
      <c r="BS266" s="71">
        <v>0</v>
      </c>
      <c r="BT266" s="71">
        <v>0</v>
      </c>
      <c r="BU266"/>
      <c r="BV266" s="70">
        <v>619.83600000000001</v>
      </c>
      <c r="BW266" s="70">
        <v>0</v>
      </c>
      <c r="BX266" s="70">
        <v>67.465000000000003</v>
      </c>
      <c r="BY266" s="70">
        <v>0</v>
      </c>
      <c r="BZ266" s="70">
        <v>0</v>
      </c>
      <c r="CA266" s="70">
        <v>0</v>
      </c>
      <c r="CB266" s="70">
        <v>0</v>
      </c>
      <c r="CC266" s="70">
        <v>0</v>
      </c>
      <c r="CD266" s="70">
        <v>0</v>
      </c>
    </row>
    <row r="267" spans="1:82">
      <c r="A267" s="70" t="s">
        <v>1997</v>
      </c>
      <c r="B267" s="70">
        <v>58</v>
      </c>
      <c r="C267" s="70">
        <v>7</v>
      </c>
      <c r="D267" s="70">
        <v>4</v>
      </c>
      <c r="E267" s="70">
        <v>2010</v>
      </c>
      <c r="F267" s="70" t="s">
        <v>177</v>
      </c>
      <c r="G267" s="70" t="s">
        <v>1990</v>
      </c>
      <c r="H267" s="70" t="s">
        <v>1991</v>
      </c>
      <c r="I267" s="148"/>
      <c r="J267" s="71">
        <v>405.76263882662857</v>
      </c>
      <c r="K267" s="71">
        <v>1.512509741559326</v>
      </c>
      <c r="L267" s="71">
        <v>4.4503208043285234</v>
      </c>
      <c r="M267" s="71">
        <v>38.010163058357229</v>
      </c>
      <c r="N267" s="71">
        <v>60.211514681037073</v>
      </c>
      <c r="O267" s="71">
        <v>48.051336115150207</v>
      </c>
      <c r="P267" s="71">
        <v>24.97410264610512</v>
      </c>
      <c r="Q267" s="71">
        <v>2.5455631848176599</v>
      </c>
      <c r="R267" s="71">
        <v>5.2915741206386011</v>
      </c>
      <c r="S267" s="71">
        <v>4.8501900868220282</v>
      </c>
      <c r="T267" s="72"/>
      <c r="U267" s="71">
        <v>41777913</v>
      </c>
      <c r="V267" s="71">
        <v>872</v>
      </c>
      <c r="W267" s="71">
        <v>102</v>
      </c>
      <c r="X267" s="71">
        <v>8677</v>
      </c>
      <c r="Y267" s="71">
        <v>16206</v>
      </c>
      <c r="Z267" s="71">
        <v>24404</v>
      </c>
      <c r="AA267" s="71">
        <v>4901</v>
      </c>
      <c r="AB267" s="71">
        <v>41841</v>
      </c>
      <c r="AC267" s="71">
        <v>924060</v>
      </c>
      <c r="AD267" s="71">
        <v>4.8501900868220282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723.58199999999999</v>
      </c>
      <c r="BK267" s="71">
        <v>112.247</v>
      </c>
      <c r="BL267" s="71">
        <v>3.552</v>
      </c>
      <c r="BM267" s="71">
        <v>0</v>
      </c>
      <c r="BN267" s="72"/>
      <c r="BO267" s="71">
        <v>0</v>
      </c>
      <c r="BP267" s="71">
        <v>0</v>
      </c>
      <c r="BQ267" s="71">
        <v>7</v>
      </c>
      <c r="BR267" s="71">
        <v>2</v>
      </c>
      <c r="BS267" s="71">
        <v>1</v>
      </c>
      <c r="BT267" s="71">
        <v>0</v>
      </c>
      <c r="BU267"/>
      <c r="BV267" s="70">
        <v>730.59799999999996</v>
      </c>
      <c r="BW267" s="70">
        <v>0</v>
      </c>
      <c r="BX267" s="70">
        <v>97.905000000000001</v>
      </c>
      <c r="BY267" s="70">
        <v>0</v>
      </c>
      <c r="BZ267" s="70">
        <v>0</v>
      </c>
      <c r="CA267" s="70">
        <v>0</v>
      </c>
      <c r="CB267" s="70">
        <v>10.878</v>
      </c>
      <c r="CC267" s="70">
        <v>0</v>
      </c>
      <c r="CD267" s="70">
        <v>0</v>
      </c>
    </row>
    <row r="268" spans="1:82">
      <c r="A268" s="70" t="s">
        <v>1998</v>
      </c>
      <c r="B268" s="70">
        <v>59</v>
      </c>
      <c r="C268" s="70">
        <v>8</v>
      </c>
      <c r="D268" s="70">
        <v>4</v>
      </c>
      <c r="E268" s="70">
        <v>2011</v>
      </c>
      <c r="F268" s="70" t="s">
        <v>178</v>
      </c>
      <c r="G268" s="70" t="s">
        <v>1990</v>
      </c>
      <c r="H268" s="70" t="s">
        <v>1991</v>
      </c>
      <c r="I268" s="148"/>
      <c r="J268" s="71">
        <v>445.54006044230402</v>
      </c>
      <c r="K268" s="71">
        <v>2.053930088876895</v>
      </c>
      <c r="L268" s="71">
        <v>4.6211854253239952</v>
      </c>
      <c r="M268" s="71">
        <v>41.165880324947572</v>
      </c>
      <c r="N268" s="71">
        <v>61.407143693383453</v>
      </c>
      <c r="O268" s="71">
        <v>47.628954371974899</v>
      </c>
      <c r="P268" s="71">
        <v>24.376102818339646</v>
      </c>
      <c r="Q268" s="71">
        <v>2.9423128317014302</v>
      </c>
      <c r="R268" s="71">
        <v>5.2028266068986326</v>
      </c>
      <c r="S268" s="71">
        <v>3.8292791737011149</v>
      </c>
      <c r="T268" s="72"/>
      <c r="U268" s="71">
        <v>45167005</v>
      </c>
      <c r="V268" s="71">
        <v>872</v>
      </c>
      <c r="W268" s="71">
        <v>102</v>
      </c>
      <c r="X268" s="71">
        <v>8677</v>
      </c>
      <c r="Y268" s="71">
        <v>16409</v>
      </c>
      <c r="Z268" s="71">
        <v>24715</v>
      </c>
      <c r="AA268" s="71">
        <v>4926</v>
      </c>
      <c r="AB268" s="71">
        <v>41927</v>
      </c>
      <c r="AC268" s="71">
        <v>907059.5</v>
      </c>
      <c r="AD268" s="71">
        <v>3.8292791737011149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545.10799999999995</v>
      </c>
      <c r="BK268" s="71">
        <v>133.74600000000001</v>
      </c>
      <c r="BL268" s="71">
        <v>17.861999999999998</v>
      </c>
      <c r="BM268" s="71">
        <v>0</v>
      </c>
      <c r="BN268" s="72"/>
      <c r="BO268" s="71">
        <v>0</v>
      </c>
      <c r="BP268" s="71">
        <v>0</v>
      </c>
      <c r="BQ268" s="71">
        <v>9</v>
      </c>
      <c r="BR268" s="71">
        <v>2</v>
      </c>
      <c r="BS268" s="71">
        <v>2</v>
      </c>
      <c r="BT268" s="71">
        <v>0</v>
      </c>
      <c r="BU268"/>
      <c r="BV268" s="70">
        <v>569.88400000000001</v>
      </c>
      <c r="BW268" s="70">
        <v>0</v>
      </c>
      <c r="BX268" s="70">
        <v>116.295</v>
      </c>
      <c r="BY268" s="70">
        <v>0</v>
      </c>
      <c r="BZ268" s="70">
        <v>0</v>
      </c>
      <c r="CA268" s="70">
        <v>0</v>
      </c>
      <c r="CB268" s="70">
        <v>10.537000000000001</v>
      </c>
      <c r="CC268" s="70">
        <v>0</v>
      </c>
      <c r="CD268" s="70">
        <v>0</v>
      </c>
    </row>
    <row r="269" spans="1:82">
      <c r="A269" s="70" t="s">
        <v>1999</v>
      </c>
      <c r="B269" s="70">
        <v>60</v>
      </c>
      <c r="C269" s="70">
        <v>9</v>
      </c>
      <c r="D269" s="70">
        <v>4</v>
      </c>
      <c r="E269" s="70">
        <v>2012</v>
      </c>
      <c r="F269" s="70" t="s">
        <v>179</v>
      </c>
      <c r="G269" s="70" t="s">
        <v>1990</v>
      </c>
      <c r="H269" s="70" t="s">
        <v>1991</v>
      </c>
      <c r="I269" s="148"/>
      <c r="J269" s="71">
        <v>221.8160317468228</v>
      </c>
      <c r="K269" s="71">
        <v>1.8368265005071831</v>
      </c>
      <c r="L269" s="71">
        <v>4.50157557885509</v>
      </c>
      <c r="M269" s="71">
        <v>43.49013678904798</v>
      </c>
      <c r="N269" s="71">
        <v>63.936716771514703</v>
      </c>
      <c r="O269" s="71">
        <v>47.680522485917315</v>
      </c>
      <c r="P269" s="71">
        <v>24.549627044068508</v>
      </c>
      <c r="Q269" s="71">
        <v>3.2502882552519399</v>
      </c>
      <c r="R269" s="71">
        <v>5.0575591859622024</v>
      </c>
      <c r="S269" s="71">
        <v>5.1328438209984144</v>
      </c>
      <c r="T269" s="72"/>
      <c r="U269" s="71">
        <v>24212865</v>
      </c>
      <c r="V269" s="71">
        <v>872</v>
      </c>
      <c r="W269" s="71">
        <v>102</v>
      </c>
      <c r="X269" s="71">
        <v>8677</v>
      </c>
      <c r="Y269" s="71">
        <v>16901</v>
      </c>
      <c r="Z269" s="71">
        <v>24938</v>
      </c>
      <c r="AA269" s="71">
        <v>4933</v>
      </c>
      <c r="AB269" s="71">
        <v>42629</v>
      </c>
      <c r="AC269" s="71">
        <v>858896</v>
      </c>
      <c r="AD269" s="71">
        <v>5.1328438209984144</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561.76400000000001</v>
      </c>
      <c r="BK269" s="71">
        <v>134.23400000000001</v>
      </c>
      <c r="BL269" s="71">
        <v>14.394</v>
      </c>
      <c r="BM269" s="71">
        <v>0</v>
      </c>
      <c r="BN269" s="72"/>
      <c r="BO269" s="71">
        <v>0</v>
      </c>
      <c r="BP269" s="71">
        <v>0</v>
      </c>
      <c r="BQ269" s="71">
        <v>8</v>
      </c>
      <c r="BR269" s="71">
        <v>2</v>
      </c>
      <c r="BS269" s="71">
        <v>1</v>
      </c>
      <c r="BT269" s="71">
        <v>0</v>
      </c>
      <c r="BU269"/>
      <c r="BV269" s="70">
        <v>586.13300000000004</v>
      </c>
      <c r="BW269" s="70">
        <v>0</v>
      </c>
      <c r="BX269" s="70">
        <v>108.73399999999999</v>
      </c>
      <c r="BY269" s="70">
        <v>0</v>
      </c>
      <c r="BZ269" s="70">
        <v>0</v>
      </c>
      <c r="CA269" s="70">
        <v>0</v>
      </c>
      <c r="CB269" s="70">
        <v>15.525</v>
      </c>
      <c r="CC269" s="70">
        <v>0</v>
      </c>
      <c r="CD269" s="70">
        <v>0</v>
      </c>
    </row>
    <row r="270" spans="1:82">
      <c r="A270" s="70" t="s">
        <v>2000</v>
      </c>
      <c r="B270" s="70">
        <v>61</v>
      </c>
      <c r="C270" s="70">
        <v>10</v>
      </c>
      <c r="D270" s="70">
        <v>4</v>
      </c>
      <c r="E270" s="70">
        <v>2013</v>
      </c>
      <c r="F270" s="70" t="s">
        <v>180</v>
      </c>
      <c r="G270" s="70" t="s">
        <v>1990</v>
      </c>
      <c r="H270" s="70" t="s">
        <v>1991</v>
      </c>
      <c r="I270" s="148"/>
      <c r="J270" s="71">
        <v>215.89134316255451</v>
      </c>
      <c r="K270" s="71">
        <v>1.5609002548187489</v>
      </c>
      <c r="L270" s="71">
        <v>4.1536863898464942</v>
      </c>
      <c r="M270" s="71">
        <v>43.297283506527009</v>
      </c>
      <c r="N270" s="71">
        <v>58.517597109643383</v>
      </c>
      <c r="O270" s="71">
        <v>46.169772457032522</v>
      </c>
      <c r="P270" s="71">
        <v>24.477283207447922</v>
      </c>
      <c r="Q270" s="71">
        <v>3.3114082937048401</v>
      </c>
      <c r="R270" s="71">
        <v>5.0553830677080134</v>
      </c>
      <c r="S270" s="71">
        <v>7.2268239607810614</v>
      </c>
      <c r="T270" s="72"/>
      <c r="U270" s="71">
        <v>24308436</v>
      </c>
      <c r="V270" s="71">
        <v>872</v>
      </c>
      <c r="W270" s="71">
        <v>102</v>
      </c>
      <c r="X270" s="71">
        <v>8677</v>
      </c>
      <c r="Y270" s="71">
        <v>17118</v>
      </c>
      <c r="Z270" s="71">
        <v>25226</v>
      </c>
      <c r="AA270" s="71">
        <v>4900</v>
      </c>
      <c r="AB270" s="71">
        <v>42808</v>
      </c>
      <c r="AC270" s="71">
        <v>838040</v>
      </c>
      <c r="AD270" s="71">
        <v>7.2268239607810614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541.87599999999998</v>
      </c>
      <c r="BK270" s="71">
        <v>125.184</v>
      </c>
      <c r="BL270" s="71">
        <v>17.093</v>
      </c>
      <c r="BM270" s="71">
        <v>0</v>
      </c>
      <c r="BN270" s="72"/>
      <c r="BO270" s="71">
        <v>0</v>
      </c>
      <c r="BP270" s="71">
        <v>0</v>
      </c>
      <c r="BQ270" s="71">
        <v>8</v>
      </c>
      <c r="BR270" s="71">
        <v>2</v>
      </c>
      <c r="BS270" s="71">
        <v>2</v>
      </c>
      <c r="BT270" s="71">
        <v>0</v>
      </c>
      <c r="BU270"/>
      <c r="BV270" s="70">
        <v>562.57399999999996</v>
      </c>
      <c r="BW270" s="70">
        <v>0</v>
      </c>
      <c r="BX270" s="70">
        <v>106.617</v>
      </c>
      <c r="BY270" s="70">
        <v>0</v>
      </c>
      <c r="BZ270" s="70">
        <v>0</v>
      </c>
      <c r="CA270" s="70">
        <v>0</v>
      </c>
      <c r="CB270" s="70">
        <v>14.962</v>
      </c>
      <c r="CC270" s="70">
        <v>0</v>
      </c>
      <c r="CD270" s="70">
        <v>0</v>
      </c>
    </row>
    <row r="271" spans="1:82">
      <c r="A271" s="70" t="s">
        <v>2001</v>
      </c>
      <c r="B271" s="70">
        <v>62</v>
      </c>
      <c r="C271" s="70">
        <v>11</v>
      </c>
      <c r="D271" s="70">
        <v>4</v>
      </c>
      <c r="E271" s="70">
        <v>2014</v>
      </c>
      <c r="F271" s="70" t="s">
        <v>181</v>
      </c>
      <c r="G271" s="70" t="s">
        <v>1990</v>
      </c>
      <c r="H271" s="70" t="s">
        <v>1991</v>
      </c>
      <c r="I271" s="148"/>
      <c r="J271" s="71">
        <v>197.89727094610399</v>
      </c>
      <c r="K271" s="71">
        <v>1.622228755576625</v>
      </c>
      <c r="L271" s="71">
        <v>3.8607914329929862</v>
      </c>
      <c r="M271" s="71">
        <v>41.022011823066073</v>
      </c>
      <c r="N271" s="71">
        <v>56.722454867183167</v>
      </c>
      <c r="O271" s="71">
        <v>44.161633709823711</v>
      </c>
      <c r="P271" s="71">
        <v>24.790301562336396</v>
      </c>
      <c r="Q271" s="71">
        <v>3.1733881487349702</v>
      </c>
      <c r="R271" s="71">
        <v>4.9626259673095454</v>
      </c>
      <c r="S271" s="71">
        <v>5.7978654962273071</v>
      </c>
      <c r="T271" s="72"/>
      <c r="U271" s="71">
        <v>24331615</v>
      </c>
      <c r="V271" s="71">
        <v>785</v>
      </c>
      <c r="W271" s="71">
        <v>81</v>
      </c>
      <c r="X271" s="71">
        <v>8807</v>
      </c>
      <c r="Y271" s="71">
        <v>17304</v>
      </c>
      <c r="Z271" s="71">
        <v>25413</v>
      </c>
      <c r="AA271" s="71">
        <v>4937</v>
      </c>
      <c r="AB271" s="71">
        <v>42758</v>
      </c>
      <c r="AC271" s="71">
        <v>825250.25</v>
      </c>
      <c r="AD271" s="71">
        <v>5.7978654962273071</v>
      </c>
      <c r="AE271" s="72"/>
      <c r="AF271" s="71"/>
      <c r="AG271" s="71"/>
      <c r="AH271" s="71"/>
      <c r="AI271" s="71"/>
      <c r="AJ271" s="71"/>
      <c r="AK271" s="71"/>
      <c r="AL271" s="71"/>
      <c r="AM271" s="71"/>
      <c r="AN271" s="71"/>
      <c r="AO271" s="71"/>
      <c r="AP271" s="71"/>
      <c r="AQ271" s="72"/>
      <c r="AR271" s="71">
        <v>976</v>
      </c>
      <c r="AS271" s="71">
        <v>169</v>
      </c>
      <c r="AT271" s="71">
        <v>0</v>
      </c>
      <c r="AU271" s="71">
        <v>0</v>
      </c>
      <c r="AV271" s="71">
        <v>0</v>
      </c>
      <c r="AW271" s="71">
        <v>0</v>
      </c>
      <c r="AX271" s="71"/>
      <c r="AY271" s="72"/>
      <c r="AZ271" s="71">
        <v>4038.6</v>
      </c>
      <c r="BA271" s="71">
        <v>5912.4</v>
      </c>
      <c r="BB271" s="71">
        <v>0</v>
      </c>
      <c r="BC271" s="71">
        <v>0</v>
      </c>
      <c r="BD271" s="71">
        <v>0</v>
      </c>
      <c r="BE271" s="71">
        <v>0</v>
      </c>
      <c r="BF271" s="71"/>
      <c r="BG271" s="72"/>
      <c r="BH271" s="71">
        <v>0</v>
      </c>
      <c r="BI271" s="71">
        <v>0</v>
      </c>
      <c r="BJ271" s="71">
        <v>520.28499999999997</v>
      </c>
      <c r="BK271" s="71">
        <v>111.80500000000001</v>
      </c>
      <c r="BL271" s="71">
        <v>14.705</v>
      </c>
      <c r="BM271" s="71">
        <v>0</v>
      </c>
      <c r="BN271" s="72"/>
      <c r="BO271" s="71">
        <v>0</v>
      </c>
      <c r="BP271" s="71">
        <v>0</v>
      </c>
      <c r="BQ271" s="71">
        <v>8</v>
      </c>
      <c r="BR271" s="71">
        <v>2</v>
      </c>
      <c r="BS271" s="71">
        <v>1</v>
      </c>
      <c r="BT271" s="71">
        <v>0</v>
      </c>
      <c r="BU271"/>
      <c r="BV271" s="70">
        <v>529.39300000000003</v>
      </c>
      <c r="BW271" s="70">
        <v>0</v>
      </c>
      <c r="BX271" s="70">
        <v>107.28700000000001</v>
      </c>
      <c r="BY271" s="70">
        <v>0</v>
      </c>
      <c r="BZ271" s="70">
        <v>0</v>
      </c>
      <c r="CA271" s="70">
        <v>0</v>
      </c>
      <c r="CB271" s="70">
        <v>10.115</v>
      </c>
      <c r="CC271" s="70">
        <v>0</v>
      </c>
      <c r="CD271" s="70">
        <v>0</v>
      </c>
    </row>
    <row r="272" spans="1:82">
      <c r="A272" s="70" t="s">
        <v>2002</v>
      </c>
      <c r="B272" s="70">
        <v>63</v>
      </c>
      <c r="C272" s="70">
        <v>12</v>
      </c>
      <c r="D272" s="70">
        <v>4</v>
      </c>
      <c r="E272" s="70">
        <v>2015</v>
      </c>
      <c r="F272" s="70" t="s">
        <v>182</v>
      </c>
      <c r="G272" s="70" t="s">
        <v>1990</v>
      </c>
      <c r="H272" s="70" t="s">
        <v>1991</v>
      </c>
      <c r="I272" s="148"/>
      <c r="J272" s="71">
        <v>172.36846094400991</v>
      </c>
      <c r="K272" s="71">
        <v>1.572979869155249</v>
      </c>
      <c r="L272" s="71">
        <v>4.5371462613732918</v>
      </c>
      <c r="M272" s="71">
        <v>39.104040698908364</v>
      </c>
      <c r="N272" s="71">
        <v>51.350250028901293</v>
      </c>
      <c r="O272" s="71">
        <v>44.084915683133048</v>
      </c>
      <c r="P272" s="71">
        <v>24.729482609989308</v>
      </c>
      <c r="Q272" s="71">
        <v>3.1271762307018101</v>
      </c>
      <c r="R272" s="71">
        <v>4.6310869539185937</v>
      </c>
      <c r="S272" s="71">
        <v>4.9598151225170399</v>
      </c>
      <c r="T272" s="72"/>
      <c r="U272" s="71">
        <v>24291726</v>
      </c>
      <c r="V272" s="71">
        <v>785</v>
      </c>
      <c r="W272" s="71">
        <v>81</v>
      </c>
      <c r="X272" s="71">
        <v>8807</v>
      </c>
      <c r="Y272" s="71">
        <v>17420</v>
      </c>
      <c r="Z272" s="71">
        <v>25613</v>
      </c>
      <c r="AA272" s="71">
        <v>4921</v>
      </c>
      <c r="AB272" s="71">
        <v>43042</v>
      </c>
      <c r="AC272" s="71">
        <v>791608.75</v>
      </c>
      <c r="AD272" s="71">
        <v>4.9598151225170399</v>
      </c>
      <c r="AE272" s="72"/>
      <c r="AF272" s="71">
        <v>128179782.2323388</v>
      </c>
      <c r="AG272" s="71">
        <v>1305090.3392079731</v>
      </c>
      <c r="AH272" s="71">
        <v>919229.3376301598</v>
      </c>
      <c r="AI272" s="71">
        <v>52932599.682844847</v>
      </c>
      <c r="AJ272" s="71">
        <v>76238194.724902838</v>
      </c>
      <c r="AK272" s="71">
        <v>0</v>
      </c>
      <c r="AL272" s="71">
        <v>0</v>
      </c>
      <c r="AM272" s="71">
        <v>5898725.5456007803</v>
      </c>
      <c r="AN272" s="71">
        <v>0</v>
      </c>
      <c r="AO272" s="71">
        <v>0</v>
      </c>
      <c r="AP272" s="71">
        <v>265473621.86252537</v>
      </c>
      <c r="AQ272" s="72"/>
      <c r="AR272" s="71">
        <v>1060</v>
      </c>
      <c r="AS272" s="71">
        <v>268</v>
      </c>
      <c r="AT272" s="71">
        <v>0</v>
      </c>
      <c r="AU272" s="71">
        <v>0</v>
      </c>
      <c r="AV272" s="71">
        <v>0</v>
      </c>
      <c r="AW272" s="71">
        <v>1</v>
      </c>
      <c r="AX272" s="71"/>
      <c r="AY272" s="72"/>
      <c r="AZ272" s="71">
        <v>4473.8999999999996</v>
      </c>
      <c r="BA272" s="71">
        <v>21833</v>
      </c>
      <c r="BB272" s="71">
        <v>0</v>
      </c>
      <c r="BC272" s="71">
        <v>0</v>
      </c>
      <c r="BD272" s="71">
        <v>0</v>
      </c>
      <c r="BE272" s="71">
        <v>7450</v>
      </c>
      <c r="BF272" s="71"/>
      <c r="BG272" s="72"/>
      <c r="BH272" s="71">
        <v>0</v>
      </c>
      <c r="BI272" s="71">
        <v>0</v>
      </c>
      <c r="BJ272" s="71">
        <v>494.86599999999999</v>
      </c>
      <c r="BK272" s="71">
        <v>72.406999999999996</v>
      </c>
      <c r="BL272" s="71">
        <v>14.65</v>
      </c>
      <c r="BM272" s="71">
        <v>0</v>
      </c>
      <c r="BN272" s="72"/>
      <c r="BO272" s="71">
        <v>0</v>
      </c>
      <c r="BP272" s="71">
        <v>0</v>
      </c>
      <c r="BQ272" s="71">
        <v>8</v>
      </c>
      <c r="BR272" s="71">
        <v>1</v>
      </c>
      <c r="BS272" s="71">
        <v>1</v>
      </c>
      <c r="BT272" s="71">
        <v>0</v>
      </c>
      <c r="BU272"/>
      <c r="BV272" s="70">
        <v>475.02300000000002</v>
      </c>
      <c r="BW272" s="70">
        <v>0</v>
      </c>
      <c r="BX272" s="70">
        <v>96.784000000000006</v>
      </c>
      <c r="BY272" s="70">
        <v>0</v>
      </c>
      <c r="BZ272" s="70">
        <v>0</v>
      </c>
      <c r="CA272" s="70">
        <v>0</v>
      </c>
      <c r="CB272" s="70">
        <v>10.116</v>
      </c>
      <c r="CC272" s="70">
        <v>0</v>
      </c>
      <c r="CD272" s="70">
        <v>0</v>
      </c>
    </row>
    <row r="273" spans="1:82">
      <c r="A273" s="70" t="s">
        <v>2003</v>
      </c>
      <c r="B273" s="70">
        <v>64</v>
      </c>
      <c r="C273" s="70">
        <v>13</v>
      </c>
      <c r="D273" s="70">
        <v>4</v>
      </c>
      <c r="E273" s="70">
        <v>2016</v>
      </c>
      <c r="F273" s="70" t="s">
        <v>155</v>
      </c>
      <c r="G273" s="1064" t="s">
        <v>1990</v>
      </c>
      <c r="H273" s="70" t="s">
        <v>1991</v>
      </c>
      <c r="I273" s="148"/>
      <c r="J273" s="71">
        <v>199.85308400497433</v>
      </c>
      <c r="K273" s="71">
        <v>1.5830293776709559</v>
      </c>
      <c r="L273" s="71">
        <v>4.8038903314189518</v>
      </c>
      <c r="M273" s="71">
        <v>33.924495119562813</v>
      </c>
      <c r="N273" s="71">
        <v>51.315881242313267</v>
      </c>
      <c r="O273" s="71">
        <v>43.927036098385777</v>
      </c>
      <c r="P273" s="71">
        <v>25.027276682346759</v>
      </c>
      <c r="Q273" s="71">
        <v>3.0409206950822805</v>
      </c>
      <c r="R273" s="71">
        <v>4.6342728486869298</v>
      </c>
      <c r="S273" s="71">
        <v>6.2041743944592964</v>
      </c>
      <c r="T273" s="72"/>
      <c r="U273" s="71">
        <v>26109207</v>
      </c>
      <c r="V273" s="71">
        <v>785</v>
      </c>
      <c r="W273" s="71">
        <v>81</v>
      </c>
      <c r="X273" s="71">
        <v>8807</v>
      </c>
      <c r="Y273" s="71">
        <v>17671</v>
      </c>
      <c r="Z273" s="71">
        <v>25835</v>
      </c>
      <c r="AA273" s="71">
        <v>5151</v>
      </c>
      <c r="AB273" s="71">
        <v>43053</v>
      </c>
      <c r="AC273" s="71">
        <v>791488.18518340739</v>
      </c>
      <c r="AD273" s="71">
        <v>6.2041743944592964</v>
      </c>
      <c r="AE273" s="72"/>
      <c r="AF273" s="71">
        <v>140714705.75787231</v>
      </c>
      <c r="AG273" s="71">
        <v>1239366.9531173089</v>
      </c>
      <c r="AH273" s="71">
        <v>739305.83221548982</v>
      </c>
      <c r="AI273" s="71">
        <v>52480147.761181436</v>
      </c>
      <c r="AJ273" s="71">
        <v>73569451.862555191</v>
      </c>
      <c r="AK273" s="71">
        <v>0</v>
      </c>
      <c r="AL273" s="71">
        <v>0</v>
      </c>
      <c r="AM273" s="71">
        <v>5904816.9516112674</v>
      </c>
      <c r="AN273" s="71">
        <v>0</v>
      </c>
      <c r="AO273" s="71">
        <v>0</v>
      </c>
      <c r="AP273" s="71">
        <v>274647795.11855304</v>
      </c>
      <c r="AQ273" s="72"/>
      <c r="AR273" s="71">
        <v>1132</v>
      </c>
      <c r="AS273" s="71">
        <v>311</v>
      </c>
      <c r="AT273" s="71">
        <v>0</v>
      </c>
      <c r="AU273" s="71">
        <v>0</v>
      </c>
      <c r="AV273" s="71">
        <v>0</v>
      </c>
      <c r="AW273" s="71">
        <v>1</v>
      </c>
      <c r="AX273" s="71"/>
      <c r="AY273" s="72"/>
      <c r="AZ273" s="71">
        <v>4830.2000000000007</v>
      </c>
      <c r="BA273" s="71">
        <v>23340.799999999999</v>
      </c>
      <c r="BB273" s="71">
        <v>0</v>
      </c>
      <c r="BC273" s="71">
        <v>0</v>
      </c>
      <c r="BD273" s="71">
        <v>0</v>
      </c>
      <c r="BE273" s="71">
        <v>7450</v>
      </c>
      <c r="BF273" s="71"/>
      <c r="BG273" s="72"/>
      <c r="BH273" s="71">
        <v>0</v>
      </c>
      <c r="BI273" s="71">
        <v>0</v>
      </c>
      <c r="BJ273" s="71">
        <v>500.61900000000003</v>
      </c>
      <c r="BK273" s="71">
        <v>71.8</v>
      </c>
      <c r="BL273" s="71">
        <v>16.344000000000001</v>
      </c>
      <c r="BM273" s="71">
        <v>0</v>
      </c>
      <c r="BN273" s="72"/>
      <c r="BO273" s="71">
        <v>0</v>
      </c>
      <c r="BP273" s="71">
        <v>0</v>
      </c>
      <c r="BQ273" s="71">
        <v>7</v>
      </c>
      <c r="BR273" s="71">
        <v>1</v>
      </c>
      <c r="BS273" s="71">
        <v>1</v>
      </c>
      <c r="BT273" s="71">
        <v>0</v>
      </c>
      <c r="BU273"/>
      <c r="BV273" s="70">
        <v>469.072</v>
      </c>
      <c r="BW273" s="70">
        <v>0</v>
      </c>
      <c r="BX273" s="70">
        <v>110.01900000000001</v>
      </c>
      <c r="BY273" s="70">
        <v>0</v>
      </c>
      <c r="BZ273" s="70">
        <v>0</v>
      </c>
      <c r="CA273" s="70">
        <v>0</v>
      </c>
      <c r="CB273" s="70">
        <v>9.6720000000000006</v>
      </c>
      <c r="CC273" s="70">
        <v>0</v>
      </c>
      <c r="CD273" s="70">
        <v>0</v>
      </c>
    </row>
    <row r="274" spans="1:82">
      <c r="A274" s="70" t="s">
        <v>2004</v>
      </c>
      <c r="B274" s="70">
        <v>65</v>
      </c>
      <c r="C274" s="70">
        <v>14</v>
      </c>
      <c r="D274" s="70">
        <v>4</v>
      </c>
      <c r="E274" s="70">
        <v>2017</v>
      </c>
      <c r="F274" s="70" t="s">
        <v>156</v>
      </c>
      <c r="G274" s="1064" t="s">
        <v>1990</v>
      </c>
      <c r="H274" s="70" t="s">
        <v>1991</v>
      </c>
      <c r="I274" s="148"/>
      <c r="J274" s="71">
        <v>194.36119341039304</v>
      </c>
      <c r="K274" s="71">
        <v>1.6162054857785233</v>
      </c>
      <c r="L274" s="71">
        <v>4.4688866884619758</v>
      </c>
      <c r="M274" s="71">
        <v>33.620152413319197</v>
      </c>
      <c r="N274" s="71">
        <v>52.823113131208942</v>
      </c>
      <c r="O274" s="71">
        <v>43.651803941999702</v>
      </c>
      <c r="P274" s="71">
        <v>24.73355539884496</v>
      </c>
      <c r="Q274" s="71">
        <v>2.9548449705566102</v>
      </c>
      <c r="R274" s="71">
        <v>4.5026886149403245</v>
      </c>
      <c r="S274" s="71">
        <v>6.3626987123300296</v>
      </c>
      <c r="T274" s="72"/>
      <c r="U274" s="71">
        <v>27053989</v>
      </c>
      <c r="V274" s="71">
        <v>785</v>
      </c>
      <c r="W274" s="71">
        <v>81</v>
      </c>
      <c r="X274" s="71">
        <v>8807</v>
      </c>
      <c r="Y274" s="71">
        <v>17782</v>
      </c>
      <c r="Z274" s="71">
        <v>26099</v>
      </c>
      <c r="AA274" s="71">
        <v>5123</v>
      </c>
      <c r="AB274" s="71">
        <v>43261</v>
      </c>
      <c r="AC274" s="71">
        <v>784273.74999999977</v>
      </c>
      <c r="AD274" s="71">
        <v>6.3626987123300296</v>
      </c>
      <c r="AE274" s="72"/>
      <c r="AF274" s="71">
        <v>145969038.35279199</v>
      </c>
      <c r="AG274" s="71">
        <v>1282702.248015088</v>
      </c>
      <c r="AH274" s="71">
        <v>942152.5594592999</v>
      </c>
      <c r="AI274" s="71">
        <v>53325672.923640773</v>
      </c>
      <c r="AJ274" s="71">
        <v>78162534.124249771</v>
      </c>
      <c r="AK274" s="71">
        <v>0</v>
      </c>
      <c r="AL274" s="71">
        <v>0</v>
      </c>
      <c r="AM274" s="71">
        <v>5942628.6897912379</v>
      </c>
      <c r="AN274" s="71">
        <v>0</v>
      </c>
      <c r="AO274" s="71">
        <v>0</v>
      </c>
      <c r="AP274" s="71">
        <v>285624728.89794815</v>
      </c>
      <c r="AQ274" s="72"/>
      <c r="AR274" s="71">
        <v>1208</v>
      </c>
      <c r="AS274" s="71">
        <v>364</v>
      </c>
      <c r="AT274" s="71">
        <v>0</v>
      </c>
      <c r="AU274" s="71">
        <v>0</v>
      </c>
      <c r="AV274" s="71">
        <v>0</v>
      </c>
      <c r="AW274" s="71">
        <v>2</v>
      </c>
      <c r="AX274" s="71"/>
      <c r="AY274" s="72"/>
      <c r="AZ274" s="71">
        <v>5211</v>
      </c>
      <c r="BA274" s="71">
        <v>26833.7</v>
      </c>
      <c r="BB274" s="71">
        <v>0</v>
      </c>
      <c r="BC274" s="71">
        <v>0</v>
      </c>
      <c r="BD274" s="71">
        <v>0</v>
      </c>
      <c r="BE274" s="71">
        <v>40450</v>
      </c>
      <c r="BF274" s="71"/>
      <c r="BG274" s="72"/>
      <c r="BH274" s="71">
        <v>0</v>
      </c>
      <c r="BI274" s="71">
        <v>0</v>
      </c>
      <c r="BJ274" s="71">
        <v>530.06399999999996</v>
      </c>
      <c r="BK274" s="71">
        <v>0.55000000000000004</v>
      </c>
      <c r="BL274" s="71">
        <v>16.713000000000001</v>
      </c>
      <c r="BM274" s="71">
        <v>0</v>
      </c>
      <c r="BN274" s="72"/>
      <c r="BO274" s="71">
        <v>0</v>
      </c>
      <c r="BP274" s="71">
        <v>0</v>
      </c>
      <c r="BQ274" s="71">
        <v>7</v>
      </c>
      <c r="BR274" s="71">
        <v>1</v>
      </c>
      <c r="BS274" s="71">
        <v>1</v>
      </c>
      <c r="BT274" s="71">
        <v>0</v>
      </c>
      <c r="BU274"/>
      <c r="BV274" s="70">
        <v>413.827</v>
      </c>
      <c r="BW274" s="70">
        <v>0</v>
      </c>
      <c r="BX274" s="70">
        <v>125.837</v>
      </c>
      <c r="BY274" s="70">
        <v>0</v>
      </c>
      <c r="BZ274" s="70">
        <v>0</v>
      </c>
      <c r="CA274" s="70">
        <v>0</v>
      </c>
      <c r="CB274" s="70">
        <v>7.6630000000000003</v>
      </c>
      <c r="CC274" s="70">
        <v>0</v>
      </c>
      <c r="CD274" s="70">
        <v>0</v>
      </c>
    </row>
    <row r="275" spans="1:82">
      <c r="A275" s="70" t="s">
        <v>2005</v>
      </c>
      <c r="B275" s="70">
        <v>66</v>
      </c>
      <c r="C275" s="70">
        <v>15</v>
      </c>
      <c r="D275" s="70">
        <v>4</v>
      </c>
      <c r="E275" s="70">
        <v>2018</v>
      </c>
      <c r="F275" s="70" t="s">
        <v>183</v>
      </c>
      <c r="G275" s="70" t="s">
        <v>1990</v>
      </c>
      <c r="H275" s="70" t="s">
        <v>1991</v>
      </c>
      <c r="I275" s="148"/>
      <c r="J275" s="71">
        <v>193.06230333314133</v>
      </c>
      <c r="K275" s="71">
        <v>1.5088895801769404</v>
      </c>
      <c r="L275" s="71">
        <v>4.1615898454041726</v>
      </c>
      <c r="M275" s="71">
        <v>34.14320907362255</v>
      </c>
      <c r="N275" s="71">
        <v>49.282591365169367</v>
      </c>
      <c r="O275" s="71">
        <v>43.276426277735631</v>
      </c>
      <c r="P275" s="71">
        <v>24.907981612544287</v>
      </c>
      <c r="Q275" s="71">
        <v>2.75896767704007</v>
      </c>
      <c r="R275" s="71">
        <v>5.3958697751502731</v>
      </c>
      <c r="S275" s="71">
        <v>6.4344665305492423</v>
      </c>
      <c r="T275" s="72"/>
      <c r="U275" s="71">
        <v>28044267</v>
      </c>
      <c r="V275" s="71">
        <v>785</v>
      </c>
      <c r="W275" s="71">
        <v>81</v>
      </c>
      <c r="X275" s="71">
        <v>8807</v>
      </c>
      <c r="Y275" s="71">
        <v>18289</v>
      </c>
      <c r="Z275" s="71">
        <v>26370</v>
      </c>
      <c r="AA275" s="71">
        <v>5211</v>
      </c>
      <c r="AB275" s="71">
        <v>43530</v>
      </c>
      <c r="AC275" s="71">
        <v>936163.75</v>
      </c>
      <c r="AD275" s="71">
        <v>6.4344665305492423</v>
      </c>
      <c r="AE275" s="72"/>
      <c r="AF275" s="71">
        <v>145878358.04606891</v>
      </c>
      <c r="AG275" s="71">
        <v>1139556.7091040609</v>
      </c>
      <c r="AH275" s="71">
        <v>888508.60681318748</v>
      </c>
      <c r="AI275" s="71">
        <v>51452884.022721693</v>
      </c>
      <c r="AJ275" s="71">
        <v>72017122.231156677</v>
      </c>
      <c r="AK275" s="71">
        <v>0</v>
      </c>
      <c r="AL275" s="71">
        <v>0</v>
      </c>
      <c r="AM275" s="71">
        <v>5991952.8492780747</v>
      </c>
      <c r="AN275" s="71">
        <v>0</v>
      </c>
      <c r="AO275" s="71">
        <v>0</v>
      </c>
      <c r="AP275" s="71">
        <v>277368382.46514261</v>
      </c>
      <c r="AQ275" s="72"/>
      <c r="AR275" s="71">
        <v>1292</v>
      </c>
      <c r="AS275" s="71">
        <v>434</v>
      </c>
      <c r="AT275" s="71">
        <v>0</v>
      </c>
      <c r="AU275" s="71">
        <v>0</v>
      </c>
      <c r="AV275" s="71">
        <v>0</v>
      </c>
      <c r="AW275" s="71">
        <v>2</v>
      </c>
      <c r="AX275" s="71"/>
      <c r="AY275" s="72"/>
      <c r="AZ275" s="71">
        <v>5629</v>
      </c>
      <c r="BA275" s="71">
        <v>29232</v>
      </c>
      <c r="BB275" s="71">
        <v>0</v>
      </c>
      <c r="BC275" s="71">
        <v>0</v>
      </c>
      <c r="BD275" s="71">
        <v>0</v>
      </c>
      <c r="BE275" s="71">
        <v>62689</v>
      </c>
      <c r="BF275" s="71"/>
      <c r="BG275" s="72"/>
      <c r="BH275" s="71">
        <v>0</v>
      </c>
      <c r="BI275" s="71">
        <v>0</v>
      </c>
      <c r="BJ275" s="71">
        <v>444.346</v>
      </c>
      <c r="BK275" s="71">
        <v>115.83499999999999</v>
      </c>
      <c r="BL275" s="71">
        <v>15.500999999999999</v>
      </c>
      <c r="BM275" s="71">
        <v>0</v>
      </c>
      <c r="BN275" s="72"/>
      <c r="BO275" s="71">
        <v>0</v>
      </c>
      <c r="BP275" s="71">
        <v>0</v>
      </c>
      <c r="BQ275" s="71">
        <v>7</v>
      </c>
      <c r="BR275" s="71">
        <v>1</v>
      </c>
      <c r="BS275" s="71">
        <v>1</v>
      </c>
      <c r="BT275" s="71">
        <v>0</v>
      </c>
      <c r="BU275"/>
      <c r="BV275" s="70">
        <v>519.86900000000003</v>
      </c>
      <c r="BW275" s="70">
        <v>0</v>
      </c>
      <c r="BX275" s="70">
        <v>48.326000000000001</v>
      </c>
      <c r="BY275" s="70">
        <v>0</v>
      </c>
      <c r="BZ275" s="70">
        <v>0</v>
      </c>
      <c r="CA275" s="70">
        <v>0</v>
      </c>
      <c r="CB275" s="70">
        <v>7.4870000000000001</v>
      </c>
      <c r="CC275" s="70">
        <v>0</v>
      </c>
      <c r="CD275" s="70">
        <v>0</v>
      </c>
    </row>
    <row r="276" spans="1:82">
      <c r="A276" s="70" t="s">
        <v>2006</v>
      </c>
      <c r="B276" s="70">
        <v>67</v>
      </c>
      <c r="C276" s="70">
        <v>16</v>
      </c>
      <c r="D276" s="70">
        <v>4</v>
      </c>
      <c r="E276" s="70">
        <v>2019</v>
      </c>
      <c r="F276" s="70" t="s">
        <v>158</v>
      </c>
      <c r="G276" s="70" t="s">
        <v>1990</v>
      </c>
      <c r="H276" s="70" t="s">
        <v>1991</v>
      </c>
      <c r="I276" s="148"/>
      <c r="J276" s="71">
        <v>185.78380304134652</v>
      </c>
      <c r="K276" s="71">
        <v>1.3538161513964702</v>
      </c>
      <c r="L276" s="71">
        <v>4.1839583904898792</v>
      </c>
      <c r="M276" s="71">
        <v>32.547279149117834</v>
      </c>
      <c r="N276" s="71">
        <v>48.107298791924364</v>
      </c>
      <c r="O276" s="71">
        <v>42.241484363104341</v>
      </c>
      <c r="P276" s="71">
        <v>25.081377827869883</v>
      </c>
      <c r="Q276" s="71">
        <v>2.6929722706794901</v>
      </c>
      <c r="R276" s="71">
        <v>2.5567819899581741</v>
      </c>
      <c r="S276" s="71">
        <v>5.8237808806800961</v>
      </c>
      <c r="T276" s="72"/>
      <c r="U276" s="71">
        <v>28241148</v>
      </c>
      <c r="V276" s="71">
        <v>785</v>
      </c>
      <c r="W276" s="71">
        <v>81</v>
      </c>
      <c r="X276" s="71">
        <v>8807</v>
      </c>
      <c r="Y276" s="71">
        <v>18393</v>
      </c>
      <c r="Z276" s="71">
        <v>26446</v>
      </c>
      <c r="AA276" s="71">
        <v>5208</v>
      </c>
      <c r="AB276" s="71">
        <v>43639</v>
      </c>
      <c r="AC276" s="71">
        <v>450857.875</v>
      </c>
      <c r="AD276" s="71">
        <v>5.8237808806800961</v>
      </c>
      <c r="AE276" s="72"/>
      <c r="AF276" s="71">
        <v>142752749.6115582</v>
      </c>
      <c r="AG276" s="71">
        <v>1098673.930202154</v>
      </c>
      <c r="AH276" s="71">
        <v>954330.40190652281</v>
      </c>
      <c r="AI276" s="71">
        <v>53118621.978582747</v>
      </c>
      <c r="AJ276" s="71">
        <v>78357291.834364399</v>
      </c>
      <c r="AK276" s="71">
        <v>0</v>
      </c>
      <c r="AL276" s="71">
        <v>0</v>
      </c>
      <c r="AM276" s="71">
        <v>5943303.285783886</v>
      </c>
      <c r="AN276" s="71">
        <v>0</v>
      </c>
      <c r="AO276" s="71">
        <v>0</v>
      </c>
      <c r="AP276" s="71">
        <v>282224971.04239792</v>
      </c>
      <c r="AQ276" s="72"/>
      <c r="AR276" s="71">
        <v>1410</v>
      </c>
      <c r="AS276" s="71">
        <v>471</v>
      </c>
      <c r="AT276" s="71">
        <v>0</v>
      </c>
      <c r="AU276" s="71">
        <v>0</v>
      </c>
      <c r="AV276" s="71">
        <v>0</v>
      </c>
      <c r="AW276" s="71">
        <v>2</v>
      </c>
      <c r="AX276" s="71"/>
      <c r="AY276" s="72"/>
      <c r="AZ276" s="71">
        <v>6237.600000000004</v>
      </c>
      <c r="BA276" s="71">
        <v>31134.400000000001</v>
      </c>
      <c r="BB276" s="71">
        <v>0</v>
      </c>
      <c r="BC276" s="71">
        <v>0</v>
      </c>
      <c r="BD276" s="71">
        <v>0</v>
      </c>
      <c r="BE276" s="71">
        <v>62688.73</v>
      </c>
      <c r="BF276" s="71"/>
      <c r="BG276" s="72"/>
      <c r="BH276" s="71">
        <v>0</v>
      </c>
      <c r="BI276" s="71">
        <v>0</v>
      </c>
      <c r="BJ276" s="71">
        <v>455.57400000000001</v>
      </c>
      <c r="BK276" s="71">
        <v>110.898</v>
      </c>
      <c r="BL276" s="71">
        <v>15.271000000000001</v>
      </c>
      <c r="BM276" s="71">
        <v>0</v>
      </c>
      <c r="BN276" s="72"/>
      <c r="BO276" s="71">
        <v>0</v>
      </c>
      <c r="BP276" s="71">
        <v>0</v>
      </c>
      <c r="BQ276" s="71">
        <v>7</v>
      </c>
      <c r="BR276" s="71">
        <v>1</v>
      </c>
      <c r="BS276" s="71">
        <v>1</v>
      </c>
      <c r="BT276" s="71">
        <v>0</v>
      </c>
      <c r="BU276"/>
      <c r="BV276" s="70">
        <v>520.79999999999995</v>
      </c>
      <c r="BW276" s="70">
        <v>0</v>
      </c>
      <c r="BX276" s="70">
        <v>50.777999999999999</v>
      </c>
      <c r="BY276" s="70">
        <v>0</v>
      </c>
      <c r="BZ276" s="70">
        <v>0</v>
      </c>
      <c r="CA276" s="70">
        <v>0</v>
      </c>
      <c r="CB276" s="70">
        <v>10.164999999999999</v>
      </c>
      <c r="CC276" s="70">
        <v>0</v>
      </c>
      <c r="CD276" s="70">
        <v>0</v>
      </c>
    </row>
    <row r="277" spans="1:82">
      <c r="A277" s="70" t="s">
        <v>2007</v>
      </c>
      <c r="B277" s="70">
        <v>68</v>
      </c>
      <c r="C277" s="70">
        <v>17</v>
      </c>
      <c r="D277" s="70">
        <v>4</v>
      </c>
      <c r="E277" s="70">
        <v>2020</v>
      </c>
      <c r="F277" s="70" t="s">
        <v>159</v>
      </c>
      <c r="G277" s="70" t="s">
        <v>1990</v>
      </c>
      <c r="H277" s="70" t="s">
        <v>1991</v>
      </c>
      <c r="I277" s="148"/>
      <c r="J277" s="71">
        <v>169.92151398401319</v>
      </c>
      <c r="K277" s="71">
        <v>1.4428245583573291</v>
      </c>
      <c r="L277" s="71">
        <v>4.8552889254340439</v>
      </c>
      <c r="M277" s="71">
        <v>26.897909320716504</v>
      </c>
      <c r="N277" s="71">
        <v>47.906809585191517</v>
      </c>
      <c r="O277" s="71">
        <v>37.282402756281066</v>
      </c>
      <c r="P277" s="71">
        <v>23.837378247438174</v>
      </c>
      <c r="Q277" s="71">
        <v>2.5699800115121199</v>
      </c>
      <c r="R277" s="71">
        <v>4.6514474282825296</v>
      </c>
      <c r="S277" s="71">
        <v>5.8294184559474012</v>
      </c>
      <c r="T277" s="72"/>
      <c r="U277" s="71">
        <v>25320340</v>
      </c>
      <c r="V277" s="71">
        <v>780</v>
      </c>
      <c r="W277" s="71">
        <v>104</v>
      </c>
      <c r="X277" s="71">
        <v>8222</v>
      </c>
      <c r="Y277" s="71">
        <v>18495</v>
      </c>
      <c r="Z277" s="71">
        <v>26641</v>
      </c>
      <c r="AA277" s="71">
        <v>5261</v>
      </c>
      <c r="AB277" s="71">
        <v>43588</v>
      </c>
      <c r="AC277" s="71">
        <v>824560.99999999988</v>
      </c>
      <c r="AD277" s="71">
        <v>5.8294184559474012</v>
      </c>
      <c r="AE277" s="72"/>
      <c r="AF277" s="71">
        <v>132457207.7332795</v>
      </c>
      <c r="AG277" s="71">
        <v>1112793.3751293342</v>
      </c>
      <c r="AH277" s="71">
        <v>1166806.9212054443</v>
      </c>
      <c r="AI277" s="71">
        <v>45791998.842042275</v>
      </c>
      <c r="AJ277" s="71">
        <v>81205415.264979392</v>
      </c>
      <c r="AK277" s="71"/>
      <c r="AL277" s="71"/>
      <c r="AM277" s="71">
        <v>5688718.2727805004</v>
      </c>
      <c r="AN277" s="71"/>
      <c r="AO277" s="71"/>
      <c r="AP277" s="71">
        <v>267422940.40941644</v>
      </c>
      <c r="AQ277" s="72"/>
      <c r="AR277" s="71">
        <v>1519</v>
      </c>
      <c r="AS277" s="71">
        <v>510</v>
      </c>
      <c r="AT277" s="71">
        <v>0</v>
      </c>
      <c r="AU277" s="71">
        <v>0</v>
      </c>
      <c r="AV277" s="71">
        <v>0</v>
      </c>
      <c r="AW277" s="71">
        <v>2</v>
      </c>
      <c r="AX277" s="71"/>
      <c r="AY277" s="72"/>
      <c r="AZ277" s="71">
        <v>6845.3000000000056</v>
      </c>
      <c r="BA277" s="71">
        <v>33882.800000000017</v>
      </c>
      <c r="BB277" s="71">
        <v>0</v>
      </c>
      <c r="BC277" s="71">
        <v>0</v>
      </c>
      <c r="BD277" s="71">
        <v>0</v>
      </c>
      <c r="BE277" s="71">
        <v>62688.73</v>
      </c>
      <c r="BF277" s="71"/>
      <c r="BG277" s="72"/>
      <c r="BH277" s="71">
        <v>0</v>
      </c>
      <c r="BI277" s="71">
        <v>0</v>
      </c>
      <c r="BJ277" s="71">
        <v>347.04399999999998</v>
      </c>
      <c r="BK277" s="71">
        <v>93.903999999999996</v>
      </c>
      <c r="BL277" s="71">
        <v>14.063000000000001</v>
      </c>
      <c r="BM277" s="71">
        <v>0</v>
      </c>
      <c r="BN277" s="72"/>
      <c r="BO277" s="71">
        <v>0</v>
      </c>
      <c r="BP277" s="71">
        <v>0</v>
      </c>
      <c r="BQ277" s="71">
        <v>6</v>
      </c>
      <c r="BR277" s="71">
        <v>1</v>
      </c>
      <c r="BS277" s="71">
        <v>1</v>
      </c>
      <c r="BT277" s="71">
        <v>0</v>
      </c>
      <c r="BU277"/>
      <c r="BV277" s="70">
        <v>411.834</v>
      </c>
      <c r="BW277" s="70">
        <v>0.126</v>
      </c>
      <c r="BX277" s="70">
        <v>35.223999999999997</v>
      </c>
      <c r="BY277" s="70">
        <v>0.123</v>
      </c>
      <c r="BZ277" s="70">
        <v>0.111</v>
      </c>
      <c r="CA277" s="70">
        <v>0.48299999999999998</v>
      </c>
      <c r="CB277" s="70">
        <v>7.1050000000000004</v>
      </c>
      <c r="CC277" s="70">
        <v>5.0000000000000001E-3</v>
      </c>
      <c r="CD277" s="70">
        <v>0</v>
      </c>
    </row>
    <row r="278" spans="1:82">
      <c r="A278" s="70" t="s">
        <v>2008</v>
      </c>
      <c r="B278" s="70">
        <v>68</v>
      </c>
      <c r="C278" s="70">
        <v>18</v>
      </c>
      <c r="D278" s="70">
        <v>4</v>
      </c>
      <c r="E278" s="70">
        <v>2021</v>
      </c>
      <c r="F278" s="70" t="s">
        <v>160</v>
      </c>
      <c r="G278" s="70" t="s">
        <v>1990</v>
      </c>
      <c r="H278" s="70" t="s">
        <v>1991</v>
      </c>
      <c r="I278" s="148"/>
      <c r="J278" s="71">
        <v>150.75534422562933</v>
      </c>
      <c r="K278" s="71">
        <v>1.6348691728717979</v>
      </c>
      <c r="L278" s="71">
        <v>4.6291833831138822</v>
      </c>
      <c r="M278" s="71">
        <v>30.442957533967068</v>
      </c>
      <c r="N278" s="71">
        <v>47.218238778047812</v>
      </c>
      <c r="O278" s="71">
        <v>36.192423683137619</v>
      </c>
      <c r="P278" s="71">
        <v>24.487634181579278</v>
      </c>
      <c r="Q278" s="71">
        <v>2.5340588481561199</v>
      </c>
      <c r="R278" s="71">
        <v>6.3151999410246464</v>
      </c>
      <c r="S278" s="71">
        <v>5.3142709964322803</v>
      </c>
      <c r="T278" s="72"/>
      <c r="U278" s="71">
        <v>23658222</v>
      </c>
      <c r="V278" s="71">
        <v>780</v>
      </c>
      <c r="W278" s="71">
        <v>104</v>
      </c>
      <c r="X278" s="71">
        <v>8222</v>
      </c>
      <c r="Y278" s="71">
        <v>18532</v>
      </c>
      <c r="Z278" s="71">
        <v>26629</v>
      </c>
      <c r="AA278" s="71">
        <v>5270</v>
      </c>
      <c r="AB278" s="71">
        <v>43401</v>
      </c>
      <c r="AC278" s="71">
        <v>1086040.4999999998</v>
      </c>
      <c r="AD278" s="71">
        <v>5.3142709964322803</v>
      </c>
      <c r="AE278" s="72"/>
      <c r="AF278" s="71">
        <v>116069252.31762034</v>
      </c>
      <c r="AG278" s="71">
        <v>1239170.812950179</v>
      </c>
      <c r="AH278" s="71">
        <v>1073517.2971758384</v>
      </c>
      <c r="AI278" s="71">
        <v>48862477.639395215</v>
      </c>
      <c r="AJ278" s="71">
        <v>74260608.336787939</v>
      </c>
      <c r="AK278" s="71">
        <v>0</v>
      </c>
      <c r="AL278" s="71">
        <v>0</v>
      </c>
      <c r="AM278" s="71">
        <v>5696983.9947464541</v>
      </c>
      <c r="AN278" s="71">
        <v>0</v>
      </c>
      <c r="AO278" s="71">
        <v>0</v>
      </c>
      <c r="AP278" s="71">
        <v>247202010.39867595</v>
      </c>
      <c r="AQ278" s="72"/>
      <c r="AR278" s="71">
        <v>1632</v>
      </c>
      <c r="AS278" s="71">
        <v>528</v>
      </c>
      <c r="AT278" s="71">
        <v>0</v>
      </c>
      <c r="AU278" s="71">
        <v>0</v>
      </c>
      <c r="AV278" s="71">
        <v>0</v>
      </c>
      <c r="AW278" s="71">
        <v>2</v>
      </c>
      <c r="AX278" s="71"/>
      <c r="AY278" s="72"/>
      <c r="AZ278" s="71">
        <v>7467.100000000004</v>
      </c>
      <c r="BA278" s="71">
        <v>36668.60000000002</v>
      </c>
      <c r="BB278" s="71">
        <v>0</v>
      </c>
      <c r="BC278" s="71">
        <v>0</v>
      </c>
      <c r="BD278" s="71">
        <v>0</v>
      </c>
      <c r="BE278" s="71">
        <v>62688.73</v>
      </c>
      <c r="BF278" s="71"/>
      <c r="BG278" s="72"/>
      <c r="BH278" s="71">
        <v>0</v>
      </c>
      <c r="BI278" s="71">
        <v>0</v>
      </c>
      <c r="BJ278" s="71">
        <v>326.517</v>
      </c>
      <c r="BK278" s="71">
        <v>197.03200000000001</v>
      </c>
      <c r="BL278" s="71">
        <v>10.304</v>
      </c>
      <c r="BM278" s="71">
        <v>0</v>
      </c>
      <c r="BN278" s="72"/>
      <c r="BO278" s="71">
        <v>0</v>
      </c>
      <c r="BP278" s="71">
        <v>0</v>
      </c>
      <c r="BQ278" s="71">
        <v>6</v>
      </c>
      <c r="BR278" s="71">
        <v>2</v>
      </c>
      <c r="BS278" s="71">
        <v>1</v>
      </c>
      <c r="BT278" s="71">
        <v>0</v>
      </c>
      <c r="BU278"/>
      <c r="BV278" s="70">
        <v>491.00200000000001</v>
      </c>
      <c r="BW278" s="70">
        <v>0</v>
      </c>
      <c r="BX278" s="70">
        <v>37.941000000000003</v>
      </c>
      <c r="BY278" s="70">
        <v>0</v>
      </c>
      <c r="BZ278" s="70">
        <v>0</v>
      </c>
      <c r="CA278" s="70">
        <v>0</v>
      </c>
      <c r="CB278" s="70">
        <v>4.91</v>
      </c>
      <c r="CC278" s="70">
        <v>0</v>
      </c>
      <c r="CD278" s="70">
        <v>0</v>
      </c>
    </row>
    <row r="279" spans="1:82">
      <c r="A279" s="70" t="s">
        <v>2009</v>
      </c>
      <c r="B279" s="70">
        <v>68</v>
      </c>
      <c r="C279" s="70">
        <v>19</v>
      </c>
      <c r="D279" s="70">
        <v>4</v>
      </c>
      <c r="E279" s="70">
        <v>2022</v>
      </c>
      <c r="F279" s="70" t="s">
        <v>161</v>
      </c>
      <c r="G279" s="70" t="s">
        <v>1990</v>
      </c>
      <c r="H279" s="70" t="s">
        <v>1991</v>
      </c>
      <c r="I279" s="148"/>
      <c r="J279" s="71">
        <v>133.93945491880589</v>
      </c>
      <c r="K279" s="71">
        <v>1.4724406110230526</v>
      </c>
      <c r="L279" s="71">
        <v>4.3309388381359346</v>
      </c>
      <c r="M279" s="71">
        <v>28.751555151441217</v>
      </c>
      <c r="N279" s="71">
        <v>47.079442953945531</v>
      </c>
      <c r="O279" s="71">
        <v>38.193098536389677</v>
      </c>
      <c r="P279" s="71">
        <v>24.84308016716043</v>
      </c>
      <c r="Q279" s="71">
        <v>2.5527729806346948</v>
      </c>
      <c r="R279" s="71">
        <v>5.9344518025488311</v>
      </c>
      <c r="S279" s="71">
        <v>3.1385925742723781</v>
      </c>
      <c r="T279" s="72"/>
      <c r="U279" s="71">
        <v>25450195</v>
      </c>
      <c r="V279" s="71">
        <v>780</v>
      </c>
      <c r="W279" s="71">
        <v>104</v>
      </c>
      <c r="X279" s="71">
        <v>8222</v>
      </c>
      <c r="Y279" s="71">
        <v>18735</v>
      </c>
      <c r="Z279" s="71">
        <v>26699</v>
      </c>
      <c r="AA279" s="71">
        <v>5428</v>
      </c>
      <c r="AB279" s="71">
        <v>43363</v>
      </c>
      <c r="AC279" s="71">
        <v>1033379.9999999999</v>
      </c>
      <c r="AD279" s="71">
        <v>3.1385925742723781</v>
      </c>
      <c r="AE279" s="72"/>
      <c r="AF279" s="71">
        <v>106109900.69670697</v>
      </c>
      <c r="AG279" s="71">
        <v>1190995.2501056851</v>
      </c>
      <c r="AH279" s="71">
        <v>1179945.6947922974</v>
      </c>
      <c r="AI279" s="71">
        <v>47788963.072810628</v>
      </c>
      <c r="AJ279" s="71">
        <v>77622165.58490479</v>
      </c>
      <c r="AK279" s="71">
        <v>0</v>
      </c>
      <c r="AL279" s="71">
        <v>0</v>
      </c>
      <c r="AM279" s="71">
        <v>5599346.867375752</v>
      </c>
      <c r="AN279" s="71">
        <v>0</v>
      </c>
      <c r="AO279" s="71">
        <v>0</v>
      </c>
      <c r="AP279" s="71">
        <v>239491317.16669613</v>
      </c>
      <c r="AQ279" s="72"/>
      <c r="AR279" s="71">
        <v>1791</v>
      </c>
      <c r="AS279" s="71">
        <v>537</v>
      </c>
      <c r="AT279" s="71">
        <v>0</v>
      </c>
      <c r="AU279" s="71">
        <v>0</v>
      </c>
      <c r="AV279" s="71">
        <v>0</v>
      </c>
      <c r="AW279" s="71">
        <v>4</v>
      </c>
      <c r="AX279" s="71"/>
      <c r="AY279" s="72"/>
      <c r="AZ279" s="71">
        <v>8338.4000000000015</v>
      </c>
      <c r="BA279" s="71">
        <v>37371.500000000022</v>
      </c>
      <c r="BB279" s="71">
        <v>0</v>
      </c>
      <c r="BC279" s="71">
        <v>0</v>
      </c>
      <c r="BD279" s="71">
        <v>0</v>
      </c>
      <c r="BE279" s="71">
        <v>258261.00099999999</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2010</v>
      </c>
      <c r="B280" s="70">
        <v>68</v>
      </c>
      <c r="C280" s="70">
        <v>20</v>
      </c>
      <c r="D280" s="70">
        <v>4</v>
      </c>
      <c r="E280" s="70">
        <v>2023</v>
      </c>
      <c r="F280" s="70" t="s">
        <v>1539</v>
      </c>
      <c r="G280" s="70" t="s">
        <v>1990</v>
      </c>
      <c r="H280" s="70" t="s">
        <v>1991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1920</v>
      </c>
      <c r="AS280" s="71">
        <v>541</v>
      </c>
      <c r="AT280" s="71">
        <v>0</v>
      </c>
      <c r="AU280" s="71">
        <v>0</v>
      </c>
      <c r="AV280" s="71">
        <v>0</v>
      </c>
      <c r="AW280" s="71">
        <v>4</v>
      </c>
      <c r="AX280" s="71"/>
      <c r="AY280" s="72"/>
      <c r="AZ280" s="71">
        <v>9031.7999999999956</v>
      </c>
      <c r="BA280" s="71">
        <v>37508.10000000002</v>
      </c>
      <c r="BB280" s="71">
        <v>0</v>
      </c>
      <c r="BC280" s="71">
        <v>0</v>
      </c>
      <c r="BD280" s="71">
        <v>0</v>
      </c>
      <c r="BE280" s="71">
        <v>259271.34</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2011</v>
      </c>
      <c r="B281" s="70">
        <v>68</v>
      </c>
      <c r="C281" s="70">
        <v>21</v>
      </c>
      <c r="D281" s="70">
        <v>4</v>
      </c>
      <c r="E281" s="70">
        <v>2024</v>
      </c>
      <c r="F281" s="70" t="s">
        <v>1554</v>
      </c>
      <c r="G281" s="70" t="s">
        <v>1990</v>
      </c>
      <c r="H281" s="70" t="s">
        <v>1991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2012</v>
      </c>
      <c r="B282" s="70">
        <v>409</v>
      </c>
      <c r="C282" s="70">
        <v>1</v>
      </c>
      <c r="D282" s="70">
        <v>25</v>
      </c>
      <c r="E282" s="70">
        <v>1990</v>
      </c>
      <c r="F282" s="70" t="s">
        <v>787</v>
      </c>
      <c r="G282" s="70" t="s">
        <v>2013</v>
      </c>
      <c r="H282" s="70" t="s">
        <v>2014</v>
      </c>
      <c r="I282" s="148"/>
      <c r="J282" s="71">
        <v>119.8223335818931</v>
      </c>
      <c r="K282" s="71">
        <v>7.8507926304277031</v>
      </c>
      <c r="L282" s="71">
        <v>25.579438894593899</v>
      </c>
      <c r="M282" s="71">
        <v>29.236183086123891</v>
      </c>
      <c r="N282" s="71">
        <v>66.368219382231544</v>
      </c>
      <c r="O282" s="71">
        <v>44.80786780539168</v>
      </c>
      <c r="P282" s="71">
        <v>63.077842879928802</v>
      </c>
      <c r="Q282" s="71">
        <v>3.7425304551015701</v>
      </c>
      <c r="R282" s="71">
        <v>0</v>
      </c>
      <c r="S282" s="71">
        <v>3.896959115948512</v>
      </c>
      <c r="T282" s="72"/>
      <c r="U282" s="71">
        <v>8156643</v>
      </c>
      <c r="V282" s="71">
        <v>2472</v>
      </c>
      <c r="W282" s="71">
        <v>237</v>
      </c>
      <c r="X282" s="71">
        <v>11656</v>
      </c>
      <c r="Y282" s="71">
        <v>15516</v>
      </c>
      <c r="Z282" s="71">
        <v>18430</v>
      </c>
      <c r="AA282" s="71">
        <v>15316</v>
      </c>
      <c r="AB282" s="71">
        <v>60766</v>
      </c>
      <c r="AC282" s="71">
        <v>0</v>
      </c>
      <c r="AD282" s="71">
        <v>3.896959115948512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2015</v>
      </c>
      <c r="B283" s="70">
        <v>410</v>
      </c>
      <c r="C283" s="70">
        <v>2</v>
      </c>
      <c r="D283" s="70">
        <v>25</v>
      </c>
      <c r="E283" s="70">
        <v>2005</v>
      </c>
      <c r="F283" s="70" t="s">
        <v>789</v>
      </c>
      <c r="G283" s="70" t="s">
        <v>2013</v>
      </c>
      <c r="H283" s="70" t="s">
        <v>2014</v>
      </c>
      <c r="I283" s="148"/>
      <c r="J283" s="71">
        <v>129.42046610891941</v>
      </c>
      <c r="K283" s="71">
        <v>5.0201694153769596</v>
      </c>
      <c r="L283" s="71">
        <v>26.42253340364428</v>
      </c>
      <c r="M283" s="71">
        <v>49.042347650579153</v>
      </c>
      <c r="N283" s="71">
        <v>89.071078015526098</v>
      </c>
      <c r="O283" s="71">
        <v>66.38708726890026</v>
      </c>
      <c r="P283" s="71">
        <v>52.212613203919318</v>
      </c>
      <c r="Q283" s="71">
        <v>3.2974343191584898</v>
      </c>
      <c r="R283" s="71">
        <v>0</v>
      </c>
      <c r="S283" s="71">
        <v>6.4296972750000014</v>
      </c>
      <c r="T283" s="72"/>
      <c r="U283" s="71">
        <v>8833764</v>
      </c>
      <c r="V283" s="71">
        <v>1929</v>
      </c>
      <c r="W283" s="71">
        <v>233</v>
      </c>
      <c r="X283" s="71">
        <v>10370</v>
      </c>
      <c r="Y283" s="71">
        <v>17203</v>
      </c>
      <c r="Z283" s="71">
        <v>31598</v>
      </c>
      <c r="AA283" s="71">
        <v>10383</v>
      </c>
      <c r="AB283" s="71">
        <v>55970</v>
      </c>
      <c r="AC283" s="71">
        <v>0</v>
      </c>
      <c r="AD283" s="71">
        <v>6.4296972750000014</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2016</v>
      </c>
      <c r="B284" s="70">
        <v>411</v>
      </c>
      <c r="C284" s="70">
        <v>3</v>
      </c>
      <c r="D284" s="70">
        <v>25</v>
      </c>
      <c r="E284" s="70">
        <v>2006</v>
      </c>
      <c r="F284" s="70" t="s">
        <v>790</v>
      </c>
      <c r="G284" s="70" t="s">
        <v>2013</v>
      </c>
      <c r="H284" s="70" t="s">
        <v>2014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2017</v>
      </c>
      <c r="B285" s="70">
        <v>412</v>
      </c>
      <c r="C285" s="70">
        <v>4</v>
      </c>
      <c r="D285" s="70">
        <v>25</v>
      </c>
      <c r="E285" s="70">
        <v>2007</v>
      </c>
      <c r="F285" s="70" t="s">
        <v>791</v>
      </c>
      <c r="G285" s="70" t="s">
        <v>2013</v>
      </c>
      <c r="H285" s="70" t="s">
        <v>2014</v>
      </c>
      <c r="I285" s="148"/>
      <c r="J285" s="71">
        <v>152.46401161287409</v>
      </c>
      <c r="K285" s="71">
        <v>6.3081252249028212</v>
      </c>
      <c r="L285" s="71">
        <v>32.997418248178228</v>
      </c>
      <c r="M285" s="71">
        <v>68.347893302485446</v>
      </c>
      <c r="N285" s="71">
        <v>114.41125687314531</v>
      </c>
      <c r="O285" s="71">
        <v>63.867334130949722</v>
      </c>
      <c r="P285" s="71">
        <v>50.625854982584499</v>
      </c>
      <c r="Q285" s="71">
        <v>3.4039690057099099</v>
      </c>
      <c r="R285" s="71">
        <v>0</v>
      </c>
      <c r="S285" s="71">
        <v>5.2685055580799993</v>
      </c>
      <c r="T285" s="72"/>
      <c r="U285" s="71">
        <v>11011977</v>
      </c>
      <c r="V285" s="71">
        <v>1935</v>
      </c>
      <c r="W285" s="71">
        <v>276</v>
      </c>
      <c r="X285" s="71">
        <v>11990</v>
      </c>
      <c r="Y285" s="71">
        <v>17215</v>
      </c>
      <c r="Z285" s="71">
        <v>31601</v>
      </c>
      <c r="AA285" s="71">
        <v>9914</v>
      </c>
      <c r="AB285" s="71">
        <v>54723</v>
      </c>
      <c r="AC285" s="71">
        <v>0</v>
      </c>
      <c r="AD285" s="71">
        <v>5.2685055580799993</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2018</v>
      </c>
      <c r="B286" s="70">
        <v>413</v>
      </c>
      <c r="C286" s="70">
        <v>5</v>
      </c>
      <c r="D286" s="70">
        <v>25</v>
      </c>
      <c r="E286" s="70">
        <v>2008</v>
      </c>
      <c r="F286" s="70" t="s">
        <v>792</v>
      </c>
      <c r="G286" s="70" t="s">
        <v>2013</v>
      </c>
      <c r="H286" s="70" t="s">
        <v>2014</v>
      </c>
      <c r="I286" s="148"/>
      <c r="J286" s="71">
        <v>127.91876009611011</v>
      </c>
      <c r="K286" s="71">
        <v>4.4115593770773041</v>
      </c>
      <c r="L286" s="71">
        <v>27.84779815388919</v>
      </c>
      <c r="M286" s="71">
        <v>66.075210739155054</v>
      </c>
      <c r="N286" s="71">
        <v>97.035346280631245</v>
      </c>
      <c r="O286" s="71">
        <v>61.861819136345552</v>
      </c>
      <c r="P286" s="71">
        <v>49.430707286602008</v>
      </c>
      <c r="Q286" s="71">
        <v>3.3116791417581202</v>
      </c>
      <c r="R286" s="71">
        <v>0</v>
      </c>
      <c r="S286" s="71">
        <v>4.6188408302399999</v>
      </c>
      <c r="T286" s="72"/>
      <c r="U286" s="71">
        <v>10832145</v>
      </c>
      <c r="V286" s="71">
        <v>1935</v>
      </c>
      <c r="W286" s="71">
        <v>276</v>
      </c>
      <c r="X286" s="71">
        <v>11990</v>
      </c>
      <c r="Y286" s="71">
        <v>17267</v>
      </c>
      <c r="Z286" s="71">
        <v>31683</v>
      </c>
      <c r="AA286" s="71">
        <v>9691</v>
      </c>
      <c r="AB286" s="71">
        <v>54115</v>
      </c>
      <c r="AC286" s="71">
        <v>0</v>
      </c>
      <c r="AD286" s="71">
        <v>4.6188408302399999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2019</v>
      </c>
      <c r="B287" s="70">
        <v>414</v>
      </c>
      <c r="C287" s="70">
        <v>6</v>
      </c>
      <c r="D287" s="70">
        <v>25</v>
      </c>
      <c r="E287" s="70">
        <v>2009</v>
      </c>
      <c r="F287" s="70" t="s">
        <v>176</v>
      </c>
      <c r="G287" s="70" t="s">
        <v>2013</v>
      </c>
      <c r="H287" s="70" t="s">
        <v>2014</v>
      </c>
      <c r="I287" s="148"/>
      <c r="J287" s="71">
        <v>104.96638665134741</v>
      </c>
      <c r="K287" s="71">
        <v>2.934481667405612</v>
      </c>
      <c r="L287" s="71">
        <v>30.483338940706311</v>
      </c>
      <c r="M287" s="71">
        <v>58.604018742541562</v>
      </c>
      <c r="N287" s="71">
        <v>76.87498941265936</v>
      </c>
      <c r="O287" s="71">
        <v>62.766502443968349</v>
      </c>
      <c r="P287" s="71">
        <v>47.215245715235383</v>
      </c>
      <c r="Q287" s="71">
        <v>3.1174512381188801</v>
      </c>
      <c r="R287" s="71">
        <v>0</v>
      </c>
      <c r="S287" s="71">
        <v>4.7511156550799996</v>
      </c>
      <c r="T287" s="72"/>
      <c r="U287" s="71">
        <v>8884907</v>
      </c>
      <c r="V287" s="71">
        <v>1506</v>
      </c>
      <c r="W287" s="71">
        <v>463</v>
      </c>
      <c r="X287" s="71">
        <v>12571</v>
      </c>
      <c r="Y287" s="71">
        <v>17283</v>
      </c>
      <c r="Z287" s="71">
        <v>31730</v>
      </c>
      <c r="AA287" s="71">
        <v>9503</v>
      </c>
      <c r="AB287" s="71">
        <v>53475</v>
      </c>
      <c r="AC287" s="71">
        <v>0</v>
      </c>
      <c r="AD287" s="71">
        <v>4.7511156550799996</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72.5</v>
      </c>
      <c r="BK287" s="71">
        <v>0</v>
      </c>
      <c r="BL287" s="71">
        <v>0</v>
      </c>
      <c r="BM287" s="71">
        <v>0</v>
      </c>
      <c r="BN287" s="72"/>
      <c r="BO287" s="71">
        <v>0</v>
      </c>
      <c r="BP287" s="71">
        <v>0</v>
      </c>
      <c r="BQ287" s="71">
        <v>5</v>
      </c>
      <c r="BR287" s="71">
        <v>0</v>
      </c>
      <c r="BS287" s="71">
        <v>0</v>
      </c>
      <c r="BT287" s="71">
        <v>0</v>
      </c>
      <c r="BU287"/>
      <c r="BV287" s="70">
        <v>72.5</v>
      </c>
      <c r="BW287" s="70">
        <v>0</v>
      </c>
      <c r="BX287" s="70">
        <v>0</v>
      </c>
      <c r="BY287" s="70">
        <v>0</v>
      </c>
      <c r="BZ287" s="70">
        <v>0</v>
      </c>
      <c r="CA287" s="70">
        <v>0</v>
      </c>
      <c r="CB287" s="70">
        <v>0</v>
      </c>
      <c r="CC287" s="70">
        <v>0</v>
      </c>
      <c r="CD287" s="70">
        <v>0</v>
      </c>
    </row>
    <row r="288" spans="1:82">
      <c r="A288" s="70" t="s">
        <v>2020</v>
      </c>
      <c r="B288" s="70">
        <v>415</v>
      </c>
      <c r="C288" s="70">
        <v>7</v>
      </c>
      <c r="D288" s="70">
        <v>25</v>
      </c>
      <c r="E288" s="70">
        <v>2010</v>
      </c>
      <c r="F288" s="70" t="s">
        <v>177</v>
      </c>
      <c r="G288" s="70" t="s">
        <v>2013</v>
      </c>
      <c r="H288" s="70" t="s">
        <v>2014</v>
      </c>
      <c r="I288" s="148"/>
      <c r="J288" s="71">
        <v>128.182741375201</v>
      </c>
      <c r="K288" s="71">
        <v>3.2950531141387982</v>
      </c>
      <c r="L288" s="71">
        <v>28.516268125317819</v>
      </c>
      <c r="M288" s="71">
        <v>67.945445774838518</v>
      </c>
      <c r="N288" s="71">
        <v>91.984334085951005</v>
      </c>
      <c r="O288" s="71">
        <v>62.590389789722778</v>
      </c>
      <c r="P288" s="71">
        <v>47.374868863668503</v>
      </c>
      <c r="Q288" s="71">
        <v>3.2125407712796501</v>
      </c>
      <c r="R288" s="71">
        <v>0</v>
      </c>
      <c r="S288" s="71">
        <v>5.5079078713999996</v>
      </c>
      <c r="T288" s="72"/>
      <c r="U288" s="71">
        <v>11079048</v>
      </c>
      <c r="V288" s="71">
        <v>1506</v>
      </c>
      <c r="W288" s="71">
        <v>463</v>
      </c>
      <c r="X288" s="71">
        <v>12571</v>
      </c>
      <c r="Y288" s="71">
        <v>17305</v>
      </c>
      <c r="Z288" s="71">
        <v>31788</v>
      </c>
      <c r="AA288" s="71">
        <v>9297</v>
      </c>
      <c r="AB288" s="71">
        <v>52804</v>
      </c>
      <c r="AC288" s="71">
        <v>0</v>
      </c>
      <c r="AD288" s="71">
        <v>5.5079078713999996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92.622</v>
      </c>
      <c r="BK288" s="71">
        <v>0</v>
      </c>
      <c r="BL288" s="71">
        <v>0</v>
      </c>
      <c r="BM288" s="71">
        <v>0</v>
      </c>
      <c r="BN288" s="72"/>
      <c r="BO288" s="71">
        <v>0</v>
      </c>
      <c r="BP288" s="71">
        <v>0</v>
      </c>
      <c r="BQ288" s="71">
        <v>5</v>
      </c>
      <c r="BR288" s="71">
        <v>0</v>
      </c>
      <c r="BS288" s="71">
        <v>0</v>
      </c>
      <c r="BT288" s="71">
        <v>0</v>
      </c>
      <c r="BU288"/>
      <c r="BV288" s="70">
        <v>92.622</v>
      </c>
      <c r="BW288" s="70">
        <v>0</v>
      </c>
      <c r="BX288" s="70">
        <v>0</v>
      </c>
      <c r="BY288" s="70">
        <v>0</v>
      </c>
      <c r="BZ288" s="70">
        <v>0</v>
      </c>
      <c r="CA288" s="70">
        <v>0</v>
      </c>
      <c r="CB288" s="70">
        <v>0</v>
      </c>
      <c r="CC288" s="70">
        <v>0</v>
      </c>
      <c r="CD288" s="70">
        <v>0</v>
      </c>
    </row>
    <row r="289" spans="1:82">
      <c r="A289" s="70" t="s">
        <v>2021</v>
      </c>
      <c r="B289" s="70">
        <v>416</v>
      </c>
      <c r="C289" s="70">
        <v>8</v>
      </c>
      <c r="D289" s="70">
        <v>25</v>
      </c>
      <c r="E289" s="70">
        <v>2011</v>
      </c>
      <c r="F289" s="70" t="s">
        <v>178</v>
      </c>
      <c r="G289" s="70" t="s">
        <v>2013</v>
      </c>
      <c r="H289" s="70" t="s">
        <v>2014</v>
      </c>
      <c r="I289" s="148"/>
      <c r="J289" s="71">
        <v>156.75801276692869</v>
      </c>
      <c r="K289" s="71">
        <v>4.5483733931886299</v>
      </c>
      <c r="L289" s="71">
        <v>25.430295725602122</v>
      </c>
      <c r="M289" s="71">
        <v>85.900774041736284</v>
      </c>
      <c r="N289" s="71">
        <v>116.140636645649</v>
      </c>
      <c r="O289" s="71">
        <v>61.500417595502128</v>
      </c>
      <c r="P289" s="71">
        <v>45.397151290184311</v>
      </c>
      <c r="Q289" s="71">
        <v>3.6586800744330401</v>
      </c>
      <c r="R289" s="71">
        <v>0</v>
      </c>
      <c r="S289" s="71">
        <v>5.0879140504000002</v>
      </c>
      <c r="T289" s="72"/>
      <c r="U289" s="71">
        <v>10898119</v>
      </c>
      <c r="V289" s="71">
        <v>1506</v>
      </c>
      <c r="W289" s="71">
        <v>463</v>
      </c>
      <c r="X289" s="71">
        <v>12571</v>
      </c>
      <c r="Y289" s="71">
        <v>17355</v>
      </c>
      <c r="Z289" s="71">
        <v>31913</v>
      </c>
      <c r="AA289" s="71">
        <v>9174</v>
      </c>
      <c r="AB289" s="71">
        <v>52135</v>
      </c>
      <c r="AC289" s="71">
        <v>0</v>
      </c>
      <c r="AD289" s="71">
        <v>5.0879140504000002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108.514</v>
      </c>
      <c r="BK289" s="71">
        <v>0</v>
      </c>
      <c r="BL289" s="71">
        <v>0</v>
      </c>
      <c r="BM289" s="71">
        <v>0</v>
      </c>
      <c r="BN289" s="72"/>
      <c r="BO289" s="71">
        <v>0</v>
      </c>
      <c r="BP289" s="71">
        <v>0</v>
      </c>
      <c r="BQ289" s="71">
        <v>5</v>
      </c>
      <c r="BR289" s="71">
        <v>0</v>
      </c>
      <c r="BS289" s="71">
        <v>0</v>
      </c>
      <c r="BT289" s="71">
        <v>0</v>
      </c>
      <c r="BU289"/>
      <c r="BV289" s="70">
        <v>108.514</v>
      </c>
      <c r="BW289" s="70">
        <v>0</v>
      </c>
      <c r="BX289" s="70">
        <v>0</v>
      </c>
      <c r="BY289" s="70">
        <v>0</v>
      </c>
      <c r="BZ289" s="70">
        <v>0</v>
      </c>
      <c r="CA289" s="70">
        <v>0</v>
      </c>
      <c r="CB289" s="70">
        <v>0</v>
      </c>
      <c r="CC289" s="70">
        <v>0</v>
      </c>
      <c r="CD289" s="70">
        <v>0</v>
      </c>
    </row>
    <row r="290" spans="1:82">
      <c r="A290" s="70" t="s">
        <v>2022</v>
      </c>
      <c r="B290" s="70">
        <v>417</v>
      </c>
      <c r="C290" s="70">
        <v>9</v>
      </c>
      <c r="D290" s="70">
        <v>25</v>
      </c>
      <c r="E290" s="70">
        <v>2012</v>
      </c>
      <c r="F290" s="70" t="s">
        <v>179</v>
      </c>
      <c r="G290" s="70" t="s">
        <v>2013</v>
      </c>
      <c r="H290" s="70" t="s">
        <v>2014</v>
      </c>
      <c r="I290" s="148"/>
      <c r="J290" s="71">
        <v>153.65140622812439</v>
      </c>
      <c r="K290" s="71">
        <v>4.1126650045958524</v>
      </c>
      <c r="L290" s="71">
        <v>24.74499787614333</v>
      </c>
      <c r="M290" s="71">
        <v>83.093298371448626</v>
      </c>
      <c r="N290" s="71">
        <v>123.5650006496011</v>
      </c>
      <c r="O290" s="71">
        <v>61.291783997555996</v>
      </c>
      <c r="P290" s="71">
        <v>44.431192022996882</v>
      </c>
      <c r="Q290" s="71">
        <v>3.9560206930433899</v>
      </c>
      <c r="R290" s="71">
        <v>0</v>
      </c>
      <c r="S290" s="71">
        <v>4.044281196620001</v>
      </c>
      <c r="T290" s="72"/>
      <c r="U290" s="71">
        <v>10524104</v>
      </c>
      <c r="V290" s="71">
        <v>1506</v>
      </c>
      <c r="W290" s="71">
        <v>463</v>
      </c>
      <c r="X290" s="71">
        <v>12571</v>
      </c>
      <c r="Y290" s="71">
        <v>17663</v>
      </c>
      <c r="Z290" s="71">
        <v>32057</v>
      </c>
      <c r="AA290" s="71">
        <v>8928</v>
      </c>
      <c r="AB290" s="71">
        <v>51885</v>
      </c>
      <c r="AC290" s="71">
        <v>0</v>
      </c>
      <c r="AD290" s="71">
        <v>4.044281196620001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115.672</v>
      </c>
      <c r="BK290" s="71">
        <v>0</v>
      </c>
      <c r="BL290" s="71">
        <v>0</v>
      </c>
      <c r="BM290" s="71">
        <v>0</v>
      </c>
      <c r="BN290" s="72"/>
      <c r="BO290" s="71">
        <v>0</v>
      </c>
      <c r="BP290" s="71">
        <v>0</v>
      </c>
      <c r="BQ290" s="71">
        <v>5</v>
      </c>
      <c r="BR290" s="71">
        <v>0</v>
      </c>
      <c r="BS290" s="71">
        <v>0</v>
      </c>
      <c r="BT290" s="71">
        <v>0</v>
      </c>
      <c r="BU290"/>
      <c r="BV290" s="70">
        <v>115.672</v>
      </c>
      <c r="BW290" s="70">
        <v>0</v>
      </c>
      <c r="BX290" s="70">
        <v>0</v>
      </c>
      <c r="BY290" s="70">
        <v>0</v>
      </c>
      <c r="BZ290" s="70">
        <v>0</v>
      </c>
      <c r="CA290" s="70">
        <v>0</v>
      </c>
      <c r="CB290" s="70">
        <v>0</v>
      </c>
      <c r="CC290" s="70">
        <v>0</v>
      </c>
      <c r="CD290" s="70">
        <v>0</v>
      </c>
    </row>
    <row r="291" spans="1:82">
      <c r="A291" s="70" t="s">
        <v>2023</v>
      </c>
      <c r="B291" s="70">
        <v>418</v>
      </c>
      <c r="C291" s="70">
        <v>10</v>
      </c>
      <c r="D291" s="70">
        <v>25</v>
      </c>
      <c r="E291" s="70">
        <v>2013</v>
      </c>
      <c r="F291" s="70" t="s">
        <v>180</v>
      </c>
      <c r="G291" s="70" t="s">
        <v>2013</v>
      </c>
      <c r="H291" s="70" t="s">
        <v>2014</v>
      </c>
      <c r="I291" s="148"/>
      <c r="J291" s="71">
        <v>120.04379100120261</v>
      </c>
      <c r="K291" s="71">
        <v>3.2879511371276768</v>
      </c>
      <c r="L291" s="71">
        <v>22.654623909740049</v>
      </c>
      <c r="M291" s="71">
        <v>79.738638036032938</v>
      </c>
      <c r="N291" s="71">
        <v>106.4495488585053</v>
      </c>
      <c r="O291" s="71">
        <v>59.045549402851272</v>
      </c>
      <c r="P291" s="71">
        <v>43.749397210373246</v>
      </c>
      <c r="Q291" s="71">
        <v>3.9710134731203999</v>
      </c>
      <c r="R291" s="71">
        <v>0</v>
      </c>
      <c r="S291" s="71">
        <v>5.0414193790400024</v>
      </c>
      <c r="T291" s="72"/>
      <c r="U291" s="71">
        <v>8650974</v>
      </c>
      <c r="V291" s="71">
        <v>1506</v>
      </c>
      <c r="W291" s="71">
        <v>463</v>
      </c>
      <c r="X291" s="71">
        <v>12571</v>
      </c>
      <c r="Y291" s="71">
        <v>17688</v>
      </c>
      <c r="Z291" s="71">
        <v>32261</v>
      </c>
      <c r="AA291" s="71">
        <v>8758</v>
      </c>
      <c r="AB291" s="71">
        <v>51335</v>
      </c>
      <c r="AC291" s="71">
        <v>0</v>
      </c>
      <c r="AD291" s="71">
        <v>5.0414193790400024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110.381</v>
      </c>
      <c r="BK291" s="71">
        <v>0</v>
      </c>
      <c r="BL291" s="71">
        <v>0</v>
      </c>
      <c r="BM291" s="71">
        <v>0</v>
      </c>
      <c r="BN291" s="72"/>
      <c r="BO291" s="71">
        <v>0</v>
      </c>
      <c r="BP291" s="71">
        <v>0</v>
      </c>
      <c r="BQ291" s="71">
        <v>5</v>
      </c>
      <c r="BR291" s="71">
        <v>0</v>
      </c>
      <c r="BS291" s="71">
        <v>0</v>
      </c>
      <c r="BT291" s="71">
        <v>0</v>
      </c>
      <c r="BU291"/>
      <c r="BV291" s="70">
        <v>110.381</v>
      </c>
      <c r="BW291" s="70">
        <v>0</v>
      </c>
      <c r="BX291" s="70">
        <v>0</v>
      </c>
      <c r="BY291" s="70">
        <v>0</v>
      </c>
      <c r="BZ291" s="70">
        <v>0</v>
      </c>
      <c r="CA291" s="70">
        <v>0</v>
      </c>
      <c r="CB291" s="70">
        <v>0</v>
      </c>
      <c r="CC291" s="70">
        <v>0</v>
      </c>
      <c r="CD291" s="70">
        <v>0</v>
      </c>
    </row>
    <row r="292" spans="1:82">
      <c r="A292" s="70" t="s">
        <v>2024</v>
      </c>
      <c r="B292" s="70">
        <v>419</v>
      </c>
      <c r="C292" s="70">
        <v>11</v>
      </c>
      <c r="D292" s="70">
        <v>25</v>
      </c>
      <c r="E292" s="70">
        <v>2014</v>
      </c>
      <c r="F292" s="70" t="s">
        <v>181</v>
      </c>
      <c r="G292" s="1064" t="s">
        <v>2013</v>
      </c>
      <c r="H292" s="70" t="s">
        <v>2014</v>
      </c>
      <c r="I292" s="148"/>
      <c r="J292" s="71">
        <v>120.21948314639531</v>
      </c>
      <c r="K292" s="71">
        <v>3.3642324090418891</v>
      </c>
      <c r="L292" s="71">
        <v>18.842469985595521</v>
      </c>
      <c r="M292" s="71">
        <v>75.578893178952072</v>
      </c>
      <c r="N292" s="71">
        <v>103.69237333118279</v>
      </c>
      <c r="O292" s="71">
        <v>56.037469100093851</v>
      </c>
      <c r="P292" s="71">
        <v>43.173387245891902</v>
      </c>
      <c r="Q292" s="71">
        <v>3.7553268847429901</v>
      </c>
      <c r="R292" s="71">
        <v>0</v>
      </c>
      <c r="S292" s="71">
        <v>5.3796236677061229</v>
      </c>
      <c r="T292" s="72"/>
      <c r="U292" s="71">
        <v>8961084</v>
      </c>
      <c r="V292" s="71">
        <v>1282</v>
      </c>
      <c r="W292" s="71">
        <v>441</v>
      </c>
      <c r="X292" s="71">
        <v>11786</v>
      </c>
      <c r="Y292" s="71">
        <v>17679</v>
      </c>
      <c r="Z292" s="71">
        <v>32247</v>
      </c>
      <c r="AA292" s="71">
        <v>8598</v>
      </c>
      <c r="AB292" s="71">
        <v>50599</v>
      </c>
      <c r="AC292" s="71">
        <v>0</v>
      </c>
      <c r="AD292" s="71">
        <v>5.3796236677061229</v>
      </c>
      <c r="AE292" s="72"/>
      <c r="AF292" s="71"/>
      <c r="AG292" s="71"/>
      <c r="AH292" s="71"/>
      <c r="AI292" s="71"/>
      <c r="AJ292" s="71"/>
      <c r="AK292" s="71"/>
      <c r="AL292" s="71"/>
      <c r="AM292" s="71"/>
      <c r="AN292" s="71"/>
      <c r="AO292" s="71"/>
      <c r="AP292" s="71"/>
      <c r="AQ292" s="72"/>
      <c r="AR292" s="71">
        <v>335</v>
      </c>
      <c r="AS292" s="71">
        <v>48</v>
      </c>
      <c r="AT292" s="71">
        <v>0</v>
      </c>
      <c r="AU292" s="71">
        <v>0</v>
      </c>
      <c r="AV292" s="71">
        <v>0</v>
      </c>
      <c r="AW292" s="71">
        <v>1</v>
      </c>
      <c r="AX292" s="71"/>
      <c r="AY292" s="72"/>
      <c r="AZ292" s="71">
        <v>1341.694</v>
      </c>
      <c r="BA292" s="71">
        <v>2295.5</v>
      </c>
      <c r="BB292" s="71">
        <v>0</v>
      </c>
      <c r="BC292" s="71">
        <v>0</v>
      </c>
      <c r="BD292" s="71">
        <v>0</v>
      </c>
      <c r="BE292" s="71">
        <v>2530</v>
      </c>
      <c r="BF292" s="71"/>
      <c r="BG292" s="72"/>
      <c r="BH292" s="71">
        <v>0</v>
      </c>
      <c r="BI292" s="71">
        <v>0</v>
      </c>
      <c r="BJ292" s="71">
        <v>104.958</v>
      </c>
      <c r="BK292" s="71">
        <v>0</v>
      </c>
      <c r="BL292" s="71">
        <v>0</v>
      </c>
      <c r="BM292" s="71">
        <v>0</v>
      </c>
      <c r="BN292" s="72"/>
      <c r="BO292" s="71">
        <v>0</v>
      </c>
      <c r="BP292" s="71">
        <v>0</v>
      </c>
      <c r="BQ292" s="71">
        <v>5</v>
      </c>
      <c r="BR292" s="71">
        <v>0</v>
      </c>
      <c r="BS292" s="71">
        <v>0</v>
      </c>
      <c r="BT292" s="71">
        <v>0</v>
      </c>
      <c r="BU292"/>
      <c r="BV292" s="70">
        <v>104.958</v>
      </c>
      <c r="BW292" s="70">
        <v>0</v>
      </c>
      <c r="BX292" s="70">
        <v>0</v>
      </c>
      <c r="BY292" s="70">
        <v>0</v>
      </c>
      <c r="BZ292" s="70">
        <v>0</v>
      </c>
      <c r="CA292" s="70">
        <v>0</v>
      </c>
      <c r="CB292" s="70">
        <v>0</v>
      </c>
      <c r="CC292" s="70">
        <v>0</v>
      </c>
      <c r="CD292" s="70">
        <v>0</v>
      </c>
    </row>
    <row r="293" spans="1:82">
      <c r="A293" s="70" t="s">
        <v>2025</v>
      </c>
      <c r="B293" s="70">
        <v>420</v>
      </c>
      <c r="C293" s="70">
        <v>12</v>
      </c>
      <c r="D293" s="70">
        <v>25</v>
      </c>
      <c r="E293" s="70">
        <v>2015</v>
      </c>
      <c r="F293" s="70" t="s">
        <v>182</v>
      </c>
      <c r="G293" s="1064" t="s">
        <v>2013</v>
      </c>
      <c r="H293" s="70" t="s">
        <v>2014</v>
      </c>
      <c r="I293" s="148"/>
      <c r="J293" s="71">
        <v>92.606283604505904</v>
      </c>
      <c r="K293" s="71">
        <v>3.1729008008897139</v>
      </c>
      <c r="L293" s="71">
        <v>17.703514843438629</v>
      </c>
      <c r="M293" s="71">
        <v>68.158622417428774</v>
      </c>
      <c r="N293" s="71">
        <v>98.454756561927127</v>
      </c>
      <c r="O293" s="71">
        <v>55.234803778839748</v>
      </c>
      <c r="P293" s="71">
        <v>42.463752906809525</v>
      </c>
      <c r="Q293" s="71">
        <v>3.6203520183976399</v>
      </c>
      <c r="R293" s="71">
        <v>0</v>
      </c>
      <c r="S293" s="71">
        <v>4.9712551427403264</v>
      </c>
      <c r="T293" s="72"/>
      <c r="U293" s="71">
        <v>8119300</v>
      </c>
      <c r="V293" s="71">
        <v>1282</v>
      </c>
      <c r="W293" s="71">
        <v>441</v>
      </c>
      <c r="X293" s="71">
        <v>11786</v>
      </c>
      <c r="Y293" s="71">
        <v>17700</v>
      </c>
      <c r="Z293" s="71">
        <v>32091</v>
      </c>
      <c r="AA293" s="71">
        <v>8450</v>
      </c>
      <c r="AB293" s="71">
        <v>49830</v>
      </c>
      <c r="AC293" s="71">
        <v>0</v>
      </c>
      <c r="AD293" s="71">
        <v>4.9712551427403264</v>
      </c>
      <c r="AE293" s="72"/>
      <c r="AF293" s="71">
        <v>97549941.479060873</v>
      </c>
      <c r="AG293" s="71">
        <v>2272106.6641225098</v>
      </c>
      <c r="AH293" s="71">
        <v>2297099.6169905988</v>
      </c>
      <c r="AI293" s="71">
        <v>71906033.579300329</v>
      </c>
      <c r="AJ293" s="71">
        <v>130596520.33989739</v>
      </c>
      <c r="AK293" s="71">
        <v>0</v>
      </c>
      <c r="AL293" s="71">
        <v>0</v>
      </c>
      <c r="AM293" s="71">
        <v>6828992.4710117299</v>
      </c>
      <c r="AN293" s="71">
        <v>0</v>
      </c>
      <c r="AO293" s="71">
        <v>0</v>
      </c>
      <c r="AP293" s="71">
        <v>311450694.15038347</v>
      </c>
      <c r="AQ293" s="72"/>
      <c r="AR293" s="71">
        <v>355</v>
      </c>
      <c r="AS293" s="71">
        <v>62</v>
      </c>
      <c r="AT293" s="71">
        <v>0</v>
      </c>
      <c r="AU293" s="71">
        <v>0</v>
      </c>
      <c r="AV293" s="71">
        <v>0</v>
      </c>
      <c r="AW293" s="71">
        <v>1</v>
      </c>
      <c r="AX293" s="71"/>
      <c r="AY293" s="72"/>
      <c r="AZ293" s="71">
        <v>1429.944</v>
      </c>
      <c r="BA293" s="71">
        <v>3675.4</v>
      </c>
      <c r="BB293" s="71">
        <v>0</v>
      </c>
      <c r="BC293" s="71">
        <v>0</v>
      </c>
      <c r="BD293" s="71">
        <v>0</v>
      </c>
      <c r="BE293" s="71">
        <v>2530</v>
      </c>
      <c r="BF293" s="71"/>
      <c r="BG293" s="72"/>
      <c r="BH293" s="71">
        <v>0</v>
      </c>
      <c r="BI293" s="71">
        <v>0</v>
      </c>
      <c r="BJ293" s="71">
        <v>96.983999999999995</v>
      </c>
      <c r="BK293" s="71">
        <v>0</v>
      </c>
      <c r="BL293" s="71">
        <v>0</v>
      </c>
      <c r="BM293" s="71">
        <v>0</v>
      </c>
      <c r="BN293" s="72"/>
      <c r="BO293" s="71">
        <v>0</v>
      </c>
      <c r="BP293" s="71">
        <v>0</v>
      </c>
      <c r="BQ293" s="71">
        <v>5</v>
      </c>
      <c r="BR293" s="71">
        <v>0</v>
      </c>
      <c r="BS293" s="71">
        <v>0</v>
      </c>
      <c r="BT293" s="71">
        <v>0</v>
      </c>
      <c r="BU293"/>
      <c r="BV293" s="70">
        <v>96.983999999999995</v>
      </c>
      <c r="BW293" s="70">
        <v>0</v>
      </c>
      <c r="BX293" s="70">
        <v>0</v>
      </c>
      <c r="BY293" s="70">
        <v>0</v>
      </c>
      <c r="BZ293" s="70">
        <v>0</v>
      </c>
      <c r="CA293" s="70">
        <v>0</v>
      </c>
      <c r="CB293" s="70">
        <v>0</v>
      </c>
      <c r="CC293" s="70">
        <v>0</v>
      </c>
      <c r="CD293" s="70">
        <v>0</v>
      </c>
    </row>
    <row r="294" spans="1:82">
      <c r="A294" s="70" t="s">
        <v>2026</v>
      </c>
      <c r="B294" s="70">
        <v>421</v>
      </c>
      <c r="C294" s="70">
        <v>13</v>
      </c>
      <c r="D294" s="70">
        <v>25</v>
      </c>
      <c r="E294" s="70">
        <v>2016</v>
      </c>
      <c r="F294" s="70" t="s">
        <v>155</v>
      </c>
      <c r="G294" s="70" t="s">
        <v>2013</v>
      </c>
      <c r="H294" s="70" t="s">
        <v>2014</v>
      </c>
      <c r="I294" s="148"/>
      <c r="J294" s="71">
        <v>95.059940241246267</v>
      </c>
      <c r="K294" s="71">
        <v>3.1980662453277882</v>
      </c>
      <c r="L294" s="71">
        <v>20.635196678063448</v>
      </c>
      <c r="M294" s="71">
        <v>56.91875967276011</v>
      </c>
      <c r="N294" s="71">
        <v>95.398861399391123</v>
      </c>
      <c r="O294" s="71">
        <v>54.339622476032943</v>
      </c>
      <c r="P294" s="71">
        <v>42.018227285757092</v>
      </c>
      <c r="Q294" s="71">
        <v>3.4683857276383847</v>
      </c>
      <c r="R294" s="71">
        <v>0</v>
      </c>
      <c r="S294" s="71">
        <v>3.6402123524349492</v>
      </c>
      <c r="T294" s="72"/>
      <c r="U294" s="71">
        <v>8052062</v>
      </c>
      <c r="V294" s="71">
        <v>1282</v>
      </c>
      <c r="W294" s="71">
        <v>441</v>
      </c>
      <c r="X294" s="71">
        <v>11786</v>
      </c>
      <c r="Y294" s="71">
        <v>17667</v>
      </c>
      <c r="Z294" s="71">
        <v>31959</v>
      </c>
      <c r="AA294" s="71">
        <v>8648</v>
      </c>
      <c r="AB294" s="71">
        <v>49105</v>
      </c>
      <c r="AC294" s="71">
        <v>0</v>
      </c>
      <c r="AD294" s="71">
        <v>3.6402123524349488</v>
      </c>
      <c r="AE294" s="72"/>
      <c r="AF294" s="71">
        <v>101500564.1142986</v>
      </c>
      <c r="AG294" s="71">
        <v>2153304.613197437</v>
      </c>
      <c r="AH294" s="71">
        <v>2107647.9448937899</v>
      </c>
      <c r="AI294" s="71">
        <v>69072958.298113838</v>
      </c>
      <c r="AJ294" s="71">
        <v>122895406.48259559</v>
      </c>
      <c r="AK294" s="71">
        <v>0</v>
      </c>
      <c r="AL294" s="71">
        <v>0</v>
      </c>
      <c r="AM294" s="71">
        <v>6734862.5277883373</v>
      </c>
      <c r="AN294" s="71">
        <v>0</v>
      </c>
      <c r="AO294" s="71">
        <v>0</v>
      </c>
      <c r="AP294" s="71">
        <v>304464743.98088759</v>
      </c>
      <c r="AQ294" s="72"/>
      <c r="AR294" s="71">
        <v>388</v>
      </c>
      <c r="AS294" s="71">
        <v>68</v>
      </c>
      <c r="AT294" s="71">
        <v>0</v>
      </c>
      <c r="AU294" s="71">
        <v>0</v>
      </c>
      <c r="AV294" s="71">
        <v>0</v>
      </c>
      <c r="AW294" s="71">
        <v>1</v>
      </c>
      <c r="AX294" s="71"/>
      <c r="AY294" s="72"/>
      <c r="AZ294" s="71">
        <v>1592.444</v>
      </c>
      <c r="BA294" s="71">
        <v>4024.5</v>
      </c>
      <c r="BB294" s="71">
        <v>0</v>
      </c>
      <c r="BC294" s="71">
        <v>0</v>
      </c>
      <c r="BD294" s="71">
        <v>0</v>
      </c>
      <c r="BE294" s="71">
        <v>2530</v>
      </c>
      <c r="BF294" s="71"/>
      <c r="BG294" s="72"/>
      <c r="BH294" s="71">
        <v>0</v>
      </c>
      <c r="BI294" s="71">
        <v>0</v>
      </c>
      <c r="BJ294" s="71">
        <v>108.229</v>
      </c>
      <c r="BK294" s="71">
        <v>0</v>
      </c>
      <c r="BL294" s="71">
        <v>0</v>
      </c>
      <c r="BM294" s="71">
        <v>0</v>
      </c>
      <c r="BN294" s="72"/>
      <c r="BO294" s="71">
        <v>0</v>
      </c>
      <c r="BP294" s="71">
        <v>0</v>
      </c>
      <c r="BQ294" s="71">
        <v>5</v>
      </c>
      <c r="BR294" s="71">
        <v>0</v>
      </c>
      <c r="BS294" s="71">
        <v>0</v>
      </c>
      <c r="BT294" s="71">
        <v>0</v>
      </c>
      <c r="BU294"/>
      <c r="BV294" s="70">
        <v>108.229</v>
      </c>
      <c r="BW294" s="70">
        <v>0</v>
      </c>
      <c r="BX294" s="70">
        <v>0</v>
      </c>
      <c r="BY294" s="70">
        <v>0</v>
      </c>
      <c r="BZ294" s="70">
        <v>0</v>
      </c>
      <c r="CA294" s="70">
        <v>0</v>
      </c>
      <c r="CB294" s="70">
        <v>0</v>
      </c>
      <c r="CC294" s="70">
        <v>0</v>
      </c>
      <c r="CD294" s="70">
        <v>0</v>
      </c>
    </row>
    <row r="295" spans="1:82">
      <c r="A295" s="70" t="s">
        <v>2027</v>
      </c>
      <c r="B295" s="70">
        <v>422</v>
      </c>
      <c r="C295" s="70">
        <v>14</v>
      </c>
      <c r="D295" s="70">
        <v>25</v>
      </c>
      <c r="E295" s="70">
        <v>2017</v>
      </c>
      <c r="F295" s="70" t="s">
        <v>156</v>
      </c>
      <c r="G295" s="70" t="s">
        <v>2013</v>
      </c>
      <c r="H295" s="70" t="s">
        <v>2014</v>
      </c>
      <c r="I295" s="148"/>
      <c r="J295" s="71">
        <v>95.825735668914163</v>
      </c>
      <c r="K295" s="71">
        <v>2.9701046781145832</v>
      </c>
      <c r="L295" s="71">
        <v>18.74467503250689</v>
      </c>
      <c r="M295" s="71">
        <v>54.891544571856187</v>
      </c>
      <c r="N295" s="71">
        <v>96.807500785427422</v>
      </c>
      <c r="O295" s="71">
        <v>53.232153111691034</v>
      </c>
      <c r="P295" s="71">
        <v>41.225810960518665</v>
      </c>
      <c r="Q295" s="71">
        <v>3.3065357949341299</v>
      </c>
      <c r="R295" s="71">
        <v>0</v>
      </c>
      <c r="S295" s="71">
        <v>4.7540134109256051</v>
      </c>
      <c r="T295" s="72"/>
      <c r="U295" s="71">
        <v>9094272</v>
      </c>
      <c r="V295" s="71">
        <v>1282</v>
      </c>
      <c r="W295" s="71">
        <v>441</v>
      </c>
      <c r="X295" s="71">
        <v>11786</v>
      </c>
      <c r="Y295" s="71">
        <v>17639</v>
      </c>
      <c r="Z295" s="71">
        <v>31827</v>
      </c>
      <c r="AA295" s="71">
        <v>8539</v>
      </c>
      <c r="AB295" s="71">
        <v>48410</v>
      </c>
      <c r="AC295" s="71">
        <v>0</v>
      </c>
      <c r="AD295" s="71">
        <v>4.7540134109256051</v>
      </c>
      <c r="AE295" s="72"/>
      <c r="AF295" s="71">
        <v>110825359.0791785</v>
      </c>
      <c r="AG295" s="71">
        <v>2089738.1542088089</v>
      </c>
      <c r="AH295" s="71">
        <v>2743319.6126982602</v>
      </c>
      <c r="AI295" s="71">
        <v>72672102.575492352</v>
      </c>
      <c r="AJ295" s="71">
        <v>129110046.1029985</v>
      </c>
      <c r="AK295" s="71">
        <v>0</v>
      </c>
      <c r="AL295" s="71">
        <v>0</v>
      </c>
      <c r="AM295" s="71">
        <v>6649930.7661125222</v>
      </c>
      <c r="AN295" s="71">
        <v>0</v>
      </c>
      <c r="AO295" s="71">
        <v>0</v>
      </c>
      <c r="AP295" s="71">
        <v>324090496.29068893</v>
      </c>
      <c r="AQ295" s="72"/>
      <c r="AR295" s="71">
        <v>418</v>
      </c>
      <c r="AS295" s="71">
        <v>73</v>
      </c>
      <c r="AT295" s="71">
        <v>0</v>
      </c>
      <c r="AU295" s="71">
        <v>0</v>
      </c>
      <c r="AV295" s="71">
        <v>0</v>
      </c>
      <c r="AW295" s="71">
        <v>1</v>
      </c>
      <c r="AX295" s="71"/>
      <c r="AY295" s="72"/>
      <c r="AZ295" s="71">
        <v>1758.3440000000001</v>
      </c>
      <c r="BA295" s="71">
        <v>6486.1</v>
      </c>
      <c r="BB295" s="71">
        <v>0</v>
      </c>
      <c r="BC295" s="71">
        <v>0</v>
      </c>
      <c r="BD295" s="71">
        <v>0</v>
      </c>
      <c r="BE295" s="71">
        <v>2530</v>
      </c>
      <c r="BF295" s="71"/>
      <c r="BG295" s="72"/>
      <c r="BH295" s="71">
        <v>0</v>
      </c>
      <c r="BI295" s="71">
        <v>0</v>
      </c>
      <c r="BJ295" s="71">
        <v>126.42700000000001</v>
      </c>
      <c r="BK295" s="71">
        <v>0</v>
      </c>
      <c r="BL295" s="71">
        <v>0</v>
      </c>
      <c r="BM295" s="71">
        <v>0</v>
      </c>
      <c r="BN295" s="72"/>
      <c r="BO295" s="71">
        <v>0</v>
      </c>
      <c r="BP295" s="71">
        <v>0</v>
      </c>
      <c r="BQ295" s="71">
        <v>5</v>
      </c>
      <c r="BR295" s="71">
        <v>0</v>
      </c>
      <c r="BS295" s="71">
        <v>0</v>
      </c>
      <c r="BT295" s="71">
        <v>0</v>
      </c>
      <c r="BU295"/>
      <c r="BV295" s="70">
        <v>126.42700000000001</v>
      </c>
      <c r="BW295" s="70">
        <v>0</v>
      </c>
      <c r="BX295" s="70">
        <v>0</v>
      </c>
      <c r="BY295" s="70">
        <v>0</v>
      </c>
      <c r="BZ295" s="70">
        <v>0</v>
      </c>
      <c r="CA295" s="70">
        <v>0</v>
      </c>
      <c r="CB295" s="70">
        <v>0</v>
      </c>
      <c r="CC295" s="70">
        <v>0</v>
      </c>
      <c r="CD295" s="70">
        <v>0</v>
      </c>
    </row>
    <row r="296" spans="1:82">
      <c r="A296" s="70" t="s">
        <v>2028</v>
      </c>
      <c r="B296" s="70">
        <v>423</v>
      </c>
      <c r="C296" s="70">
        <v>15</v>
      </c>
      <c r="D296" s="70">
        <v>25</v>
      </c>
      <c r="E296" s="70">
        <v>2018</v>
      </c>
      <c r="F296" s="70" t="s">
        <v>183</v>
      </c>
      <c r="G296" s="70" t="s">
        <v>2013</v>
      </c>
      <c r="H296" s="70" t="s">
        <v>2014</v>
      </c>
      <c r="I296" s="148"/>
      <c r="J296" s="71">
        <v>88.431513717722595</v>
      </c>
      <c r="K296" s="71">
        <v>2.716949392344167</v>
      </c>
      <c r="L296" s="71">
        <v>17.333275802266829</v>
      </c>
      <c r="M296" s="71">
        <v>53.342818700918365</v>
      </c>
      <c r="N296" s="71">
        <v>89.911171723290039</v>
      </c>
      <c r="O296" s="71">
        <v>51.775804802285982</v>
      </c>
      <c r="P296" s="71">
        <v>40.399589443336083</v>
      </c>
      <c r="Q296" s="71">
        <v>3.01280791472777</v>
      </c>
      <c r="R296" s="71">
        <v>0</v>
      </c>
      <c r="S296" s="71">
        <v>4.6781980361786184</v>
      </c>
      <c r="T296" s="72"/>
      <c r="U296" s="71">
        <v>9592443</v>
      </c>
      <c r="V296" s="71">
        <v>1282</v>
      </c>
      <c r="W296" s="71">
        <v>441</v>
      </c>
      <c r="X296" s="71">
        <v>11786</v>
      </c>
      <c r="Y296" s="71">
        <v>17608</v>
      </c>
      <c r="Z296" s="71">
        <v>31549</v>
      </c>
      <c r="AA296" s="71">
        <v>8452</v>
      </c>
      <c r="AB296" s="71">
        <v>47535</v>
      </c>
      <c r="AC296" s="71">
        <v>0</v>
      </c>
      <c r="AD296" s="71">
        <v>4.6781980361786184</v>
      </c>
      <c r="AE296" s="72"/>
      <c r="AF296" s="71">
        <v>107116499.33418401</v>
      </c>
      <c r="AG296" s="71">
        <v>1862360.9719823711</v>
      </c>
      <c r="AH296" s="71">
        <v>2606829.561060152</v>
      </c>
      <c r="AI296" s="71">
        <v>70924919.158396631</v>
      </c>
      <c r="AJ296" s="71">
        <v>127498668.9991093</v>
      </c>
      <c r="AK296" s="71">
        <v>0</v>
      </c>
      <c r="AL296" s="71">
        <v>0</v>
      </c>
      <c r="AM296" s="71">
        <v>6543245.5476782294</v>
      </c>
      <c r="AN296" s="71">
        <v>0</v>
      </c>
      <c r="AO296" s="71">
        <v>0</v>
      </c>
      <c r="AP296" s="71">
        <v>316552523.5724107</v>
      </c>
      <c r="AQ296" s="72"/>
      <c r="AR296" s="71">
        <v>446</v>
      </c>
      <c r="AS296" s="71">
        <v>80</v>
      </c>
      <c r="AT296" s="71">
        <v>0</v>
      </c>
      <c r="AU296" s="71">
        <v>0</v>
      </c>
      <c r="AV296" s="71">
        <v>0</v>
      </c>
      <c r="AW296" s="71">
        <v>1</v>
      </c>
      <c r="AX296" s="71"/>
      <c r="AY296" s="72"/>
      <c r="AZ296" s="71">
        <v>1905.3450000000007</v>
      </c>
      <c r="BA296" s="71">
        <v>7580</v>
      </c>
      <c r="BB296" s="71">
        <v>0</v>
      </c>
      <c r="BC296" s="71">
        <v>0</v>
      </c>
      <c r="BD296" s="71">
        <v>0</v>
      </c>
      <c r="BE296" s="71">
        <v>2530</v>
      </c>
      <c r="BF296" s="71"/>
      <c r="BG296" s="72"/>
      <c r="BH296" s="71">
        <v>0</v>
      </c>
      <c r="BI296" s="71">
        <v>0</v>
      </c>
      <c r="BJ296" s="71">
        <v>30.823</v>
      </c>
      <c r="BK296" s="71">
        <v>0</v>
      </c>
      <c r="BL296" s="71">
        <v>0</v>
      </c>
      <c r="BM296" s="71">
        <v>0</v>
      </c>
      <c r="BN296" s="72"/>
      <c r="BO296" s="71">
        <v>0</v>
      </c>
      <c r="BP296" s="71">
        <v>0</v>
      </c>
      <c r="BQ296" s="71">
        <v>3</v>
      </c>
      <c r="BR296" s="71">
        <v>0</v>
      </c>
      <c r="BS296" s="71">
        <v>0</v>
      </c>
      <c r="BT296" s="71">
        <v>0</v>
      </c>
      <c r="BU296"/>
      <c r="BV296" s="70">
        <v>30.823</v>
      </c>
      <c r="BW296" s="70">
        <v>0</v>
      </c>
      <c r="BX296" s="70">
        <v>0</v>
      </c>
      <c r="BY296" s="70">
        <v>0</v>
      </c>
      <c r="BZ296" s="70">
        <v>0</v>
      </c>
      <c r="CA296" s="70">
        <v>0</v>
      </c>
      <c r="CB296" s="70">
        <v>0</v>
      </c>
      <c r="CC296" s="70">
        <v>0</v>
      </c>
      <c r="CD296" s="70">
        <v>0</v>
      </c>
    </row>
    <row r="297" spans="1:82">
      <c r="A297" s="70" t="s">
        <v>2029</v>
      </c>
      <c r="B297" s="70">
        <v>424</v>
      </c>
      <c r="C297" s="70">
        <v>16</v>
      </c>
      <c r="D297" s="70">
        <v>25</v>
      </c>
      <c r="E297" s="70">
        <v>2019</v>
      </c>
      <c r="F297" s="70" t="s">
        <v>158</v>
      </c>
      <c r="G297" s="70" t="s">
        <v>2013</v>
      </c>
      <c r="H297" s="70" t="s">
        <v>2014</v>
      </c>
      <c r="I297" s="148"/>
      <c r="J297" s="71">
        <v>67.968793919954095</v>
      </c>
      <c r="K297" s="71">
        <v>2.445255412812998</v>
      </c>
      <c r="L297" s="71">
        <v>17.43729835125373</v>
      </c>
      <c r="M297" s="71">
        <v>47.322202799962014</v>
      </c>
      <c r="N297" s="71">
        <v>82.078095444028548</v>
      </c>
      <c r="O297" s="71">
        <v>49.91478432832983</v>
      </c>
      <c r="P297" s="71">
        <v>38.118107816357558</v>
      </c>
      <c r="Q297" s="71">
        <v>2.8838419797290098</v>
      </c>
      <c r="R297" s="71">
        <v>0</v>
      </c>
      <c r="S297" s="71">
        <v>5.2121339944427438</v>
      </c>
      <c r="T297" s="72"/>
      <c r="U297" s="71">
        <v>7623570</v>
      </c>
      <c r="V297" s="71">
        <v>1282</v>
      </c>
      <c r="W297" s="71">
        <v>441</v>
      </c>
      <c r="X297" s="71">
        <v>11786</v>
      </c>
      <c r="Y297" s="71">
        <v>17556</v>
      </c>
      <c r="Z297" s="71">
        <v>31250</v>
      </c>
      <c r="AA297" s="71">
        <v>7915</v>
      </c>
      <c r="AB297" s="71">
        <v>46732</v>
      </c>
      <c r="AC297" s="71">
        <v>0</v>
      </c>
      <c r="AD297" s="71">
        <v>5.2121339944427438</v>
      </c>
      <c r="AE297" s="72"/>
      <c r="AF297" s="71">
        <v>86708152.429965302</v>
      </c>
      <c r="AG297" s="71">
        <v>1796842.759020397</v>
      </c>
      <c r="AH297" s="71">
        <v>2790873.978223172</v>
      </c>
      <c r="AI297" s="71">
        <v>69490936.411547571</v>
      </c>
      <c r="AJ297" s="71">
        <v>116602228.7615799</v>
      </c>
      <c r="AK297" s="71">
        <v>0</v>
      </c>
      <c r="AL297" s="71">
        <v>0</v>
      </c>
      <c r="AM297" s="71">
        <v>6364546.6016923515</v>
      </c>
      <c r="AN297" s="71">
        <v>0</v>
      </c>
      <c r="AO297" s="71">
        <v>0</v>
      </c>
      <c r="AP297" s="71">
        <v>283753580.9420287</v>
      </c>
      <c r="AQ297" s="72"/>
      <c r="AR297" s="71">
        <v>477</v>
      </c>
      <c r="AS297" s="71">
        <v>85</v>
      </c>
      <c r="AT297" s="71">
        <v>0</v>
      </c>
      <c r="AU297" s="71">
        <v>0</v>
      </c>
      <c r="AV297" s="71">
        <v>0</v>
      </c>
      <c r="AW297" s="71">
        <v>1</v>
      </c>
      <c r="AX297" s="71"/>
      <c r="AY297" s="72"/>
      <c r="AZ297" s="71">
        <v>2076.7849999999999</v>
      </c>
      <c r="BA297" s="71">
        <v>7806.1</v>
      </c>
      <c r="BB297" s="71">
        <v>0</v>
      </c>
      <c r="BC297" s="71">
        <v>0</v>
      </c>
      <c r="BD297" s="71">
        <v>0</v>
      </c>
      <c r="BE297" s="71">
        <v>2530</v>
      </c>
      <c r="BF297" s="71"/>
      <c r="BG297" s="72"/>
      <c r="BH297" s="71">
        <v>0</v>
      </c>
      <c r="BI297" s="71">
        <v>0</v>
      </c>
      <c r="BJ297" s="71">
        <v>90.126000000000005</v>
      </c>
      <c r="BK297" s="71">
        <v>0</v>
      </c>
      <c r="BL297" s="71">
        <v>0</v>
      </c>
      <c r="BM297" s="71">
        <v>0</v>
      </c>
      <c r="BN297" s="72"/>
      <c r="BO297" s="71">
        <v>0</v>
      </c>
      <c r="BP297" s="71">
        <v>0</v>
      </c>
      <c r="BQ297" s="71">
        <v>5</v>
      </c>
      <c r="BR297" s="71">
        <v>0</v>
      </c>
      <c r="BS297" s="71">
        <v>0</v>
      </c>
      <c r="BT297" s="71">
        <v>0</v>
      </c>
      <c r="BU297"/>
      <c r="BV297" s="70">
        <v>90.126000000000005</v>
      </c>
      <c r="BW297" s="70">
        <v>0</v>
      </c>
      <c r="BX297" s="70">
        <v>0</v>
      </c>
      <c r="BY297" s="70">
        <v>0</v>
      </c>
      <c r="BZ297" s="70">
        <v>0</v>
      </c>
      <c r="CA297" s="70">
        <v>0</v>
      </c>
      <c r="CB297" s="70">
        <v>0</v>
      </c>
      <c r="CC297" s="70">
        <v>0</v>
      </c>
      <c r="CD297" s="70">
        <v>0</v>
      </c>
    </row>
    <row r="298" spans="1:82">
      <c r="A298" s="70" t="s">
        <v>2030</v>
      </c>
      <c r="B298" s="70">
        <v>425</v>
      </c>
      <c r="C298" s="70">
        <v>17</v>
      </c>
      <c r="D298" s="70">
        <v>25</v>
      </c>
      <c r="E298" s="70">
        <v>2020</v>
      </c>
      <c r="F298" s="70" t="s">
        <v>159</v>
      </c>
      <c r="G298" s="70" t="s">
        <v>2013</v>
      </c>
      <c r="H298" s="70" t="s">
        <v>2014</v>
      </c>
      <c r="I298" s="148"/>
      <c r="J298" s="71">
        <v>86.133906731131404</v>
      </c>
      <c r="K298" s="71">
        <v>2.3647145233086619</v>
      </c>
      <c r="L298" s="71">
        <v>17.398732654539355</v>
      </c>
      <c r="M298" s="71">
        <v>41.604177669502619</v>
      </c>
      <c r="N298" s="71">
        <v>77.794325101716638</v>
      </c>
      <c r="O298" s="71">
        <v>43.481908938868997</v>
      </c>
      <c r="P298" s="71">
        <v>35.527253913355395</v>
      </c>
      <c r="Q298" s="71">
        <v>2.7043515001382601</v>
      </c>
      <c r="R298" s="71">
        <v>0</v>
      </c>
      <c r="S298" s="71">
        <v>5.1275968032767114</v>
      </c>
      <c r="T298" s="72"/>
      <c r="U298" s="71">
        <v>9889512</v>
      </c>
      <c r="V298" s="71">
        <v>1079</v>
      </c>
      <c r="W298" s="71">
        <v>640</v>
      </c>
      <c r="X298" s="71">
        <v>11117</v>
      </c>
      <c r="Y298" s="71">
        <v>17562</v>
      </c>
      <c r="Z298" s="71">
        <v>31071</v>
      </c>
      <c r="AA298" s="71">
        <v>7841</v>
      </c>
      <c r="AB298" s="71">
        <v>45867</v>
      </c>
      <c r="AC298" s="71">
        <v>0</v>
      </c>
      <c r="AD298" s="71">
        <v>5.1275968032767114</v>
      </c>
      <c r="AE298" s="72"/>
      <c r="AF298" s="71">
        <v>115510165.3588174</v>
      </c>
      <c r="AG298" s="71">
        <v>1682867.5459560337</v>
      </c>
      <c r="AH298" s="71">
        <v>2633830.708866843</v>
      </c>
      <c r="AI298" s="71">
        <v>63894444.485757478</v>
      </c>
      <c r="AJ298" s="71">
        <v>127773108.55392259</v>
      </c>
      <c r="AK298" s="71"/>
      <c r="AL298" s="71"/>
      <c r="AM298" s="71">
        <v>5986153.0929986052</v>
      </c>
      <c r="AN298" s="71"/>
      <c r="AO298" s="71"/>
      <c r="AP298" s="71">
        <v>317480569.74631894</v>
      </c>
      <c r="AQ298" s="72"/>
      <c r="AR298" s="71">
        <v>503</v>
      </c>
      <c r="AS298" s="71">
        <v>87</v>
      </c>
      <c r="AT298" s="71">
        <v>0</v>
      </c>
      <c r="AU298" s="71">
        <v>0</v>
      </c>
      <c r="AV298" s="71">
        <v>0</v>
      </c>
      <c r="AW298" s="71">
        <v>1</v>
      </c>
      <c r="AX298" s="71"/>
      <c r="AY298" s="72"/>
      <c r="AZ298" s="71">
        <v>2208.123000000001</v>
      </c>
      <c r="BA298" s="71">
        <v>7905.0999999999995</v>
      </c>
      <c r="BB298" s="71">
        <v>0</v>
      </c>
      <c r="BC298" s="71">
        <v>0</v>
      </c>
      <c r="BD298" s="71">
        <v>0</v>
      </c>
      <c r="BE298" s="71">
        <v>2530</v>
      </c>
      <c r="BF298" s="71"/>
      <c r="BG298" s="72"/>
      <c r="BH298" s="71">
        <v>0</v>
      </c>
      <c r="BI298" s="71">
        <v>0</v>
      </c>
      <c r="BJ298" s="71">
        <v>61.206000000000003</v>
      </c>
      <c r="BK298" s="71">
        <v>0</v>
      </c>
      <c r="BL298" s="71">
        <v>0</v>
      </c>
      <c r="BM298" s="71">
        <v>0</v>
      </c>
      <c r="BN298" s="72"/>
      <c r="BO298" s="71">
        <v>0</v>
      </c>
      <c r="BP298" s="71">
        <v>0</v>
      </c>
      <c r="BQ298" s="71">
        <v>4</v>
      </c>
      <c r="BR298" s="71">
        <v>0</v>
      </c>
      <c r="BS298" s="71">
        <v>0</v>
      </c>
      <c r="BT298" s="71">
        <v>0</v>
      </c>
      <c r="BU298"/>
      <c r="BV298" s="70">
        <v>61.206000000000003</v>
      </c>
      <c r="BW298" s="70">
        <v>0</v>
      </c>
      <c r="BX298" s="70">
        <v>0</v>
      </c>
      <c r="BY298" s="70">
        <v>0</v>
      </c>
      <c r="BZ298" s="70">
        <v>0</v>
      </c>
      <c r="CA298" s="70">
        <v>0</v>
      </c>
      <c r="CB298" s="70">
        <v>0</v>
      </c>
      <c r="CC298" s="70">
        <v>0</v>
      </c>
      <c r="CD298" s="70">
        <v>0</v>
      </c>
    </row>
    <row r="299" spans="1:82">
      <c r="A299" s="70" t="s">
        <v>2031</v>
      </c>
      <c r="B299" s="70">
        <v>425</v>
      </c>
      <c r="C299" s="70">
        <v>18</v>
      </c>
      <c r="D299" s="70">
        <v>25</v>
      </c>
      <c r="E299" s="70">
        <v>2021</v>
      </c>
      <c r="F299" s="70" t="s">
        <v>160</v>
      </c>
      <c r="G299" s="70" t="s">
        <v>2013</v>
      </c>
      <c r="H299" s="70" t="s">
        <v>2014</v>
      </c>
      <c r="I299" s="148"/>
      <c r="J299" s="71">
        <v>95.776697497435705</v>
      </c>
      <c r="K299" s="71">
        <v>2.4799365422461204</v>
      </c>
      <c r="L299" s="71">
        <v>15.500013471974142</v>
      </c>
      <c r="M299" s="71">
        <v>45.031553026002769</v>
      </c>
      <c r="N299" s="71">
        <v>82.370449382600398</v>
      </c>
      <c r="O299" s="71">
        <v>41.741774612509765</v>
      </c>
      <c r="P299" s="71">
        <v>36.034459787124725</v>
      </c>
      <c r="Q299" s="71">
        <v>2.6219314447892601</v>
      </c>
      <c r="R299" s="71">
        <v>0</v>
      </c>
      <c r="S299" s="71">
        <v>4.3001281284125454</v>
      </c>
      <c r="T299" s="72"/>
      <c r="U299" s="71">
        <v>11917724</v>
      </c>
      <c r="V299" s="71">
        <v>1079</v>
      </c>
      <c r="W299" s="71">
        <v>640</v>
      </c>
      <c r="X299" s="71">
        <v>11117</v>
      </c>
      <c r="Y299" s="71">
        <v>17445</v>
      </c>
      <c r="Z299" s="71">
        <v>30712</v>
      </c>
      <c r="AA299" s="71">
        <v>7755</v>
      </c>
      <c r="AB299" s="71">
        <v>44906</v>
      </c>
      <c r="AC299" s="71">
        <v>0</v>
      </c>
      <c r="AD299" s="71">
        <v>4.3001281284125454</v>
      </c>
      <c r="AE299" s="72"/>
      <c r="AF299" s="71">
        <v>129141775.02447967</v>
      </c>
      <c r="AG299" s="71">
        <v>1740892.8462129452</v>
      </c>
      <c r="AH299" s="71">
        <v>2277603.8109585354</v>
      </c>
      <c r="AI299" s="71">
        <v>69357550.573760495</v>
      </c>
      <c r="AJ299" s="71">
        <v>127848330.24299289</v>
      </c>
      <c r="AK299" s="71">
        <v>0</v>
      </c>
      <c r="AL299" s="71">
        <v>0</v>
      </c>
      <c r="AM299" s="71">
        <v>5894536.1458971975</v>
      </c>
      <c r="AN299" s="71">
        <v>0</v>
      </c>
      <c r="AO299" s="71">
        <v>0</v>
      </c>
      <c r="AP299" s="71">
        <v>336260688.64430171</v>
      </c>
      <c r="AQ299" s="72"/>
      <c r="AR299" s="71">
        <v>518</v>
      </c>
      <c r="AS299" s="71">
        <v>87</v>
      </c>
      <c r="AT299" s="71">
        <v>0</v>
      </c>
      <c r="AU299" s="71">
        <v>1</v>
      </c>
      <c r="AV299" s="71">
        <v>0</v>
      </c>
      <c r="AW299" s="71">
        <v>1</v>
      </c>
      <c r="AX299" s="71"/>
      <c r="AY299" s="72"/>
      <c r="AZ299" s="71">
        <v>2286.5329999999999</v>
      </c>
      <c r="BA299" s="71">
        <v>7905.0999999999995</v>
      </c>
      <c r="BB299" s="71">
        <v>0</v>
      </c>
      <c r="BC299" s="71">
        <v>19.899999999999999</v>
      </c>
      <c r="BD299" s="71">
        <v>0</v>
      </c>
      <c r="BE299" s="71">
        <v>2530</v>
      </c>
      <c r="BF299" s="71"/>
      <c r="BG299" s="72"/>
      <c r="BH299" s="71">
        <v>0</v>
      </c>
      <c r="BI299" s="71">
        <v>0</v>
      </c>
      <c r="BJ299" s="71">
        <v>98.35</v>
      </c>
      <c r="BK299" s="71">
        <v>0</v>
      </c>
      <c r="BL299" s="71">
        <v>0</v>
      </c>
      <c r="BM299" s="71">
        <v>0</v>
      </c>
      <c r="BN299" s="72"/>
      <c r="BO299" s="71">
        <v>0</v>
      </c>
      <c r="BP299" s="71">
        <v>0</v>
      </c>
      <c r="BQ299" s="71">
        <v>5</v>
      </c>
      <c r="BR299" s="71">
        <v>0</v>
      </c>
      <c r="BS299" s="71">
        <v>0</v>
      </c>
      <c r="BT299" s="71">
        <v>0</v>
      </c>
      <c r="BU299"/>
      <c r="BV299" s="70">
        <v>98.35</v>
      </c>
      <c r="BW299" s="70">
        <v>0</v>
      </c>
      <c r="BX299" s="70">
        <v>0</v>
      </c>
      <c r="BY299" s="70">
        <v>0</v>
      </c>
      <c r="BZ299" s="70">
        <v>0</v>
      </c>
      <c r="CA299" s="70">
        <v>0</v>
      </c>
      <c r="CB299" s="70">
        <v>0</v>
      </c>
      <c r="CC299" s="70">
        <v>0</v>
      </c>
      <c r="CD299" s="70">
        <v>0</v>
      </c>
    </row>
    <row r="300" spans="1:82">
      <c r="A300" s="70" t="s">
        <v>2032</v>
      </c>
      <c r="B300" s="70">
        <v>425</v>
      </c>
      <c r="C300" s="70">
        <v>19</v>
      </c>
      <c r="D300" s="70">
        <v>25</v>
      </c>
      <c r="E300" s="70">
        <v>2022</v>
      </c>
      <c r="F300" s="70" t="s">
        <v>161</v>
      </c>
      <c r="G300" s="70" t="s">
        <v>2013</v>
      </c>
      <c r="H300" s="70" t="s">
        <v>2014</v>
      </c>
      <c r="I300" s="148"/>
      <c r="J300" s="71">
        <v>69.814668882972612</v>
      </c>
      <c r="K300" s="71">
        <v>2.3500789533954443</v>
      </c>
      <c r="L300" s="71">
        <v>14.846501590492514</v>
      </c>
      <c r="M300" s="71">
        <v>46.629820825329027</v>
      </c>
      <c r="N300" s="71">
        <v>79.600415263469372</v>
      </c>
      <c r="O300" s="71">
        <v>43.50170892136822</v>
      </c>
      <c r="P300" s="71">
        <v>35.273695439997311</v>
      </c>
      <c r="Q300" s="71">
        <v>2.5947471783422458</v>
      </c>
      <c r="R300" s="71">
        <v>0</v>
      </c>
      <c r="S300" s="71">
        <v>5.2444877314490412</v>
      </c>
      <c r="T300" s="72"/>
      <c r="U300" s="71">
        <v>9607262</v>
      </c>
      <c r="V300" s="71">
        <v>1079</v>
      </c>
      <c r="W300" s="71">
        <v>640</v>
      </c>
      <c r="X300" s="71">
        <v>11117</v>
      </c>
      <c r="Y300" s="71">
        <v>17475</v>
      </c>
      <c r="Z300" s="71">
        <v>30410</v>
      </c>
      <c r="AA300" s="71">
        <v>7707</v>
      </c>
      <c r="AB300" s="71">
        <v>44076</v>
      </c>
      <c r="AC300" s="71">
        <v>0</v>
      </c>
      <c r="AD300" s="71">
        <v>5.2444877314490412</v>
      </c>
      <c r="AE300" s="72"/>
      <c r="AF300" s="71">
        <v>91453872.473143175</v>
      </c>
      <c r="AG300" s="71">
        <v>1752687.2184563838</v>
      </c>
      <c r="AH300" s="71">
        <v>2602922.809647697</v>
      </c>
      <c r="AI300" s="71">
        <v>66044751.440250635</v>
      </c>
      <c r="AJ300" s="71">
        <v>132553123.95764096</v>
      </c>
      <c r="AK300" s="71">
        <v>0</v>
      </c>
      <c r="AL300" s="71">
        <v>0</v>
      </c>
      <c r="AM300" s="71">
        <v>5691414.628288025</v>
      </c>
      <c r="AN300" s="71">
        <v>0</v>
      </c>
      <c r="AO300" s="71">
        <v>0</v>
      </c>
      <c r="AP300" s="71">
        <v>300098772.5274269</v>
      </c>
      <c r="AQ300" s="72"/>
      <c r="AR300" s="71">
        <v>534</v>
      </c>
      <c r="AS300" s="71">
        <v>89</v>
      </c>
      <c r="AT300" s="71">
        <v>0</v>
      </c>
      <c r="AU300" s="71">
        <v>1</v>
      </c>
      <c r="AV300" s="71">
        <v>0</v>
      </c>
      <c r="AW300" s="71">
        <v>1</v>
      </c>
      <c r="AX300" s="71"/>
      <c r="AY300" s="72"/>
      <c r="AZ300" s="71">
        <v>2363.3130000000006</v>
      </c>
      <c r="BA300" s="71">
        <v>7947.5999999999995</v>
      </c>
      <c r="BB300" s="71">
        <v>0</v>
      </c>
      <c r="BC300" s="71">
        <v>19.899999999999999</v>
      </c>
      <c r="BD300" s="71">
        <v>0</v>
      </c>
      <c r="BE300" s="71">
        <v>2530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2033</v>
      </c>
      <c r="B301" s="70">
        <v>425</v>
      </c>
      <c r="C301" s="70">
        <v>20</v>
      </c>
      <c r="D301" s="70">
        <v>25</v>
      </c>
      <c r="E301" s="70">
        <v>2023</v>
      </c>
      <c r="F301" s="70" t="s">
        <v>1539</v>
      </c>
      <c r="G301" s="70" t="s">
        <v>2013</v>
      </c>
      <c r="H301" s="70" t="s">
        <v>2014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561</v>
      </c>
      <c r="AS301" s="71">
        <v>89</v>
      </c>
      <c r="AT301" s="71">
        <v>0</v>
      </c>
      <c r="AU301" s="71">
        <v>1</v>
      </c>
      <c r="AV301" s="71">
        <v>0</v>
      </c>
      <c r="AW301" s="71">
        <v>1</v>
      </c>
      <c r="AX301" s="71"/>
      <c r="AY301" s="72"/>
      <c r="AZ301" s="71">
        <v>2504.4130000000009</v>
      </c>
      <c r="BA301" s="71">
        <v>7947.5999999999995</v>
      </c>
      <c r="BB301" s="71">
        <v>0</v>
      </c>
      <c r="BC301" s="71">
        <v>19.899999999999999</v>
      </c>
      <c r="BD301" s="71">
        <v>0</v>
      </c>
      <c r="BE301" s="71">
        <v>3588.1379999999999</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2034</v>
      </c>
      <c r="B302" s="70">
        <v>425</v>
      </c>
      <c r="C302" s="70">
        <v>21</v>
      </c>
      <c r="D302" s="70">
        <v>25</v>
      </c>
      <c r="E302" s="70">
        <v>2024</v>
      </c>
      <c r="F302" s="70" t="s">
        <v>1554</v>
      </c>
      <c r="G302" s="70" t="s">
        <v>2013</v>
      </c>
      <c r="H302" s="70" t="s">
        <v>2014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2035</v>
      </c>
      <c r="B303" s="70">
        <v>18</v>
      </c>
      <c r="C303" s="70">
        <v>1</v>
      </c>
      <c r="D303" s="70">
        <v>2</v>
      </c>
      <c r="E303" s="70">
        <v>1990</v>
      </c>
      <c r="F303" s="70" t="s">
        <v>787</v>
      </c>
      <c r="G303" s="70" t="s">
        <v>2036</v>
      </c>
      <c r="H303" s="70" t="s">
        <v>2037</v>
      </c>
      <c r="I303" s="148"/>
      <c r="J303" s="71">
        <v>267.66996482274197</v>
      </c>
      <c r="K303" s="71">
        <v>5.7131923159661717</v>
      </c>
      <c r="L303" s="71">
        <v>16.761987084635582</v>
      </c>
      <c r="M303" s="71">
        <v>29.356949878685679</v>
      </c>
      <c r="N303" s="71">
        <v>44.676119862409408</v>
      </c>
      <c r="O303" s="71">
        <v>46.568090067524267</v>
      </c>
      <c r="P303" s="71">
        <v>60.948615616353258</v>
      </c>
      <c r="Q303" s="71">
        <v>3.3617243167364799</v>
      </c>
      <c r="R303" s="71">
        <v>0</v>
      </c>
      <c r="S303" s="71">
        <v>3.6504284905306741</v>
      </c>
      <c r="T303" s="72"/>
      <c r="U303" s="71">
        <v>22780545</v>
      </c>
      <c r="V303" s="71">
        <v>2138</v>
      </c>
      <c r="W303" s="71">
        <v>193</v>
      </c>
      <c r="X303" s="71">
        <v>11163</v>
      </c>
      <c r="Y303" s="71">
        <v>14311</v>
      </c>
      <c r="Z303" s="71">
        <v>19154</v>
      </c>
      <c r="AA303" s="71">
        <v>14799</v>
      </c>
      <c r="AB303" s="71">
        <v>54583</v>
      </c>
      <c r="AC303" s="71">
        <v>0</v>
      </c>
      <c r="AD303" s="71">
        <v>3.6504284905306741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2038</v>
      </c>
      <c r="B304" s="70">
        <v>19</v>
      </c>
      <c r="C304" s="70">
        <v>2</v>
      </c>
      <c r="D304" s="70">
        <v>2</v>
      </c>
      <c r="E304" s="70">
        <v>2005</v>
      </c>
      <c r="F304" s="70" t="s">
        <v>789</v>
      </c>
      <c r="G304" s="70" t="s">
        <v>2036</v>
      </c>
      <c r="H304" s="70" t="s">
        <v>2037</v>
      </c>
      <c r="I304" s="148"/>
      <c r="J304" s="71">
        <v>248.76407540196851</v>
      </c>
      <c r="K304" s="71">
        <v>3.9577736632036959</v>
      </c>
      <c r="L304" s="71">
        <v>8.094455227405712</v>
      </c>
      <c r="M304" s="71">
        <v>45.95781077141725</v>
      </c>
      <c r="N304" s="71">
        <v>59.550804419889552</v>
      </c>
      <c r="O304" s="71">
        <v>68.626742785978792</v>
      </c>
      <c r="P304" s="71">
        <v>68.852460752004546</v>
      </c>
      <c r="Q304" s="71">
        <v>3.09435666866466</v>
      </c>
      <c r="R304" s="71">
        <v>0</v>
      </c>
      <c r="S304" s="71">
        <v>5.5635425760000006</v>
      </c>
      <c r="T304" s="72"/>
      <c r="U304" s="71">
        <v>25285645</v>
      </c>
      <c r="V304" s="71">
        <v>1727</v>
      </c>
      <c r="W304" s="71">
        <v>107</v>
      </c>
      <c r="X304" s="71">
        <v>9275</v>
      </c>
      <c r="Y304" s="71">
        <v>16198</v>
      </c>
      <c r="Z304" s="71">
        <v>32664</v>
      </c>
      <c r="AA304" s="71">
        <v>13692</v>
      </c>
      <c r="AB304" s="71">
        <v>52523</v>
      </c>
      <c r="AC304" s="71">
        <v>0</v>
      </c>
      <c r="AD304" s="71">
        <v>5.5635425760000006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2039</v>
      </c>
      <c r="B305" s="70">
        <v>20</v>
      </c>
      <c r="C305" s="70">
        <v>3</v>
      </c>
      <c r="D305" s="70">
        <v>2</v>
      </c>
      <c r="E305" s="70">
        <v>2006</v>
      </c>
      <c r="F305" s="70" t="s">
        <v>790</v>
      </c>
      <c r="G305" s="70" t="s">
        <v>2036</v>
      </c>
      <c r="H305" s="70" t="s">
        <v>2037</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2040</v>
      </c>
      <c r="B306" s="70">
        <v>21</v>
      </c>
      <c r="C306" s="70">
        <v>4</v>
      </c>
      <c r="D306" s="70">
        <v>2</v>
      </c>
      <c r="E306" s="70">
        <v>2007</v>
      </c>
      <c r="F306" s="70" t="s">
        <v>791</v>
      </c>
      <c r="G306" s="70" t="s">
        <v>2036</v>
      </c>
      <c r="H306" s="70" t="s">
        <v>2037</v>
      </c>
      <c r="I306" s="148"/>
      <c r="J306" s="71">
        <v>275.22994146437458</v>
      </c>
      <c r="K306" s="71">
        <v>3.7260880328805368</v>
      </c>
      <c r="L306" s="71">
        <v>16.226160741867989</v>
      </c>
      <c r="M306" s="71">
        <v>54.538031422866823</v>
      </c>
      <c r="N306" s="71">
        <v>58.019652994108249</v>
      </c>
      <c r="O306" s="71">
        <v>65.77925141482929</v>
      </c>
      <c r="P306" s="71">
        <v>70.55652998732802</v>
      </c>
      <c r="Q306" s="71">
        <v>3.21766914692838</v>
      </c>
      <c r="R306" s="71">
        <v>0</v>
      </c>
      <c r="S306" s="71">
        <v>4.3012993172800007</v>
      </c>
      <c r="T306" s="72"/>
      <c r="U306" s="71">
        <v>33386162</v>
      </c>
      <c r="V306" s="71">
        <v>1629</v>
      </c>
      <c r="W306" s="71">
        <v>184</v>
      </c>
      <c r="X306" s="71">
        <v>12047</v>
      </c>
      <c r="Y306" s="71">
        <v>16413</v>
      </c>
      <c r="Z306" s="71">
        <v>32547</v>
      </c>
      <c r="AA306" s="71">
        <v>13817</v>
      </c>
      <c r="AB306" s="71">
        <v>51728</v>
      </c>
      <c r="AC306" s="71">
        <v>0</v>
      </c>
      <c r="AD306" s="71">
        <v>4.3012993172800007</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2041</v>
      </c>
      <c r="B307" s="70">
        <v>22</v>
      </c>
      <c r="C307" s="70">
        <v>5</v>
      </c>
      <c r="D307" s="70">
        <v>2</v>
      </c>
      <c r="E307" s="70">
        <v>2008</v>
      </c>
      <c r="F307" s="70" t="s">
        <v>792</v>
      </c>
      <c r="G307" s="70" t="s">
        <v>2036</v>
      </c>
      <c r="H307" s="70" t="s">
        <v>2037</v>
      </c>
      <c r="I307" s="148"/>
      <c r="J307" s="71">
        <v>254.3124495388447</v>
      </c>
      <c r="K307" s="71">
        <v>2.7825832154991632</v>
      </c>
      <c r="L307" s="71">
        <v>14.459319340033289</v>
      </c>
      <c r="M307" s="71">
        <v>54.381564854192973</v>
      </c>
      <c r="N307" s="71">
        <v>57.796740704270192</v>
      </c>
      <c r="O307" s="71">
        <v>63.289114209055477</v>
      </c>
      <c r="P307" s="71">
        <v>69.098936292601124</v>
      </c>
      <c r="Q307" s="71">
        <v>3.1456515059530799</v>
      </c>
      <c r="R307" s="71">
        <v>0</v>
      </c>
      <c r="S307" s="71">
        <v>4.5126211099200004</v>
      </c>
      <c r="T307" s="72"/>
      <c r="U307" s="71">
        <v>32875693</v>
      </c>
      <c r="V307" s="71">
        <v>1629</v>
      </c>
      <c r="W307" s="71">
        <v>184</v>
      </c>
      <c r="X307" s="71">
        <v>12047</v>
      </c>
      <c r="Y307" s="71">
        <v>16531</v>
      </c>
      <c r="Z307" s="71">
        <v>32414</v>
      </c>
      <c r="AA307" s="71">
        <v>13547</v>
      </c>
      <c r="AB307" s="71">
        <v>51402</v>
      </c>
      <c r="AC307" s="71">
        <v>0</v>
      </c>
      <c r="AD307" s="71">
        <v>4.5126211099200004</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2042</v>
      </c>
      <c r="B308" s="70">
        <v>23</v>
      </c>
      <c r="C308" s="70">
        <v>6</v>
      </c>
      <c r="D308" s="70">
        <v>2</v>
      </c>
      <c r="E308" s="70">
        <v>2009</v>
      </c>
      <c r="F308" s="70" t="s">
        <v>176</v>
      </c>
      <c r="G308" s="70" t="s">
        <v>2036</v>
      </c>
      <c r="H308" s="70" t="s">
        <v>2037</v>
      </c>
      <c r="I308" s="148"/>
      <c r="J308" s="71">
        <v>224.24142215531089</v>
      </c>
      <c r="K308" s="71">
        <v>2.716671582774179</v>
      </c>
      <c r="L308" s="71">
        <v>24.744617381512739</v>
      </c>
      <c r="M308" s="71">
        <v>54.843420763679859</v>
      </c>
      <c r="N308" s="71">
        <v>56.18610802777971</v>
      </c>
      <c r="O308" s="71">
        <v>64.153181240477068</v>
      </c>
      <c r="P308" s="71">
        <v>65.568725423967294</v>
      </c>
      <c r="Q308" s="71">
        <v>2.9701338135517701</v>
      </c>
      <c r="R308" s="71">
        <v>0</v>
      </c>
      <c r="S308" s="71">
        <v>4.6999174143999998</v>
      </c>
      <c r="T308" s="72"/>
      <c r="U308" s="71">
        <v>22789305</v>
      </c>
      <c r="V308" s="71">
        <v>1671</v>
      </c>
      <c r="W308" s="71">
        <v>535</v>
      </c>
      <c r="X308" s="71">
        <v>12853</v>
      </c>
      <c r="Y308" s="71">
        <v>16602</v>
      </c>
      <c r="Z308" s="71">
        <v>32431</v>
      </c>
      <c r="AA308" s="71">
        <v>13197</v>
      </c>
      <c r="AB308" s="71">
        <v>50948</v>
      </c>
      <c r="AC308" s="71">
        <v>0</v>
      </c>
      <c r="AD308" s="71">
        <v>4.6999174143999998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139.75</v>
      </c>
      <c r="BK308" s="71">
        <v>0</v>
      </c>
      <c r="BL308" s="71">
        <v>0</v>
      </c>
      <c r="BM308" s="71">
        <v>0</v>
      </c>
      <c r="BN308" s="72"/>
      <c r="BO308" s="71">
        <v>0</v>
      </c>
      <c r="BP308" s="71">
        <v>0</v>
      </c>
      <c r="BQ308" s="71">
        <v>9</v>
      </c>
      <c r="BR308" s="71">
        <v>0</v>
      </c>
      <c r="BS308" s="71">
        <v>0</v>
      </c>
      <c r="BT308" s="71">
        <v>0</v>
      </c>
      <c r="BU308"/>
      <c r="BV308" s="70">
        <v>139.75</v>
      </c>
      <c r="BW308" s="70">
        <v>0</v>
      </c>
      <c r="BX308" s="70">
        <v>0</v>
      </c>
      <c r="BY308" s="70">
        <v>0</v>
      </c>
      <c r="BZ308" s="70">
        <v>0</v>
      </c>
      <c r="CA308" s="70">
        <v>0</v>
      </c>
      <c r="CB308" s="70">
        <v>0</v>
      </c>
      <c r="CC308" s="70">
        <v>0</v>
      </c>
      <c r="CD308" s="70">
        <v>0</v>
      </c>
    </row>
    <row r="309" spans="1:82">
      <c r="A309" s="70" t="s">
        <v>2043</v>
      </c>
      <c r="B309" s="70">
        <v>24</v>
      </c>
      <c r="C309" s="70">
        <v>7</v>
      </c>
      <c r="D309" s="70">
        <v>2</v>
      </c>
      <c r="E309" s="70">
        <v>2010</v>
      </c>
      <c r="F309" s="70" t="s">
        <v>177</v>
      </c>
      <c r="G309" s="70" t="s">
        <v>2036</v>
      </c>
      <c r="H309" s="70" t="s">
        <v>2037</v>
      </c>
      <c r="I309" s="148"/>
      <c r="J309" s="71">
        <v>279.06425847370599</v>
      </c>
      <c r="K309" s="71">
        <v>2.8983988281486619</v>
      </c>
      <c r="L309" s="71">
        <v>23.34236892466431</v>
      </c>
      <c r="M309" s="71">
        <v>56.303402764672747</v>
      </c>
      <c r="N309" s="71">
        <v>61.946599054481737</v>
      </c>
      <c r="O309" s="71">
        <v>64.102577387511474</v>
      </c>
      <c r="P309" s="71">
        <v>65.454468167561771</v>
      </c>
      <c r="Q309" s="71">
        <v>3.0727328269496601</v>
      </c>
      <c r="R309" s="71">
        <v>0</v>
      </c>
      <c r="S309" s="71">
        <v>5.8392365594400006</v>
      </c>
      <c r="T309" s="72"/>
      <c r="U309" s="71">
        <v>28732863</v>
      </c>
      <c r="V309" s="71">
        <v>1671</v>
      </c>
      <c r="W309" s="71">
        <v>535</v>
      </c>
      <c r="X309" s="71">
        <v>12853</v>
      </c>
      <c r="Y309" s="71">
        <v>16673</v>
      </c>
      <c r="Z309" s="71">
        <v>32556</v>
      </c>
      <c r="AA309" s="71">
        <v>12845</v>
      </c>
      <c r="AB309" s="71">
        <v>50506</v>
      </c>
      <c r="AC309" s="71">
        <v>0</v>
      </c>
      <c r="AD309" s="71">
        <v>5.8392365594400006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178.381</v>
      </c>
      <c r="BK309" s="71">
        <v>0</v>
      </c>
      <c r="BL309" s="71">
        <v>0</v>
      </c>
      <c r="BM309" s="71">
        <v>0</v>
      </c>
      <c r="BN309" s="72"/>
      <c r="BO309" s="71">
        <v>0</v>
      </c>
      <c r="BP309" s="71">
        <v>0</v>
      </c>
      <c r="BQ309" s="71">
        <v>10</v>
      </c>
      <c r="BR309" s="71">
        <v>0</v>
      </c>
      <c r="BS309" s="71">
        <v>0</v>
      </c>
      <c r="BT309" s="71">
        <v>0</v>
      </c>
      <c r="BU309"/>
      <c r="BV309" s="70">
        <v>178.381</v>
      </c>
      <c r="BW309" s="70">
        <v>0</v>
      </c>
      <c r="BX309" s="70">
        <v>0</v>
      </c>
      <c r="BY309" s="70">
        <v>0</v>
      </c>
      <c r="BZ309" s="70">
        <v>0</v>
      </c>
      <c r="CA309" s="70">
        <v>0</v>
      </c>
      <c r="CB309" s="70">
        <v>0</v>
      </c>
      <c r="CC309" s="70">
        <v>0</v>
      </c>
      <c r="CD309" s="70">
        <v>0</v>
      </c>
    </row>
    <row r="310" spans="1:82">
      <c r="A310" s="70" t="s">
        <v>2044</v>
      </c>
      <c r="B310" s="70">
        <v>25</v>
      </c>
      <c r="C310" s="70">
        <v>8</v>
      </c>
      <c r="D310" s="70">
        <v>2</v>
      </c>
      <c r="E310" s="70">
        <v>2011</v>
      </c>
      <c r="F310" s="70" t="s">
        <v>178</v>
      </c>
      <c r="G310" s="70" t="s">
        <v>2036</v>
      </c>
      <c r="H310" s="70" t="s">
        <v>2037</v>
      </c>
      <c r="I310" s="148"/>
      <c r="J310" s="71">
        <v>249.08640974024411</v>
      </c>
      <c r="K310" s="71">
        <v>3.935914195542765</v>
      </c>
      <c r="L310" s="71">
        <v>24.23857061321899</v>
      </c>
      <c r="M310" s="71">
        <v>60.977879430281327</v>
      </c>
      <c r="N310" s="71">
        <v>62.83669631029322</v>
      </c>
      <c r="O310" s="71">
        <v>63.394783856786823</v>
      </c>
      <c r="P310" s="71">
        <v>62.231804515517538</v>
      </c>
      <c r="Q310" s="71">
        <v>3.5097643917257102</v>
      </c>
      <c r="R310" s="71">
        <v>0</v>
      </c>
      <c r="S310" s="71">
        <v>4.0155482250000007</v>
      </c>
      <c r="T310" s="72"/>
      <c r="U310" s="71">
        <v>25251348</v>
      </c>
      <c r="V310" s="71">
        <v>1671</v>
      </c>
      <c r="W310" s="71">
        <v>535</v>
      </c>
      <c r="X310" s="71">
        <v>12853</v>
      </c>
      <c r="Y310" s="71">
        <v>16791</v>
      </c>
      <c r="Z310" s="71">
        <v>32896</v>
      </c>
      <c r="AA310" s="71">
        <v>12576</v>
      </c>
      <c r="AB310" s="71">
        <v>50013</v>
      </c>
      <c r="AC310" s="71">
        <v>0</v>
      </c>
      <c r="AD310" s="71">
        <v>4.0155482250000007</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181.209</v>
      </c>
      <c r="BK310" s="71">
        <v>0</v>
      </c>
      <c r="BL310" s="71">
        <v>0</v>
      </c>
      <c r="BM310" s="71">
        <v>0</v>
      </c>
      <c r="BN310" s="72"/>
      <c r="BO310" s="71">
        <v>0</v>
      </c>
      <c r="BP310" s="71">
        <v>0</v>
      </c>
      <c r="BQ310" s="71">
        <v>10</v>
      </c>
      <c r="BR310" s="71">
        <v>0</v>
      </c>
      <c r="BS310" s="71">
        <v>0</v>
      </c>
      <c r="BT310" s="71">
        <v>0</v>
      </c>
      <c r="BU310"/>
      <c r="BV310" s="70">
        <v>181.209</v>
      </c>
      <c r="BW310" s="70">
        <v>0</v>
      </c>
      <c r="BX310" s="70">
        <v>0</v>
      </c>
      <c r="BY310" s="70">
        <v>0</v>
      </c>
      <c r="BZ310" s="70">
        <v>0</v>
      </c>
      <c r="CA310" s="70">
        <v>0</v>
      </c>
      <c r="CB310" s="70">
        <v>0</v>
      </c>
      <c r="CC310" s="70">
        <v>0</v>
      </c>
      <c r="CD310" s="70">
        <v>0</v>
      </c>
    </row>
    <row r="311" spans="1:82">
      <c r="A311" s="70" t="s">
        <v>2045</v>
      </c>
      <c r="B311" s="70">
        <v>26</v>
      </c>
      <c r="C311" s="70">
        <v>9</v>
      </c>
      <c r="D311" s="70">
        <v>2</v>
      </c>
      <c r="E311" s="70">
        <v>2012</v>
      </c>
      <c r="F311" s="70" t="s">
        <v>179</v>
      </c>
      <c r="G311" s="1064" t="s">
        <v>2036</v>
      </c>
      <c r="H311" s="70" t="s">
        <v>2037</v>
      </c>
      <c r="I311" s="148"/>
      <c r="J311" s="71">
        <v>251.00419043901721</v>
      </c>
      <c r="K311" s="71">
        <v>3.519881975169155</v>
      </c>
      <c r="L311" s="71">
        <v>23.61120524203405</v>
      </c>
      <c r="M311" s="71">
        <v>64.420736216392029</v>
      </c>
      <c r="N311" s="71">
        <v>65.173762294518383</v>
      </c>
      <c r="O311" s="71">
        <v>62.857681339602927</v>
      </c>
      <c r="P311" s="71">
        <v>61.137678539708418</v>
      </c>
      <c r="Q311" s="71">
        <v>3.8217515894402401</v>
      </c>
      <c r="R311" s="71">
        <v>0</v>
      </c>
      <c r="S311" s="71">
        <v>5.3930215950299987</v>
      </c>
      <c r="T311" s="72"/>
      <c r="U311" s="71">
        <v>27398969</v>
      </c>
      <c r="V311" s="71">
        <v>1671</v>
      </c>
      <c r="W311" s="71">
        <v>535</v>
      </c>
      <c r="X311" s="71">
        <v>12853</v>
      </c>
      <c r="Y311" s="71">
        <v>17228</v>
      </c>
      <c r="Z311" s="71">
        <v>32876</v>
      </c>
      <c r="AA311" s="71">
        <v>12285</v>
      </c>
      <c r="AB311" s="71">
        <v>50124</v>
      </c>
      <c r="AC311" s="71">
        <v>0</v>
      </c>
      <c r="AD311" s="71">
        <v>5.3930215950299987</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172.21600000000001</v>
      </c>
      <c r="BK311" s="71">
        <v>0</v>
      </c>
      <c r="BL311" s="71">
        <v>7.133</v>
      </c>
      <c r="BM311" s="71">
        <v>0</v>
      </c>
      <c r="BN311" s="72"/>
      <c r="BO311" s="71">
        <v>0</v>
      </c>
      <c r="BP311" s="71">
        <v>0</v>
      </c>
      <c r="BQ311" s="71">
        <v>10</v>
      </c>
      <c r="BR311" s="71">
        <v>0</v>
      </c>
      <c r="BS311" s="71">
        <v>1</v>
      </c>
      <c r="BT311" s="71">
        <v>0</v>
      </c>
      <c r="BU311"/>
      <c r="BV311" s="70">
        <v>172.21600000000001</v>
      </c>
      <c r="BW311" s="70">
        <v>0</v>
      </c>
      <c r="BX311" s="70">
        <v>7.133</v>
      </c>
      <c r="BY311" s="70">
        <v>0</v>
      </c>
      <c r="BZ311" s="70">
        <v>0</v>
      </c>
      <c r="CA311" s="70">
        <v>0</v>
      </c>
      <c r="CB311" s="70">
        <v>0</v>
      </c>
      <c r="CC311" s="70">
        <v>0</v>
      </c>
      <c r="CD311" s="70">
        <v>0</v>
      </c>
    </row>
    <row r="312" spans="1:82">
      <c r="A312" s="70" t="s">
        <v>2046</v>
      </c>
      <c r="B312" s="70">
        <v>27</v>
      </c>
      <c r="C312" s="70">
        <v>10</v>
      </c>
      <c r="D312" s="70">
        <v>2</v>
      </c>
      <c r="E312" s="70">
        <v>2013</v>
      </c>
      <c r="F312" s="70" t="s">
        <v>180</v>
      </c>
      <c r="G312" s="1064" t="s">
        <v>2036</v>
      </c>
      <c r="H312" s="70" t="s">
        <v>2037</v>
      </c>
      <c r="I312" s="148"/>
      <c r="J312" s="71">
        <v>252.55894373791551</v>
      </c>
      <c r="K312" s="71">
        <v>2.9911288139932681</v>
      </c>
      <c r="L312" s="71">
        <v>21.786492338900729</v>
      </c>
      <c r="M312" s="71">
        <v>64.135067985408753</v>
      </c>
      <c r="N312" s="71">
        <v>59.368799451055992</v>
      </c>
      <c r="O312" s="71">
        <v>60.328551483735275</v>
      </c>
      <c r="P312" s="71">
        <v>59.66962202305416</v>
      </c>
      <c r="Q312" s="71">
        <v>3.84972099964514</v>
      </c>
      <c r="R312" s="71">
        <v>0</v>
      </c>
      <c r="S312" s="71">
        <v>5.3116100360400011</v>
      </c>
      <c r="T312" s="72"/>
      <c r="U312" s="71">
        <v>28437050</v>
      </c>
      <c r="V312" s="71">
        <v>1671</v>
      </c>
      <c r="W312" s="71">
        <v>535</v>
      </c>
      <c r="X312" s="71">
        <v>12853</v>
      </c>
      <c r="Y312" s="71">
        <v>17367</v>
      </c>
      <c r="Z312" s="71">
        <v>32962</v>
      </c>
      <c r="AA312" s="71">
        <v>11945</v>
      </c>
      <c r="AB312" s="71">
        <v>49767</v>
      </c>
      <c r="AC312" s="71">
        <v>0</v>
      </c>
      <c r="AD312" s="71">
        <v>5.3116100360400011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170.15199999999999</v>
      </c>
      <c r="BK312" s="71">
        <v>0</v>
      </c>
      <c r="BL312" s="71">
        <v>7.0060000000000002</v>
      </c>
      <c r="BM312" s="71">
        <v>0</v>
      </c>
      <c r="BN312" s="72"/>
      <c r="BO312" s="71">
        <v>0</v>
      </c>
      <c r="BP312" s="71">
        <v>0</v>
      </c>
      <c r="BQ312" s="71">
        <v>10</v>
      </c>
      <c r="BR312" s="71">
        <v>0</v>
      </c>
      <c r="BS312" s="71">
        <v>1</v>
      </c>
      <c r="BT312" s="71">
        <v>0</v>
      </c>
      <c r="BU312"/>
      <c r="BV312" s="70">
        <v>170.15199999999999</v>
      </c>
      <c r="BW312" s="70">
        <v>0</v>
      </c>
      <c r="BX312" s="70">
        <v>7.0060000000000002</v>
      </c>
      <c r="BY312" s="70">
        <v>0</v>
      </c>
      <c r="BZ312" s="70">
        <v>0</v>
      </c>
      <c r="CA312" s="70">
        <v>0</v>
      </c>
      <c r="CB312" s="70">
        <v>0</v>
      </c>
      <c r="CC312" s="70">
        <v>0</v>
      </c>
      <c r="CD312" s="70">
        <v>0</v>
      </c>
    </row>
    <row r="313" spans="1:82">
      <c r="A313" s="70" t="s">
        <v>2047</v>
      </c>
      <c r="B313" s="70">
        <v>28</v>
      </c>
      <c r="C313" s="70">
        <v>11</v>
      </c>
      <c r="D313" s="70">
        <v>2</v>
      </c>
      <c r="E313" s="70">
        <v>2014</v>
      </c>
      <c r="F313" s="70" t="s">
        <v>181</v>
      </c>
      <c r="G313" s="70" t="s">
        <v>2036</v>
      </c>
      <c r="H313" s="70" t="s">
        <v>2037</v>
      </c>
      <c r="I313" s="148"/>
      <c r="J313" s="71">
        <v>254.28500198684111</v>
      </c>
      <c r="K313" s="71">
        <v>2.973741629649381</v>
      </c>
      <c r="L313" s="71">
        <v>12.154343400163111</v>
      </c>
      <c r="M313" s="71">
        <v>58.647456666767908</v>
      </c>
      <c r="N313" s="71">
        <v>56.748678840769479</v>
      </c>
      <c r="O313" s="71">
        <v>57.23130856645551</v>
      </c>
      <c r="P313" s="71">
        <v>59.096021690730616</v>
      </c>
      <c r="Q313" s="71">
        <v>3.6449655914839698</v>
      </c>
      <c r="R313" s="71">
        <v>0</v>
      </c>
      <c r="S313" s="71">
        <v>4.5829677453000004</v>
      </c>
      <c r="T313" s="72"/>
      <c r="U313" s="71">
        <v>31264528</v>
      </c>
      <c r="V313" s="71">
        <v>1439</v>
      </c>
      <c r="W313" s="71">
        <v>255</v>
      </c>
      <c r="X313" s="71">
        <v>12591</v>
      </c>
      <c r="Y313" s="71">
        <v>17312</v>
      </c>
      <c r="Z313" s="71">
        <v>32934</v>
      </c>
      <c r="AA313" s="71">
        <v>11769</v>
      </c>
      <c r="AB313" s="71">
        <v>49112</v>
      </c>
      <c r="AC313" s="71">
        <v>0</v>
      </c>
      <c r="AD313" s="71">
        <v>4.5829677453000004</v>
      </c>
      <c r="AE313" s="72"/>
      <c r="AF313" s="71"/>
      <c r="AG313" s="71"/>
      <c r="AH313" s="71"/>
      <c r="AI313" s="71"/>
      <c r="AJ313" s="71"/>
      <c r="AK313" s="71"/>
      <c r="AL313" s="71"/>
      <c r="AM313" s="71"/>
      <c r="AN313" s="71"/>
      <c r="AO313" s="71"/>
      <c r="AP313" s="71"/>
      <c r="AQ313" s="72"/>
      <c r="AR313" s="71">
        <v>981</v>
      </c>
      <c r="AS313" s="71">
        <v>183</v>
      </c>
      <c r="AT313" s="71">
        <v>0</v>
      </c>
      <c r="AU313" s="71">
        <v>0</v>
      </c>
      <c r="AV313" s="71">
        <v>0</v>
      </c>
      <c r="AW313" s="71">
        <v>0</v>
      </c>
      <c r="AX313" s="71"/>
      <c r="AY313" s="72"/>
      <c r="AZ313" s="71">
        <v>4019.8</v>
      </c>
      <c r="BA313" s="71">
        <v>9801.2999999999993</v>
      </c>
      <c r="BB313" s="71">
        <v>0</v>
      </c>
      <c r="BC313" s="71">
        <v>0</v>
      </c>
      <c r="BD313" s="71">
        <v>0</v>
      </c>
      <c r="BE313" s="71">
        <v>0</v>
      </c>
      <c r="BF313" s="71"/>
      <c r="BG313" s="72"/>
      <c r="BH313" s="71">
        <v>0</v>
      </c>
      <c r="BI313" s="71">
        <v>0</v>
      </c>
      <c r="BJ313" s="71">
        <v>168.114</v>
      </c>
      <c r="BK313" s="71">
        <v>0</v>
      </c>
      <c r="BL313" s="71">
        <v>6.9909999999999997</v>
      </c>
      <c r="BM313" s="71">
        <v>0</v>
      </c>
      <c r="BN313" s="72"/>
      <c r="BO313" s="71">
        <v>0</v>
      </c>
      <c r="BP313" s="71">
        <v>0</v>
      </c>
      <c r="BQ313" s="71">
        <v>10</v>
      </c>
      <c r="BR313" s="71">
        <v>0</v>
      </c>
      <c r="BS313" s="71">
        <v>1</v>
      </c>
      <c r="BT313" s="71">
        <v>0</v>
      </c>
      <c r="BU313"/>
      <c r="BV313" s="70">
        <v>168.114</v>
      </c>
      <c r="BW313" s="70">
        <v>0</v>
      </c>
      <c r="BX313" s="70">
        <v>6.9909999999999997</v>
      </c>
      <c r="BY313" s="70">
        <v>0</v>
      </c>
      <c r="BZ313" s="70">
        <v>0</v>
      </c>
      <c r="CA313" s="70">
        <v>0</v>
      </c>
      <c r="CB313" s="70">
        <v>0</v>
      </c>
      <c r="CC313" s="70">
        <v>0</v>
      </c>
      <c r="CD313" s="70">
        <v>0</v>
      </c>
    </row>
    <row r="314" spans="1:82">
      <c r="A314" s="70" t="s">
        <v>2048</v>
      </c>
      <c r="B314" s="70">
        <v>29</v>
      </c>
      <c r="C314" s="70">
        <v>12</v>
      </c>
      <c r="D314" s="70">
        <v>2</v>
      </c>
      <c r="E314" s="70">
        <v>2015</v>
      </c>
      <c r="F314" s="70" t="s">
        <v>182</v>
      </c>
      <c r="G314" s="70" t="s">
        <v>2036</v>
      </c>
      <c r="H314" s="70" t="s">
        <v>2037</v>
      </c>
      <c r="I314" s="148"/>
      <c r="J314" s="71">
        <v>238.03117582712551</v>
      </c>
      <c r="K314" s="71">
        <v>2.8834624607826802</v>
      </c>
      <c r="L314" s="71">
        <v>14.283608600619621</v>
      </c>
      <c r="M314" s="71">
        <v>55.905413471097432</v>
      </c>
      <c r="N314" s="71">
        <v>51.491743255157729</v>
      </c>
      <c r="O314" s="71">
        <v>56.348415634029969</v>
      </c>
      <c r="P314" s="71">
        <v>57.911513431724622</v>
      </c>
      <c r="Q314" s="71">
        <v>3.52757277843188</v>
      </c>
      <c r="R314" s="71">
        <v>0</v>
      </c>
      <c r="S314" s="71">
        <v>6.7037555007600007</v>
      </c>
      <c r="T314" s="72"/>
      <c r="U314" s="71">
        <v>33545511</v>
      </c>
      <c r="V314" s="71">
        <v>1439</v>
      </c>
      <c r="W314" s="71">
        <v>255</v>
      </c>
      <c r="X314" s="71">
        <v>12591</v>
      </c>
      <c r="Y314" s="71">
        <v>17468</v>
      </c>
      <c r="Z314" s="71">
        <v>32738</v>
      </c>
      <c r="AA314" s="71">
        <v>11524</v>
      </c>
      <c r="AB314" s="71">
        <v>48553</v>
      </c>
      <c r="AC314" s="71">
        <v>0</v>
      </c>
      <c r="AD314" s="71">
        <v>6.7037555007600007</v>
      </c>
      <c r="AE314" s="72"/>
      <c r="AF314" s="71">
        <v>177009089.22044179</v>
      </c>
      <c r="AG314" s="71">
        <v>2392388.5326372911</v>
      </c>
      <c r="AH314" s="71">
        <v>2893870.1369838361</v>
      </c>
      <c r="AI314" s="71">
        <v>75675526.581889346</v>
      </c>
      <c r="AJ314" s="71">
        <v>76448265.525522545</v>
      </c>
      <c r="AK314" s="71">
        <v>0</v>
      </c>
      <c r="AL314" s="71">
        <v>0</v>
      </c>
      <c r="AM314" s="71">
        <v>6653984.977825257</v>
      </c>
      <c r="AN314" s="71">
        <v>0</v>
      </c>
      <c r="AO314" s="71">
        <v>0</v>
      </c>
      <c r="AP314" s="71">
        <v>341073124.97530007</v>
      </c>
      <c r="AQ314" s="72"/>
      <c r="AR314" s="71">
        <v>1084</v>
      </c>
      <c r="AS314" s="71">
        <v>298</v>
      </c>
      <c r="AT314" s="71">
        <v>0</v>
      </c>
      <c r="AU314" s="71">
        <v>1</v>
      </c>
      <c r="AV314" s="71">
        <v>0</v>
      </c>
      <c r="AW314" s="71">
        <v>0</v>
      </c>
      <c r="AX314" s="71"/>
      <c r="AY314" s="72"/>
      <c r="AZ314" s="71">
        <v>4524.7999999999993</v>
      </c>
      <c r="BA314" s="71">
        <v>16701</v>
      </c>
      <c r="BB314" s="71">
        <v>0</v>
      </c>
      <c r="BC314" s="71">
        <v>240</v>
      </c>
      <c r="BD314" s="71">
        <v>0</v>
      </c>
      <c r="BE314" s="71">
        <v>0</v>
      </c>
      <c r="BF314" s="71"/>
      <c r="BG314" s="72"/>
      <c r="BH314" s="71">
        <v>0</v>
      </c>
      <c r="BI314" s="71">
        <v>0</v>
      </c>
      <c r="BJ314" s="71">
        <v>157.096</v>
      </c>
      <c r="BK314" s="71">
        <v>0</v>
      </c>
      <c r="BL314" s="71">
        <v>6.7939999999999996</v>
      </c>
      <c r="BM314" s="71">
        <v>0</v>
      </c>
      <c r="BN314" s="72"/>
      <c r="BO314" s="71">
        <v>0</v>
      </c>
      <c r="BP314" s="71">
        <v>0</v>
      </c>
      <c r="BQ314" s="71">
        <v>10</v>
      </c>
      <c r="BR314" s="71">
        <v>0</v>
      </c>
      <c r="BS314" s="71">
        <v>1</v>
      </c>
      <c r="BT314" s="71">
        <v>0</v>
      </c>
      <c r="BU314"/>
      <c r="BV314" s="70">
        <v>157.096</v>
      </c>
      <c r="BW314" s="70">
        <v>0</v>
      </c>
      <c r="BX314" s="70">
        <v>6.7939999999999996</v>
      </c>
      <c r="BY314" s="70">
        <v>0</v>
      </c>
      <c r="BZ314" s="70">
        <v>0</v>
      </c>
      <c r="CA314" s="70">
        <v>0</v>
      </c>
      <c r="CB314" s="70">
        <v>0</v>
      </c>
      <c r="CC314" s="70">
        <v>0</v>
      </c>
      <c r="CD314" s="70">
        <v>0</v>
      </c>
    </row>
    <row r="315" spans="1:82">
      <c r="A315" s="70" t="s">
        <v>2049</v>
      </c>
      <c r="B315" s="70">
        <v>30</v>
      </c>
      <c r="C315" s="70">
        <v>13</v>
      </c>
      <c r="D315" s="70">
        <v>2</v>
      </c>
      <c r="E315" s="70">
        <v>2016</v>
      </c>
      <c r="F315" s="70" t="s">
        <v>155</v>
      </c>
      <c r="G315" s="70" t="s">
        <v>2036</v>
      </c>
      <c r="H315" s="70" t="s">
        <v>2037</v>
      </c>
      <c r="I315" s="148"/>
      <c r="J315" s="71">
        <v>215.87091110488944</v>
      </c>
      <c r="K315" s="71">
        <v>2.9018844260745293</v>
      </c>
      <c r="L315" s="71">
        <v>15.123358450763368</v>
      </c>
      <c r="M315" s="71">
        <v>48.500433524516332</v>
      </c>
      <c r="N315" s="71">
        <v>50.970309974822172</v>
      </c>
      <c r="O315" s="71">
        <v>55.591037168055848</v>
      </c>
      <c r="P315" s="71">
        <v>56.298011049961545</v>
      </c>
      <c r="Q315" s="71">
        <v>3.3870882635815316</v>
      </c>
      <c r="R315" s="71">
        <v>0</v>
      </c>
      <c r="S315" s="71">
        <v>9.005236389000002</v>
      </c>
      <c r="T315" s="72"/>
      <c r="U315" s="71">
        <v>28201808</v>
      </c>
      <c r="V315" s="71">
        <v>1439</v>
      </c>
      <c r="W315" s="71">
        <v>255</v>
      </c>
      <c r="X315" s="71">
        <v>12591</v>
      </c>
      <c r="Y315" s="71">
        <v>17552</v>
      </c>
      <c r="Z315" s="71">
        <v>32695</v>
      </c>
      <c r="AA315" s="71">
        <v>11587</v>
      </c>
      <c r="AB315" s="71">
        <v>47954</v>
      </c>
      <c r="AC315" s="71">
        <v>0</v>
      </c>
      <c r="AD315" s="71">
        <v>9.005236389000002</v>
      </c>
      <c r="AE315" s="72"/>
      <c r="AF315" s="71">
        <v>151992709.48979831</v>
      </c>
      <c r="AG315" s="71">
        <v>2271909.612147525</v>
      </c>
      <c r="AH315" s="71">
        <v>2327444.2866043202</v>
      </c>
      <c r="AI315" s="71">
        <v>75028674.970027879</v>
      </c>
      <c r="AJ315" s="71">
        <v>73074020.660492823</v>
      </c>
      <c r="AK315" s="71">
        <v>0</v>
      </c>
      <c r="AL315" s="71">
        <v>0</v>
      </c>
      <c r="AM315" s="71">
        <v>6577000.2577652363</v>
      </c>
      <c r="AN315" s="71">
        <v>0</v>
      </c>
      <c r="AO315" s="71">
        <v>0</v>
      </c>
      <c r="AP315" s="71">
        <v>311271759.2768361</v>
      </c>
      <c r="AQ315" s="72"/>
      <c r="AR315" s="71">
        <v>1177</v>
      </c>
      <c r="AS315" s="71">
        <v>434</v>
      </c>
      <c r="AT315" s="71">
        <v>0</v>
      </c>
      <c r="AU315" s="71">
        <v>1</v>
      </c>
      <c r="AV315" s="71">
        <v>0</v>
      </c>
      <c r="AW315" s="71">
        <v>0</v>
      </c>
      <c r="AX315" s="71"/>
      <c r="AY315" s="72"/>
      <c r="AZ315" s="71">
        <v>4965.7000000000007</v>
      </c>
      <c r="BA315" s="71">
        <v>32401.8</v>
      </c>
      <c r="BB315" s="71">
        <v>0</v>
      </c>
      <c r="BC315" s="71">
        <v>240</v>
      </c>
      <c r="BD315" s="71">
        <v>0</v>
      </c>
      <c r="BE315" s="71">
        <v>0</v>
      </c>
      <c r="BF315" s="71"/>
      <c r="BG315" s="72"/>
      <c r="BH315" s="71">
        <v>0</v>
      </c>
      <c r="BI315" s="71">
        <v>0</v>
      </c>
      <c r="BJ315" s="71">
        <v>156.142</v>
      </c>
      <c r="BK315" s="71">
        <v>0</v>
      </c>
      <c r="BL315" s="71">
        <v>6.8819999999999997</v>
      </c>
      <c r="BM315" s="71">
        <v>0</v>
      </c>
      <c r="BN315" s="72"/>
      <c r="BO315" s="71">
        <v>0</v>
      </c>
      <c r="BP315" s="71">
        <v>0</v>
      </c>
      <c r="BQ315" s="71">
        <v>10</v>
      </c>
      <c r="BR315" s="71">
        <v>0</v>
      </c>
      <c r="BS315" s="71">
        <v>1</v>
      </c>
      <c r="BT315" s="71">
        <v>0</v>
      </c>
      <c r="BU315"/>
      <c r="BV315" s="70">
        <v>156.142</v>
      </c>
      <c r="BW315" s="70">
        <v>0</v>
      </c>
      <c r="BX315" s="70">
        <v>6.8819999999999997</v>
      </c>
      <c r="BY315" s="70">
        <v>0</v>
      </c>
      <c r="BZ315" s="70">
        <v>0</v>
      </c>
      <c r="CA315" s="70">
        <v>0</v>
      </c>
      <c r="CB315" s="70">
        <v>0</v>
      </c>
      <c r="CC315" s="70">
        <v>0</v>
      </c>
      <c r="CD315" s="70">
        <v>0</v>
      </c>
    </row>
    <row r="316" spans="1:82">
      <c r="A316" s="70" t="s">
        <v>2050</v>
      </c>
      <c r="B316" s="70">
        <v>31</v>
      </c>
      <c r="C316" s="70">
        <v>14</v>
      </c>
      <c r="D316" s="70">
        <v>2</v>
      </c>
      <c r="E316" s="70">
        <v>2017</v>
      </c>
      <c r="F316" s="70" t="s">
        <v>156</v>
      </c>
      <c r="G316" s="70" t="s">
        <v>2036</v>
      </c>
      <c r="H316" s="70" t="s">
        <v>2037</v>
      </c>
      <c r="I316" s="148"/>
      <c r="J316" s="71">
        <v>228.29968606698355</v>
      </c>
      <c r="K316" s="71">
        <v>2.9627002471787196</v>
      </c>
      <c r="L316" s="71">
        <v>14.068717352565479</v>
      </c>
      <c r="M316" s="71">
        <v>48.06532747088702</v>
      </c>
      <c r="N316" s="71">
        <v>52.291376698271904</v>
      </c>
      <c r="O316" s="71">
        <v>54.396245818064145</v>
      </c>
      <c r="P316" s="71">
        <v>55.33789029505386</v>
      </c>
      <c r="Q316" s="71">
        <v>3.2344080981886201</v>
      </c>
      <c r="R316" s="71">
        <v>0</v>
      </c>
      <c r="S316" s="71">
        <v>6.93301056496</v>
      </c>
      <c r="T316" s="72"/>
      <c r="U316" s="71">
        <v>31778037</v>
      </c>
      <c r="V316" s="71">
        <v>1439</v>
      </c>
      <c r="W316" s="71">
        <v>255</v>
      </c>
      <c r="X316" s="71">
        <v>12591</v>
      </c>
      <c r="Y316" s="71">
        <v>17603</v>
      </c>
      <c r="Z316" s="71">
        <v>32523</v>
      </c>
      <c r="AA316" s="71">
        <v>11462</v>
      </c>
      <c r="AB316" s="71">
        <v>47354</v>
      </c>
      <c r="AC316" s="71">
        <v>0</v>
      </c>
      <c r="AD316" s="71">
        <v>6.93301056496</v>
      </c>
      <c r="AE316" s="72"/>
      <c r="AF316" s="71">
        <v>171457506.75175649</v>
      </c>
      <c r="AG316" s="71">
        <v>2351348.4520938988</v>
      </c>
      <c r="AH316" s="71">
        <v>2966035.8353348328</v>
      </c>
      <c r="AI316" s="71">
        <v>76237486.974175185</v>
      </c>
      <c r="AJ316" s="71">
        <v>77375721.976671278</v>
      </c>
      <c r="AK316" s="71">
        <v>0</v>
      </c>
      <c r="AL316" s="71">
        <v>0</v>
      </c>
      <c r="AM316" s="71">
        <v>6504871.3385352688</v>
      </c>
      <c r="AN316" s="71">
        <v>0</v>
      </c>
      <c r="AO316" s="71">
        <v>0</v>
      </c>
      <c r="AP316" s="71">
        <v>336892971.32856697</v>
      </c>
      <c r="AQ316" s="72"/>
      <c r="AR316" s="71">
        <v>1257</v>
      </c>
      <c r="AS316" s="71">
        <v>523</v>
      </c>
      <c r="AT316" s="71">
        <v>0</v>
      </c>
      <c r="AU316" s="71">
        <v>1</v>
      </c>
      <c r="AV316" s="71">
        <v>0</v>
      </c>
      <c r="AW316" s="71">
        <v>0</v>
      </c>
      <c r="AX316" s="71"/>
      <c r="AY316" s="72"/>
      <c r="AZ316" s="71">
        <v>5373.9</v>
      </c>
      <c r="BA316" s="71">
        <v>38316.800000000003</v>
      </c>
      <c r="BB316" s="71">
        <v>0</v>
      </c>
      <c r="BC316" s="71">
        <v>240</v>
      </c>
      <c r="BD316" s="71">
        <v>0</v>
      </c>
      <c r="BE316" s="71">
        <v>0</v>
      </c>
      <c r="BF316" s="71"/>
      <c r="BG316" s="72"/>
      <c r="BH316" s="71">
        <v>0</v>
      </c>
      <c r="BI316" s="71">
        <v>0</v>
      </c>
      <c r="BJ316" s="71">
        <v>163.285</v>
      </c>
      <c r="BK316" s="71">
        <v>0</v>
      </c>
      <c r="BL316" s="71">
        <v>6.6879999999999997</v>
      </c>
      <c r="BM316" s="71">
        <v>0</v>
      </c>
      <c r="BN316" s="72"/>
      <c r="BO316" s="71">
        <v>0</v>
      </c>
      <c r="BP316" s="71">
        <v>0</v>
      </c>
      <c r="BQ316" s="71">
        <v>10</v>
      </c>
      <c r="BR316" s="71">
        <v>0</v>
      </c>
      <c r="BS316" s="71">
        <v>1</v>
      </c>
      <c r="BT316" s="71">
        <v>0</v>
      </c>
      <c r="BU316"/>
      <c r="BV316" s="70">
        <v>163.285</v>
      </c>
      <c r="BW316" s="70">
        <v>0</v>
      </c>
      <c r="BX316" s="70">
        <v>6.6879999999999997</v>
      </c>
      <c r="BY316" s="70">
        <v>0</v>
      </c>
      <c r="BZ316" s="70">
        <v>0</v>
      </c>
      <c r="CA316" s="70">
        <v>0</v>
      </c>
      <c r="CB316" s="70">
        <v>0</v>
      </c>
      <c r="CC316" s="70">
        <v>0</v>
      </c>
      <c r="CD316" s="70">
        <v>0</v>
      </c>
    </row>
    <row r="317" spans="1:82">
      <c r="A317" s="70" t="s">
        <v>2051</v>
      </c>
      <c r="B317" s="70">
        <v>32</v>
      </c>
      <c r="C317" s="70">
        <v>15</v>
      </c>
      <c r="D317" s="70">
        <v>2</v>
      </c>
      <c r="E317" s="70">
        <v>2018</v>
      </c>
      <c r="F317" s="70" t="s">
        <v>183</v>
      </c>
      <c r="G317" s="70" t="s">
        <v>2036</v>
      </c>
      <c r="H317" s="70" t="s">
        <v>2037</v>
      </c>
      <c r="I317" s="148"/>
      <c r="J317" s="71">
        <v>227.95724581821253</v>
      </c>
      <c r="K317" s="71">
        <v>2.7659772049358184</v>
      </c>
      <c r="L317" s="71">
        <v>13.101301365161282</v>
      </c>
      <c r="M317" s="71">
        <v>48.813119728168672</v>
      </c>
      <c r="N317" s="71">
        <v>47.644239593611438</v>
      </c>
      <c r="O317" s="71">
        <v>53.280715037275876</v>
      </c>
      <c r="P317" s="71">
        <v>53.850186307220106</v>
      </c>
      <c r="Q317" s="71">
        <v>2.9637511496914901</v>
      </c>
      <c r="R317" s="71">
        <v>0</v>
      </c>
      <c r="S317" s="71">
        <v>8.0195337379999998</v>
      </c>
      <c r="T317" s="72"/>
      <c r="U317" s="71">
        <v>33113113</v>
      </c>
      <c r="V317" s="71">
        <v>1439</v>
      </c>
      <c r="W317" s="71">
        <v>255</v>
      </c>
      <c r="X317" s="71">
        <v>12591</v>
      </c>
      <c r="Y317" s="71">
        <v>17681</v>
      </c>
      <c r="Z317" s="71">
        <v>32466</v>
      </c>
      <c r="AA317" s="71">
        <v>11266</v>
      </c>
      <c r="AB317" s="71">
        <v>46761</v>
      </c>
      <c r="AC317" s="71">
        <v>0</v>
      </c>
      <c r="AD317" s="71">
        <v>8.0195337379999998</v>
      </c>
      <c r="AE317" s="72"/>
      <c r="AF317" s="71">
        <v>172245063.64291641</v>
      </c>
      <c r="AG317" s="71">
        <v>2088945.3559245151</v>
      </c>
      <c r="AH317" s="71">
        <v>2797156.7251526271</v>
      </c>
      <c r="AI317" s="71">
        <v>73560038.915645361</v>
      </c>
      <c r="AJ317" s="71">
        <v>69622983.113843367</v>
      </c>
      <c r="AK317" s="71">
        <v>0</v>
      </c>
      <c r="AL317" s="71">
        <v>0</v>
      </c>
      <c r="AM317" s="71">
        <v>6436703.5879874127</v>
      </c>
      <c r="AN317" s="71">
        <v>0</v>
      </c>
      <c r="AO317" s="71">
        <v>0</v>
      </c>
      <c r="AP317" s="71">
        <v>326750891.34146971</v>
      </c>
      <c r="AQ317" s="72"/>
      <c r="AR317" s="71">
        <v>1321</v>
      </c>
      <c r="AS317" s="71">
        <v>591</v>
      </c>
      <c r="AT317" s="71">
        <v>0</v>
      </c>
      <c r="AU317" s="71">
        <v>2</v>
      </c>
      <c r="AV317" s="71">
        <v>0</v>
      </c>
      <c r="AW317" s="71">
        <v>0</v>
      </c>
      <c r="AX317" s="71"/>
      <c r="AY317" s="72"/>
      <c r="AZ317" s="71">
        <v>5694.0999999999995</v>
      </c>
      <c r="BA317" s="71">
        <v>46973</v>
      </c>
      <c r="BB317" s="71">
        <v>0</v>
      </c>
      <c r="BC317" s="71">
        <v>1000</v>
      </c>
      <c r="BD317" s="71">
        <v>0</v>
      </c>
      <c r="BE317" s="71">
        <v>0</v>
      </c>
      <c r="BF317" s="71"/>
      <c r="BG317" s="72"/>
      <c r="BH317" s="71">
        <v>0</v>
      </c>
      <c r="BI317" s="71">
        <v>0</v>
      </c>
      <c r="BJ317" s="71">
        <v>162.97300000000001</v>
      </c>
      <c r="BK317" s="71">
        <v>0</v>
      </c>
      <c r="BL317" s="71">
        <v>6.5750000000000002</v>
      </c>
      <c r="BM317" s="71">
        <v>0</v>
      </c>
      <c r="BN317" s="72"/>
      <c r="BO317" s="71">
        <v>0</v>
      </c>
      <c r="BP317" s="71">
        <v>0</v>
      </c>
      <c r="BQ317" s="71">
        <v>10</v>
      </c>
      <c r="BR317" s="71">
        <v>0</v>
      </c>
      <c r="BS317" s="71">
        <v>1</v>
      </c>
      <c r="BT317" s="71">
        <v>0</v>
      </c>
      <c r="BU317"/>
      <c r="BV317" s="70">
        <v>162.97300000000001</v>
      </c>
      <c r="BW317" s="70">
        <v>0</v>
      </c>
      <c r="BX317" s="70">
        <v>6.5750000000000002</v>
      </c>
      <c r="BY317" s="70">
        <v>0</v>
      </c>
      <c r="BZ317" s="70">
        <v>0</v>
      </c>
      <c r="CA317" s="70">
        <v>0</v>
      </c>
      <c r="CB317" s="70">
        <v>0</v>
      </c>
      <c r="CC317" s="70">
        <v>0</v>
      </c>
      <c r="CD317" s="70">
        <v>0</v>
      </c>
    </row>
    <row r="318" spans="1:82">
      <c r="A318" s="70" t="s">
        <v>2052</v>
      </c>
      <c r="B318" s="70">
        <v>33</v>
      </c>
      <c r="C318" s="70">
        <v>16</v>
      </c>
      <c r="D318" s="70">
        <v>2</v>
      </c>
      <c r="E318" s="70">
        <v>2019</v>
      </c>
      <c r="F318" s="70" t="s">
        <v>158</v>
      </c>
      <c r="G318" s="70" t="s">
        <v>2036</v>
      </c>
      <c r="H318" s="70" t="s">
        <v>2037</v>
      </c>
      <c r="I318" s="148"/>
      <c r="J318" s="71">
        <v>215.35747443320452</v>
      </c>
      <c r="K318" s="71">
        <v>2.4817088431331471</v>
      </c>
      <c r="L318" s="71">
        <v>13.171720858949623</v>
      </c>
      <c r="M318" s="71">
        <v>46.531485382825331</v>
      </c>
      <c r="N318" s="71">
        <v>46.292126424089027</v>
      </c>
      <c r="O318" s="71">
        <v>51.139892794884346</v>
      </c>
      <c r="P318" s="71">
        <v>52.065049096985661</v>
      </c>
      <c r="Q318" s="71">
        <v>2.84045969538959</v>
      </c>
      <c r="R318" s="71">
        <v>0</v>
      </c>
      <c r="S318" s="71">
        <v>7.7091628726199994</v>
      </c>
      <c r="T318" s="72"/>
      <c r="U318" s="71">
        <v>32736666</v>
      </c>
      <c r="V318" s="71">
        <v>1439</v>
      </c>
      <c r="W318" s="71">
        <v>255</v>
      </c>
      <c r="X318" s="71">
        <v>12591</v>
      </c>
      <c r="Y318" s="71">
        <v>17699</v>
      </c>
      <c r="Z318" s="71">
        <v>32017</v>
      </c>
      <c r="AA318" s="71">
        <v>10811</v>
      </c>
      <c r="AB318" s="71">
        <v>46029</v>
      </c>
      <c r="AC318" s="71">
        <v>0</v>
      </c>
      <c r="AD318" s="71">
        <v>7.7091628726199994</v>
      </c>
      <c r="AE318" s="72"/>
      <c r="AF318" s="71">
        <v>165476597.6445154</v>
      </c>
      <c r="AG318" s="71">
        <v>2014002.2745998709</v>
      </c>
      <c r="AH318" s="71">
        <v>3004373.4874834982</v>
      </c>
      <c r="AI318" s="71">
        <v>75941474.887286857</v>
      </c>
      <c r="AJ318" s="71">
        <v>75400734.41942127</v>
      </c>
      <c r="AK318" s="71">
        <v>0</v>
      </c>
      <c r="AL318" s="71">
        <v>0</v>
      </c>
      <c r="AM318" s="71">
        <v>6268803.2938735187</v>
      </c>
      <c r="AN318" s="71">
        <v>0</v>
      </c>
      <c r="AO318" s="71">
        <v>0</v>
      </c>
      <c r="AP318" s="71">
        <v>328105986.00718045</v>
      </c>
      <c r="AQ318" s="72"/>
      <c r="AR318" s="71">
        <v>1402</v>
      </c>
      <c r="AS318" s="71">
        <v>693</v>
      </c>
      <c r="AT318" s="71">
        <v>0</v>
      </c>
      <c r="AU318" s="71">
        <v>2</v>
      </c>
      <c r="AV318" s="71">
        <v>0</v>
      </c>
      <c r="AW318" s="71">
        <v>0</v>
      </c>
      <c r="AX318" s="71"/>
      <c r="AY318" s="72"/>
      <c r="AZ318" s="71">
        <v>6126.6000000000013</v>
      </c>
      <c r="BA318" s="71">
        <v>53745.80000000001</v>
      </c>
      <c r="BB318" s="71">
        <v>0</v>
      </c>
      <c r="BC318" s="71">
        <v>1000</v>
      </c>
      <c r="BD318" s="71">
        <v>0</v>
      </c>
      <c r="BE318" s="71">
        <v>0</v>
      </c>
      <c r="BF318" s="71"/>
      <c r="BG318" s="72"/>
      <c r="BH318" s="71">
        <v>0</v>
      </c>
      <c r="BI318" s="71">
        <v>0</v>
      </c>
      <c r="BJ318" s="71">
        <v>154.547</v>
      </c>
      <c r="BK318" s="71">
        <v>0</v>
      </c>
      <c r="BL318" s="71">
        <v>6.3840000000000003</v>
      </c>
      <c r="BM318" s="71">
        <v>0</v>
      </c>
      <c r="BN318" s="72"/>
      <c r="BO318" s="71">
        <v>0</v>
      </c>
      <c r="BP318" s="71">
        <v>0</v>
      </c>
      <c r="BQ318" s="71">
        <v>10</v>
      </c>
      <c r="BR318" s="71">
        <v>0</v>
      </c>
      <c r="BS318" s="71">
        <v>1</v>
      </c>
      <c r="BT318" s="71">
        <v>0</v>
      </c>
      <c r="BU318"/>
      <c r="BV318" s="70">
        <v>154.547</v>
      </c>
      <c r="BW318" s="70">
        <v>0</v>
      </c>
      <c r="BX318" s="70">
        <v>6.3840000000000003</v>
      </c>
      <c r="BY318" s="70">
        <v>0</v>
      </c>
      <c r="BZ318" s="70">
        <v>0</v>
      </c>
      <c r="CA318" s="70">
        <v>0</v>
      </c>
      <c r="CB318" s="70">
        <v>0</v>
      </c>
      <c r="CC318" s="70">
        <v>0</v>
      </c>
      <c r="CD318" s="70">
        <v>0</v>
      </c>
    </row>
    <row r="319" spans="1:82">
      <c r="A319" s="70" t="s">
        <v>2053</v>
      </c>
      <c r="B319" s="70">
        <v>34</v>
      </c>
      <c r="C319" s="70">
        <v>17</v>
      </c>
      <c r="D319" s="70">
        <v>2</v>
      </c>
      <c r="E319" s="70">
        <v>2020</v>
      </c>
      <c r="F319" s="70" t="s">
        <v>159</v>
      </c>
      <c r="G319" s="70" t="s">
        <v>2036</v>
      </c>
      <c r="H319" s="70" t="s">
        <v>2037</v>
      </c>
      <c r="I319" s="148"/>
      <c r="J319" s="71">
        <v>187.0573719558829</v>
      </c>
      <c r="K319" s="71">
        <v>2.3862098465140438</v>
      </c>
      <c r="L319" s="71">
        <v>15.779689007660643</v>
      </c>
      <c r="M319" s="71">
        <v>38.963038191405197</v>
      </c>
      <c r="N319" s="71">
        <v>45.793159592138466</v>
      </c>
      <c r="O319" s="71">
        <v>43.88214793846722</v>
      </c>
      <c r="P319" s="71">
        <v>48.404240984106067</v>
      </c>
      <c r="Q319" s="71">
        <v>2.66767793018413</v>
      </c>
      <c r="R319" s="71">
        <v>0</v>
      </c>
      <c r="S319" s="71">
        <v>8.4139303499999993</v>
      </c>
      <c r="T319" s="72"/>
      <c r="U319" s="71">
        <v>27873788</v>
      </c>
      <c r="V319" s="71">
        <v>1290</v>
      </c>
      <c r="W319" s="71">
        <v>338</v>
      </c>
      <c r="X319" s="71">
        <v>11910</v>
      </c>
      <c r="Y319" s="71">
        <v>17679</v>
      </c>
      <c r="Z319" s="71">
        <v>31357</v>
      </c>
      <c r="AA319" s="71">
        <v>10683</v>
      </c>
      <c r="AB319" s="71">
        <v>45245</v>
      </c>
      <c r="AC319" s="71">
        <v>0</v>
      </c>
      <c r="AD319" s="71">
        <v>8.4139303499999993</v>
      </c>
      <c r="AE319" s="72"/>
      <c r="AF319" s="71">
        <v>145814950.64558351</v>
      </c>
      <c r="AG319" s="71">
        <v>1840389.0434831295</v>
      </c>
      <c r="AH319" s="71">
        <v>3792122.4939176934</v>
      </c>
      <c r="AI319" s="71">
        <v>66332121.893544585</v>
      </c>
      <c r="AJ319" s="71">
        <v>77622629.709087357</v>
      </c>
      <c r="AK319" s="71"/>
      <c r="AL319" s="71"/>
      <c r="AM319" s="71">
        <v>5904975.1824344704</v>
      </c>
      <c r="AN319" s="71"/>
      <c r="AO319" s="71"/>
      <c r="AP319" s="71">
        <v>301307188.96805078</v>
      </c>
      <c r="AQ319" s="72"/>
      <c r="AR319" s="71">
        <v>1460</v>
      </c>
      <c r="AS319" s="71">
        <v>782</v>
      </c>
      <c r="AT319" s="71">
        <v>0</v>
      </c>
      <c r="AU319" s="71">
        <v>2</v>
      </c>
      <c r="AV319" s="71">
        <v>0</v>
      </c>
      <c r="AW319" s="71">
        <v>0</v>
      </c>
      <c r="AX319" s="71"/>
      <c r="AY319" s="72"/>
      <c r="AZ319" s="71">
        <v>6449.4000000000005</v>
      </c>
      <c r="BA319" s="71">
        <v>61332.599999999969</v>
      </c>
      <c r="BB319" s="71">
        <v>0</v>
      </c>
      <c r="BC319" s="71">
        <v>1000</v>
      </c>
      <c r="BD319" s="71">
        <v>0</v>
      </c>
      <c r="BE319" s="71">
        <v>0</v>
      </c>
      <c r="BF319" s="71"/>
      <c r="BG319" s="72"/>
      <c r="BH319" s="71">
        <v>0</v>
      </c>
      <c r="BI319" s="71">
        <v>0</v>
      </c>
      <c r="BJ319" s="71">
        <v>135.37799999999999</v>
      </c>
      <c r="BK319" s="71">
        <v>0</v>
      </c>
      <c r="BL319" s="71">
        <v>6.1879999999999997</v>
      </c>
      <c r="BM319" s="71">
        <v>0</v>
      </c>
      <c r="BN319" s="72"/>
      <c r="BO319" s="71">
        <v>0</v>
      </c>
      <c r="BP319" s="71">
        <v>0</v>
      </c>
      <c r="BQ319" s="71">
        <v>10</v>
      </c>
      <c r="BR319" s="71">
        <v>0</v>
      </c>
      <c r="BS319" s="71">
        <v>1</v>
      </c>
      <c r="BT319" s="71">
        <v>0</v>
      </c>
      <c r="BU319"/>
      <c r="BV319" s="70">
        <v>135.37799999999999</v>
      </c>
      <c r="BW319" s="70">
        <v>0</v>
      </c>
      <c r="BX319" s="70">
        <v>6.1879999999999997</v>
      </c>
      <c r="BY319" s="70">
        <v>0</v>
      </c>
      <c r="BZ319" s="70">
        <v>0</v>
      </c>
      <c r="CA319" s="70">
        <v>0</v>
      </c>
      <c r="CB319" s="70">
        <v>0</v>
      </c>
      <c r="CC319" s="70">
        <v>0</v>
      </c>
      <c r="CD319" s="70">
        <v>0</v>
      </c>
    </row>
    <row r="320" spans="1:82">
      <c r="A320" s="70" t="s">
        <v>2054</v>
      </c>
      <c r="B320" s="70">
        <v>34</v>
      </c>
      <c r="C320" s="70">
        <v>18</v>
      </c>
      <c r="D320" s="70">
        <v>2</v>
      </c>
      <c r="E320" s="70">
        <v>2021</v>
      </c>
      <c r="F320" s="70" t="s">
        <v>160</v>
      </c>
      <c r="G320" s="70" t="s">
        <v>2036</v>
      </c>
      <c r="H320" s="70" t="s">
        <v>2037</v>
      </c>
      <c r="I320" s="148"/>
      <c r="J320" s="71">
        <v>205.81393169307549</v>
      </c>
      <c r="K320" s="71">
        <v>2.7038220935956656</v>
      </c>
      <c r="L320" s="71">
        <v>15.044845995120117</v>
      </c>
      <c r="M320" s="71">
        <v>44.098227223248337</v>
      </c>
      <c r="N320" s="71">
        <v>44.861403527146976</v>
      </c>
      <c r="O320" s="71">
        <v>42.013601745959292</v>
      </c>
      <c r="P320" s="71">
        <v>49.305177666174139</v>
      </c>
      <c r="Q320" s="71">
        <v>2.5982846662933001</v>
      </c>
      <c r="R320" s="71">
        <v>0</v>
      </c>
      <c r="S320" s="71">
        <v>4.535383938239999</v>
      </c>
      <c r="T320" s="72"/>
      <c r="U320" s="71">
        <v>32298634</v>
      </c>
      <c r="V320" s="71">
        <v>1290</v>
      </c>
      <c r="W320" s="71">
        <v>338</v>
      </c>
      <c r="X320" s="71">
        <v>11910</v>
      </c>
      <c r="Y320" s="71">
        <v>17607</v>
      </c>
      <c r="Z320" s="71">
        <v>30912</v>
      </c>
      <c r="AA320" s="71">
        <v>10611</v>
      </c>
      <c r="AB320" s="71">
        <v>44501</v>
      </c>
      <c r="AC320" s="71">
        <v>0</v>
      </c>
      <c r="AD320" s="71">
        <v>4.535383938239999</v>
      </c>
      <c r="AE320" s="72"/>
      <c r="AF320" s="71">
        <v>158459849.57197845</v>
      </c>
      <c r="AG320" s="71">
        <v>2049397.882956065</v>
      </c>
      <c r="AH320" s="71">
        <v>3488931.2158214748</v>
      </c>
      <c r="AI320" s="71">
        <v>70779872.133932978</v>
      </c>
      <c r="AJ320" s="71">
        <v>70553989.368973941</v>
      </c>
      <c r="AK320" s="71">
        <v>0</v>
      </c>
      <c r="AL320" s="71">
        <v>0</v>
      </c>
      <c r="AM320" s="71">
        <v>5841374.2713350384</v>
      </c>
      <c r="AN320" s="71">
        <v>0</v>
      </c>
      <c r="AO320" s="71">
        <v>0</v>
      </c>
      <c r="AP320" s="71">
        <v>311173414.44499797</v>
      </c>
      <c r="AQ320" s="72"/>
      <c r="AR320" s="71">
        <v>1526</v>
      </c>
      <c r="AS320" s="71">
        <v>837</v>
      </c>
      <c r="AT320" s="71">
        <v>0</v>
      </c>
      <c r="AU320" s="71">
        <v>2</v>
      </c>
      <c r="AV320" s="71">
        <v>0</v>
      </c>
      <c r="AW320" s="71">
        <v>0</v>
      </c>
      <c r="AX320" s="71"/>
      <c r="AY320" s="72"/>
      <c r="AZ320" s="71">
        <v>6875.4000000000033</v>
      </c>
      <c r="BA320" s="71">
        <v>64792.999999999971</v>
      </c>
      <c r="BB320" s="71">
        <v>0</v>
      </c>
      <c r="BC320" s="71">
        <v>1000</v>
      </c>
      <c r="BD320" s="71">
        <v>0</v>
      </c>
      <c r="BE320" s="71">
        <v>0</v>
      </c>
      <c r="BF320" s="71"/>
      <c r="BG320" s="72"/>
      <c r="BH320" s="71">
        <v>0</v>
      </c>
      <c r="BI320" s="71">
        <v>0</v>
      </c>
      <c r="BJ320" s="71">
        <v>146.42699999999999</v>
      </c>
      <c r="BK320" s="71">
        <v>0</v>
      </c>
      <c r="BL320" s="71">
        <v>5.8959999999999999</v>
      </c>
      <c r="BM320" s="71">
        <v>0</v>
      </c>
      <c r="BN320" s="72"/>
      <c r="BO320" s="71">
        <v>0</v>
      </c>
      <c r="BP320" s="71">
        <v>0</v>
      </c>
      <c r="BQ320" s="71">
        <v>11</v>
      </c>
      <c r="BR320" s="71">
        <v>0</v>
      </c>
      <c r="BS320" s="71">
        <v>1</v>
      </c>
      <c r="BT320" s="71">
        <v>0</v>
      </c>
      <c r="BU320"/>
      <c r="BV320" s="70">
        <v>142.85499999999999</v>
      </c>
      <c r="BW320" s="70">
        <v>3.5720000000000001</v>
      </c>
      <c r="BX320" s="70">
        <v>5.8959999999999999</v>
      </c>
      <c r="BY320" s="70">
        <v>0</v>
      </c>
      <c r="BZ320" s="70">
        <v>0</v>
      </c>
      <c r="CA320" s="70">
        <v>0</v>
      </c>
      <c r="CB320" s="70">
        <v>0</v>
      </c>
      <c r="CC320" s="70">
        <v>0</v>
      </c>
      <c r="CD320" s="70">
        <v>0</v>
      </c>
    </row>
    <row r="321" spans="1:82">
      <c r="A321" s="70" t="s">
        <v>2055</v>
      </c>
      <c r="B321" s="70">
        <v>34</v>
      </c>
      <c r="C321" s="70">
        <v>19</v>
      </c>
      <c r="D321" s="70">
        <v>2</v>
      </c>
      <c r="E321" s="70">
        <v>2022</v>
      </c>
      <c r="F321" s="70" t="s">
        <v>161</v>
      </c>
      <c r="G321" s="70" t="s">
        <v>2036</v>
      </c>
      <c r="H321" s="70" t="s">
        <v>2037</v>
      </c>
      <c r="I321" s="148"/>
      <c r="J321" s="71">
        <v>193.77446648110927</v>
      </c>
      <c r="K321" s="71">
        <v>2.4351902413073563</v>
      </c>
      <c r="L321" s="71">
        <v>14.075551223941787</v>
      </c>
      <c r="M321" s="71">
        <v>41.648141796845643</v>
      </c>
      <c r="N321" s="71">
        <v>44.501193235731058</v>
      </c>
      <c r="O321" s="71">
        <v>43.846461037450091</v>
      </c>
      <c r="P321" s="71">
        <v>48.770792605243464</v>
      </c>
      <c r="Q321" s="71">
        <v>2.5792055399203759</v>
      </c>
      <c r="R321" s="71">
        <v>0</v>
      </c>
      <c r="S321" s="71">
        <v>4.5669969334199996</v>
      </c>
      <c r="T321" s="72"/>
      <c r="U321" s="71">
        <v>36819606</v>
      </c>
      <c r="V321" s="71">
        <v>1290</v>
      </c>
      <c r="W321" s="71">
        <v>338</v>
      </c>
      <c r="X321" s="71">
        <v>11910</v>
      </c>
      <c r="Y321" s="71">
        <v>17709</v>
      </c>
      <c r="Z321" s="71">
        <v>30651</v>
      </c>
      <c r="AA321" s="71">
        <v>10656</v>
      </c>
      <c r="AB321" s="71">
        <v>43812</v>
      </c>
      <c r="AC321" s="71">
        <v>0</v>
      </c>
      <c r="AD321" s="71">
        <v>4.5669969334199996</v>
      </c>
      <c r="AE321" s="72"/>
      <c r="AF321" s="71">
        <v>153512565.87039414</v>
      </c>
      <c r="AG321" s="71">
        <v>1969722.9136363254</v>
      </c>
      <c r="AH321" s="71">
        <v>3834823.5080749672</v>
      </c>
      <c r="AI321" s="71">
        <v>69224829.749109045</v>
      </c>
      <c r="AJ321" s="71">
        <v>73371279.975611359</v>
      </c>
      <c r="AK321" s="71">
        <v>0</v>
      </c>
      <c r="AL321" s="71">
        <v>0</v>
      </c>
      <c r="AM321" s="71">
        <v>5657325.0225645471</v>
      </c>
      <c r="AN321" s="71">
        <v>0</v>
      </c>
      <c r="AO321" s="71">
        <v>0</v>
      </c>
      <c r="AP321" s="71">
        <v>307570547.03939033</v>
      </c>
      <c r="AQ321" s="72"/>
      <c r="AR321" s="71">
        <v>1600</v>
      </c>
      <c r="AS321" s="71">
        <v>902</v>
      </c>
      <c r="AT321" s="71">
        <v>0</v>
      </c>
      <c r="AU321" s="71">
        <v>2</v>
      </c>
      <c r="AV321" s="71">
        <v>0</v>
      </c>
      <c r="AW321" s="71">
        <v>0</v>
      </c>
      <c r="AX321" s="71"/>
      <c r="AY321" s="72"/>
      <c r="AZ321" s="71">
        <v>7260.8000000000011</v>
      </c>
      <c r="BA321" s="71">
        <v>71730.499999999985</v>
      </c>
      <c r="BB321" s="71">
        <v>0</v>
      </c>
      <c r="BC321" s="71">
        <v>1000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2056</v>
      </c>
      <c r="B322" s="70">
        <v>34</v>
      </c>
      <c r="C322" s="70">
        <v>20</v>
      </c>
      <c r="D322" s="70">
        <v>2</v>
      </c>
      <c r="E322" s="70">
        <v>2023</v>
      </c>
      <c r="F322" s="70" t="s">
        <v>1539</v>
      </c>
      <c r="G322" s="70" t="s">
        <v>2036</v>
      </c>
      <c r="H322" s="70" t="s">
        <v>2037</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1668</v>
      </c>
      <c r="AS322" s="71">
        <v>931</v>
      </c>
      <c r="AT322" s="71">
        <v>0</v>
      </c>
      <c r="AU322" s="71">
        <v>2</v>
      </c>
      <c r="AV322" s="71">
        <v>0</v>
      </c>
      <c r="AW322" s="71">
        <v>0</v>
      </c>
      <c r="AX322" s="71"/>
      <c r="AY322" s="72"/>
      <c r="AZ322" s="71">
        <v>7651.5999999999985</v>
      </c>
      <c r="BA322" s="71">
        <v>74524.89999999998</v>
      </c>
      <c r="BB322" s="71">
        <v>0</v>
      </c>
      <c r="BC322" s="71">
        <v>1000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2057</v>
      </c>
      <c r="B323" s="70">
        <v>34</v>
      </c>
      <c r="C323" s="70">
        <v>21</v>
      </c>
      <c r="D323" s="70">
        <v>2</v>
      </c>
      <c r="E323" s="70">
        <v>2024</v>
      </c>
      <c r="F323" s="70" t="s">
        <v>1554</v>
      </c>
      <c r="G323" s="70" t="s">
        <v>2036</v>
      </c>
      <c r="H323" s="70" t="s">
        <v>2037</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2058</v>
      </c>
      <c r="B324" s="70">
        <v>86</v>
      </c>
      <c r="C324" s="70">
        <v>1</v>
      </c>
      <c r="D324" s="70">
        <v>6</v>
      </c>
      <c r="E324" s="70">
        <v>1990</v>
      </c>
      <c r="F324" s="70" t="s">
        <v>787</v>
      </c>
      <c r="G324" s="70" t="s">
        <v>2059</v>
      </c>
      <c r="H324" s="70" t="s">
        <v>2060</v>
      </c>
      <c r="I324" s="148"/>
      <c r="J324" s="71">
        <v>175.5419422878779</v>
      </c>
      <c r="K324" s="71">
        <v>5.9973180891677806</v>
      </c>
      <c r="L324" s="71">
        <v>6.0857714658470741</v>
      </c>
      <c r="M324" s="71">
        <v>31.67355410764927</v>
      </c>
      <c r="N324" s="71">
        <v>40.472332004876087</v>
      </c>
      <c r="O324" s="71">
        <v>40.604243093751847</v>
      </c>
      <c r="P324" s="71">
        <v>72.595529932391287</v>
      </c>
      <c r="Q324" s="71">
        <v>3.1600196259479199</v>
      </c>
      <c r="R324" s="71">
        <v>1.492039921950282</v>
      </c>
      <c r="S324" s="71">
        <v>3.601715541140448</v>
      </c>
      <c r="T324" s="72"/>
      <c r="U324" s="71">
        <v>20896882</v>
      </c>
      <c r="V324" s="71">
        <v>2140</v>
      </c>
      <c r="W324" s="71">
        <v>60</v>
      </c>
      <c r="X324" s="71">
        <v>11038</v>
      </c>
      <c r="Y324" s="71">
        <v>12880</v>
      </c>
      <c r="Z324" s="71">
        <v>16701</v>
      </c>
      <c r="AA324" s="71">
        <v>17627</v>
      </c>
      <c r="AB324" s="71">
        <v>51308</v>
      </c>
      <c r="AC324" s="71">
        <v>258424</v>
      </c>
      <c r="AD324" s="71">
        <v>3.601715541140448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2061</v>
      </c>
      <c r="B325" s="70">
        <v>87</v>
      </c>
      <c r="C325" s="70">
        <v>2</v>
      </c>
      <c r="D325" s="70">
        <v>6</v>
      </c>
      <c r="E325" s="70">
        <v>2005</v>
      </c>
      <c r="F325" s="70" t="s">
        <v>789</v>
      </c>
      <c r="G325" s="70" t="s">
        <v>2059</v>
      </c>
      <c r="H325" s="70" t="s">
        <v>2060</v>
      </c>
      <c r="I325" s="148"/>
      <c r="J325" s="71">
        <v>431.37646718087939</v>
      </c>
      <c r="K325" s="71">
        <v>4.3054738272379813</v>
      </c>
      <c r="L325" s="71">
        <v>5.1555254758119338</v>
      </c>
      <c r="M325" s="71">
        <v>55.063404031737157</v>
      </c>
      <c r="N325" s="71">
        <v>52.972168080486377</v>
      </c>
      <c r="O325" s="71">
        <v>61.92038217573986</v>
      </c>
      <c r="P325" s="71">
        <v>76.641860525949568</v>
      </c>
      <c r="Q325" s="71">
        <v>2.9973837029806401</v>
      </c>
      <c r="R325" s="71">
        <v>7.771667623748737</v>
      </c>
      <c r="S325" s="71">
        <v>2.8257955801398711</v>
      </c>
      <c r="T325" s="72"/>
      <c r="U325" s="71">
        <v>57745336</v>
      </c>
      <c r="V325" s="71">
        <v>1843</v>
      </c>
      <c r="W325" s="71">
        <v>45</v>
      </c>
      <c r="X325" s="71">
        <v>10284</v>
      </c>
      <c r="Y325" s="71">
        <v>15110</v>
      </c>
      <c r="Z325" s="71">
        <v>29472</v>
      </c>
      <c r="AA325" s="71">
        <v>15241</v>
      </c>
      <c r="AB325" s="71">
        <v>50877</v>
      </c>
      <c r="AC325" s="71">
        <v>1374258.5</v>
      </c>
      <c r="AD325" s="71">
        <v>2.8257955801398711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2062</v>
      </c>
      <c r="B326" s="70">
        <v>88</v>
      </c>
      <c r="C326" s="70">
        <v>3</v>
      </c>
      <c r="D326" s="70">
        <v>6</v>
      </c>
      <c r="E326" s="70">
        <v>2006</v>
      </c>
      <c r="F326" s="70" t="s">
        <v>790</v>
      </c>
      <c r="G326" s="70" t="s">
        <v>2059</v>
      </c>
      <c r="H326" s="70" t="s">
        <v>2060</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2063</v>
      </c>
      <c r="B327" s="70">
        <v>89</v>
      </c>
      <c r="C327" s="70">
        <v>4</v>
      </c>
      <c r="D327" s="70">
        <v>6</v>
      </c>
      <c r="E327" s="70">
        <v>2007</v>
      </c>
      <c r="F327" s="70" t="s">
        <v>791</v>
      </c>
      <c r="G327" s="70" t="s">
        <v>2059</v>
      </c>
      <c r="H327" s="70" t="s">
        <v>2060</v>
      </c>
      <c r="I327" s="148"/>
      <c r="J327" s="71">
        <v>428.7385703720193</v>
      </c>
      <c r="K327" s="71">
        <v>3.9888939056714818</v>
      </c>
      <c r="L327" s="71">
        <v>5.7334035299731214</v>
      </c>
      <c r="M327" s="71">
        <v>55.224465625747037</v>
      </c>
      <c r="N327" s="71">
        <v>54.919596068854318</v>
      </c>
      <c r="O327" s="71">
        <v>61.52089019164297</v>
      </c>
      <c r="P327" s="71">
        <v>76.342196085297374</v>
      </c>
      <c r="Q327" s="71">
        <v>3.1173346987766002</v>
      </c>
      <c r="R327" s="71">
        <v>7.7424816725483394</v>
      </c>
      <c r="S327" s="71">
        <v>3.628226678983633</v>
      </c>
      <c r="T327" s="72"/>
      <c r="U327" s="71">
        <v>67597939</v>
      </c>
      <c r="V327" s="71">
        <v>1684</v>
      </c>
      <c r="W327" s="71">
        <v>56</v>
      </c>
      <c r="X327" s="71">
        <v>12394</v>
      </c>
      <c r="Y327" s="71">
        <v>15253</v>
      </c>
      <c r="Z327" s="71">
        <v>30440</v>
      </c>
      <c r="AA327" s="71">
        <v>14950</v>
      </c>
      <c r="AB327" s="71">
        <v>50115</v>
      </c>
      <c r="AC327" s="71">
        <v>1408380.5</v>
      </c>
      <c r="AD327" s="71">
        <v>3.628226678983633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2064</v>
      </c>
      <c r="B328" s="70">
        <v>90</v>
      </c>
      <c r="C328" s="70">
        <v>5</v>
      </c>
      <c r="D328" s="70">
        <v>6</v>
      </c>
      <c r="E328" s="70">
        <v>2008</v>
      </c>
      <c r="F328" s="70" t="s">
        <v>792</v>
      </c>
      <c r="G328" s="70" t="s">
        <v>2059</v>
      </c>
      <c r="H328" s="70" t="s">
        <v>2060</v>
      </c>
      <c r="I328" s="148"/>
      <c r="J328" s="71">
        <v>442.91113823842272</v>
      </c>
      <c r="K328" s="71">
        <v>2.96860374589812</v>
      </c>
      <c r="L328" s="71">
        <v>4.6768576888526816</v>
      </c>
      <c r="M328" s="71">
        <v>60.558593329037343</v>
      </c>
      <c r="N328" s="71">
        <v>57.212766700901781</v>
      </c>
      <c r="O328" s="71">
        <v>59.753093173928697</v>
      </c>
      <c r="P328" s="71">
        <v>73.827268317642918</v>
      </c>
      <c r="Q328" s="71">
        <v>3.0537335151756499</v>
      </c>
      <c r="R328" s="71">
        <v>7.1087311245582701</v>
      </c>
      <c r="S328" s="71">
        <v>3.138162295453617</v>
      </c>
      <c r="T328" s="72"/>
      <c r="U328" s="71">
        <v>72373542</v>
      </c>
      <c r="V328" s="71">
        <v>1684</v>
      </c>
      <c r="W328" s="71">
        <v>56</v>
      </c>
      <c r="X328" s="71">
        <v>12394</v>
      </c>
      <c r="Y328" s="71">
        <v>15391</v>
      </c>
      <c r="Z328" s="71">
        <v>30603</v>
      </c>
      <c r="AA328" s="71">
        <v>14474</v>
      </c>
      <c r="AB328" s="71">
        <v>49900</v>
      </c>
      <c r="AC328" s="71">
        <v>1342741.5</v>
      </c>
      <c r="AD328" s="71">
        <v>3.138162295453617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2065</v>
      </c>
      <c r="B329" s="70">
        <v>91</v>
      </c>
      <c r="C329" s="70">
        <v>6</v>
      </c>
      <c r="D329" s="70">
        <v>6</v>
      </c>
      <c r="E329" s="70">
        <v>2009</v>
      </c>
      <c r="F329" s="70" t="s">
        <v>176</v>
      </c>
      <c r="G329" s="1064" t="s">
        <v>2059</v>
      </c>
      <c r="H329" s="70" t="s">
        <v>2060</v>
      </c>
      <c r="I329" s="148"/>
      <c r="J329" s="71">
        <v>443.93525648935298</v>
      </c>
      <c r="K329" s="71">
        <v>2.7942414772881761</v>
      </c>
      <c r="L329" s="71">
        <v>5.8947657080155338</v>
      </c>
      <c r="M329" s="71">
        <v>64.718638044322446</v>
      </c>
      <c r="N329" s="71">
        <v>51.255447505446817</v>
      </c>
      <c r="O329" s="71">
        <v>60.643954157728892</v>
      </c>
      <c r="P329" s="71">
        <v>69.543490926670472</v>
      </c>
      <c r="Q329" s="71">
        <v>2.8849030756344298</v>
      </c>
      <c r="R329" s="71">
        <v>7.3531585559393911</v>
      </c>
      <c r="S329" s="71">
        <v>2.534129959681263</v>
      </c>
      <c r="T329" s="72"/>
      <c r="U329" s="71">
        <v>62336386</v>
      </c>
      <c r="V329" s="71">
        <v>1684</v>
      </c>
      <c r="W329" s="71">
        <v>95</v>
      </c>
      <c r="X329" s="71">
        <v>14204</v>
      </c>
      <c r="Y329" s="71">
        <v>15458</v>
      </c>
      <c r="Z329" s="71">
        <v>30657</v>
      </c>
      <c r="AA329" s="71">
        <v>13997</v>
      </c>
      <c r="AB329" s="71">
        <v>49486</v>
      </c>
      <c r="AC329" s="71">
        <v>1354993.5</v>
      </c>
      <c r="AD329" s="71">
        <v>2.534129959681263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198.75299999999999</v>
      </c>
      <c r="BK329" s="71">
        <v>0</v>
      </c>
      <c r="BL329" s="71">
        <v>13.25</v>
      </c>
      <c r="BM329" s="71">
        <v>0</v>
      </c>
      <c r="BN329" s="72"/>
      <c r="BO329" s="71">
        <v>0</v>
      </c>
      <c r="BP329" s="71">
        <v>0</v>
      </c>
      <c r="BQ329" s="71">
        <v>12</v>
      </c>
      <c r="BR329" s="71">
        <v>0</v>
      </c>
      <c r="BS329" s="71">
        <v>3</v>
      </c>
      <c r="BT329" s="71">
        <v>0</v>
      </c>
      <c r="BU329"/>
      <c r="BV329" s="70">
        <v>212.00299999999999</v>
      </c>
      <c r="BW329" s="70">
        <v>0</v>
      </c>
      <c r="BX329" s="70">
        <v>0</v>
      </c>
      <c r="BY329" s="70">
        <v>0</v>
      </c>
      <c r="BZ329" s="70">
        <v>0</v>
      </c>
      <c r="CA329" s="70">
        <v>0</v>
      </c>
      <c r="CB329" s="70">
        <v>0</v>
      </c>
      <c r="CC329" s="70">
        <v>0</v>
      </c>
      <c r="CD329" s="70">
        <v>0</v>
      </c>
    </row>
    <row r="330" spans="1:82">
      <c r="A330" s="70" t="s">
        <v>2066</v>
      </c>
      <c r="B330" s="70">
        <v>92</v>
      </c>
      <c r="C330" s="70">
        <v>7</v>
      </c>
      <c r="D330" s="70">
        <v>6</v>
      </c>
      <c r="E330" s="70">
        <v>2010</v>
      </c>
      <c r="F330" s="70" t="s">
        <v>177</v>
      </c>
      <c r="G330" s="1064" t="s">
        <v>2059</v>
      </c>
      <c r="H330" s="70" t="s">
        <v>2060</v>
      </c>
      <c r="I330" s="148"/>
      <c r="J330" s="71">
        <v>486.47579558597317</v>
      </c>
      <c r="K330" s="71">
        <v>2.9954430398058851</v>
      </c>
      <c r="L330" s="71">
        <v>5.5109501452578664</v>
      </c>
      <c r="M330" s="71">
        <v>64.995650652962098</v>
      </c>
      <c r="N330" s="71">
        <v>56.395993996373271</v>
      </c>
      <c r="O330" s="71">
        <v>60.544604745318537</v>
      </c>
      <c r="P330" s="71">
        <v>70.004942287735588</v>
      </c>
      <c r="Q330" s="71">
        <v>2.9854289104511702</v>
      </c>
      <c r="R330" s="71">
        <v>7.6804358619487116</v>
      </c>
      <c r="S330" s="71">
        <v>3.7437284572571552</v>
      </c>
      <c r="T330" s="72"/>
      <c r="U330" s="71">
        <v>74252228</v>
      </c>
      <c r="V330" s="71">
        <v>1684</v>
      </c>
      <c r="W330" s="71">
        <v>95</v>
      </c>
      <c r="X330" s="71">
        <v>14204</v>
      </c>
      <c r="Y330" s="71">
        <v>15560</v>
      </c>
      <c r="Z330" s="71">
        <v>30749</v>
      </c>
      <c r="AA330" s="71">
        <v>13738</v>
      </c>
      <c r="AB330" s="71">
        <v>49071</v>
      </c>
      <c r="AC330" s="71">
        <v>1341223.5</v>
      </c>
      <c r="AD330" s="71">
        <v>3.7437284572571552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215.21700000000001</v>
      </c>
      <c r="BK330" s="71">
        <v>0</v>
      </c>
      <c r="BL330" s="71">
        <v>15.608000000000001</v>
      </c>
      <c r="BM330" s="71">
        <v>0</v>
      </c>
      <c r="BN330" s="72"/>
      <c r="BO330" s="71">
        <v>0</v>
      </c>
      <c r="BP330" s="71">
        <v>0</v>
      </c>
      <c r="BQ330" s="71">
        <v>12</v>
      </c>
      <c r="BR330" s="71">
        <v>0</v>
      </c>
      <c r="BS330" s="71">
        <v>3</v>
      </c>
      <c r="BT330" s="71">
        <v>0</v>
      </c>
      <c r="BU330"/>
      <c r="BV330" s="70">
        <v>230.82499999999999</v>
      </c>
      <c r="BW330" s="70">
        <v>0</v>
      </c>
      <c r="BX330" s="70">
        <v>0</v>
      </c>
      <c r="BY330" s="70">
        <v>0</v>
      </c>
      <c r="BZ330" s="70">
        <v>0</v>
      </c>
      <c r="CA330" s="70">
        <v>0</v>
      </c>
      <c r="CB330" s="70">
        <v>0</v>
      </c>
      <c r="CC330" s="70">
        <v>0</v>
      </c>
      <c r="CD330" s="70">
        <v>0</v>
      </c>
    </row>
    <row r="331" spans="1:82">
      <c r="A331" s="70" t="s">
        <v>2067</v>
      </c>
      <c r="B331" s="70">
        <v>93</v>
      </c>
      <c r="C331" s="70">
        <v>8</v>
      </c>
      <c r="D331" s="70">
        <v>6</v>
      </c>
      <c r="E331" s="70">
        <v>2011</v>
      </c>
      <c r="F331" s="70" t="s">
        <v>178</v>
      </c>
      <c r="G331" s="70" t="s">
        <v>2059</v>
      </c>
      <c r="H331" s="70" t="s">
        <v>2060</v>
      </c>
      <c r="I331" s="148"/>
      <c r="J331" s="71">
        <v>322.08028791496849</v>
      </c>
      <c r="K331" s="71">
        <v>4.2149623467630084</v>
      </c>
      <c r="L331" s="71">
        <v>5.5267388680559328</v>
      </c>
      <c r="M331" s="71">
        <v>73.796801769425358</v>
      </c>
      <c r="N331" s="71">
        <v>62.896446346391848</v>
      </c>
      <c r="O331" s="71">
        <v>59.843088007806458</v>
      </c>
      <c r="P331" s="71">
        <v>66.932839366801062</v>
      </c>
      <c r="Q331" s="71">
        <v>3.39930572792677</v>
      </c>
      <c r="R331" s="71">
        <v>7.2853034716034362</v>
      </c>
      <c r="S331" s="71">
        <v>3.2026984937167922</v>
      </c>
      <c r="T331" s="72"/>
      <c r="U331" s="71">
        <v>45364900</v>
      </c>
      <c r="V331" s="71">
        <v>1684</v>
      </c>
      <c r="W331" s="71">
        <v>95</v>
      </c>
      <c r="X331" s="71">
        <v>14204</v>
      </c>
      <c r="Y331" s="71">
        <v>15569</v>
      </c>
      <c r="Z331" s="71">
        <v>31053</v>
      </c>
      <c r="AA331" s="71">
        <v>13526</v>
      </c>
      <c r="AB331" s="71">
        <v>48439</v>
      </c>
      <c r="AC331" s="71">
        <v>1270118</v>
      </c>
      <c r="AD331" s="71">
        <v>3.2026984937167922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201.79300000000001</v>
      </c>
      <c r="BK331" s="71">
        <v>0</v>
      </c>
      <c r="BL331" s="71">
        <v>13.986000000000001</v>
      </c>
      <c r="BM331" s="71">
        <v>0</v>
      </c>
      <c r="BN331" s="72"/>
      <c r="BO331" s="71">
        <v>0</v>
      </c>
      <c r="BP331" s="71">
        <v>0</v>
      </c>
      <c r="BQ331" s="71">
        <v>11</v>
      </c>
      <c r="BR331" s="71">
        <v>0</v>
      </c>
      <c r="BS331" s="71">
        <v>3</v>
      </c>
      <c r="BT331" s="71">
        <v>0</v>
      </c>
      <c r="BU331"/>
      <c r="BV331" s="70">
        <v>215.779</v>
      </c>
      <c r="BW331" s="70">
        <v>0</v>
      </c>
      <c r="BX331" s="70">
        <v>0</v>
      </c>
      <c r="BY331" s="70">
        <v>0</v>
      </c>
      <c r="BZ331" s="70">
        <v>0</v>
      </c>
      <c r="CA331" s="70">
        <v>0</v>
      </c>
      <c r="CB331" s="70">
        <v>0</v>
      </c>
      <c r="CC331" s="70">
        <v>0</v>
      </c>
      <c r="CD331" s="70">
        <v>0</v>
      </c>
    </row>
    <row r="332" spans="1:82">
      <c r="A332" s="70" t="s">
        <v>2068</v>
      </c>
      <c r="B332" s="70">
        <v>94</v>
      </c>
      <c r="C332" s="70">
        <v>9</v>
      </c>
      <c r="D332" s="70">
        <v>6</v>
      </c>
      <c r="E332" s="70">
        <v>2012</v>
      </c>
      <c r="F332" s="70" t="s">
        <v>179</v>
      </c>
      <c r="G332" s="70" t="s">
        <v>2059</v>
      </c>
      <c r="H332" s="70" t="s">
        <v>2060</v>
      </c>
      <c r="I332" s="148"/>
      <c r="J332" s="71">
        <v>491.88325221039781</v>
      </c>
      <c r="K332" s="71">
        <v>3.8860800792459358</v>
      </c>
      <c r="L332" s="71">
        <v>5.5136534198743439</v>
      </c>
      <c r="M332" s="71">
        <v>75.863747370709788</v>
      </c>
      <c r="N332" s="71">
        <v>65.45604155318469</v>
      </c>
      <c r="O332" s="71">
        <v>59.395117131486948</v>
      </c>
      <c r="P332" s="71">
        <v>66.457676778125048</v>
      </c>
      <c r="Q332" s="71">
        <v>3.7402446775993798</v>
      </c>
      <c r="R332" s="71">
        <v>7.3577641858597529</v>
      </c>
      <c r="S332" s="71">
        <v>3.695621791842949</v>
      </c>
      <c r="T332" s="72"/>
      <c r="U332" s="71">
        <v>70906414</v>
      </c>
      <c r="V332" s="71">
        <v>1684</v>
      </c>
      <c r="W332" s="71">
        <v>95</v>
      </c>
      <c r="X332" s="71">
        <v>14204</v>
      </c>
      <c r="Y332" s="71">
        <v>16269</v>
      </c>
      <c r="Z332" s="71">
        <v>31065</v>
      </c>
      <c r="AA332" s="71">
        <v>13354</v>
      </c>
      <c r="AB332" s="71">
        <v>49055</v>
      </c>
      <c r="AC332" s="71">
        <v>1249526.5</v>
      </c>
      <c r="AD332" s="71">
        <v>3.695621791842949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227.02099999999999</v>
      </c>
      <c r="BK332" s="71">
        <v>0</v>
      </c>
      <c r="BL332" s="71">
        <v>10.536000000000001</v>
      </c>
      <c r="BM332" s="71">
        <v>0</v>
      </c>
      <c r="BN332" s="72"/>
      <c r="BO332" s="71">
        <v>0</v>
      </c>
      <c r="BP332" s="71">
        <v>0</v>
      </c>
      <c r="BQ332" s="71">
        <v>12</v>
      </c>
      <c r="BR332" s="71">
        <v>0</v>
      </c>
      <c r="BS332" s="71">
        <v>2</v>
      </c>
      <c r="BT332" s="71">
        <v>0</v>
      </c>
      <c r="BU332"/>
      <c r="BV332" s="70">
        <v>237.55699999999999</v>
      </c>
      <c r="BW332" s="70">
        <v>0</v>
      </c>
      <c r="BX332" s="70">
        <v>0</v>
      </c>
      <c r="BY332" s="70">
        <v>0</v>
      </c>
      <c r="BZ332" s="70">
        <v>0</v>
      </c>
      <c r="CA332" s="70">
        <v>0</v>
      </c>
      <c r="CB332" s="70">
        <v>0</v>
      </c>
      <c r="CC332" s="70">
        <v>0</v>
      </c>
      <c r="CD332" s="70">
        <v>0</v>
      </c>
    </row>
    <row r="333" spans="1:82">
      <c r="A333" s="70" t="s">
        <v>2069</v>
      </c>
      <c r="B333" s="70">
        <v>95</v>
      </c>
      <c r="C333" s="70">
        <v>10</v>
      </c>
      <c r="D333" s="70">
        <v>6</v>
      </c>
      <c r="E333" s="70">
        <v>2013</v>
      </c>
      <c r="F333" s="70" t="s">
        <v>180</v>
      </c>
      <c r="G333" s="70" t="s">
        <v>2059</v>
      </c>
      <c r="H333" s="70" t="s">
        <v>2060</v>
      </c>
      <c r="I333" s="148"/>
      <c r="J333" s="71">
        <v>414.47275497352609</v>
      </c>
      <c r="K333" s="71">
        <v>3.3580826696464929</v>
      </c>
      <c r="L333" s="71">
        <v>5.4319849479552591</v>
      </c>
      <c r="M333" s="71">
        <v>72.897553530106322</v>
      </c>
      <c r="N333" s="71">
        <v>62.38566592157548</v>
      </c>
      <c r="O333" s="71">
        <v>57.777189285800468</v>
      </c>
      <c r="P333" s="71">
        <v>65.803928916675801</v>
      </c>
      <c r="Q333" s="71">
        <v>3.7400317602395701</v>
      </c>
      <c r="R333" s="71">
        <v>7.3361176547368512</v>
      </c>
      <c r="S333" s="71">
        <v>3.4539884485491781</v>
      </c>
      <c r="T333" s="72"/>
      <c r="U333" s="71">
        <v>61197192</v>
      </c>
      <c r="V333" s="71">
        <v>1684</v>
      </c>
      <c r="W333" s="71">
        <v>95</v>
      </c>
      <c r="X333" s="71">
        <v>14204</v>
      </c>
      <c r="Y333" s="71">
        <v>16113</v>
      </c>
      <c r="Z333" s="71">
        <v>31568</v>
      </c>
      <c r="AA333" s="71">
        <v>13173</v>
      </c>
      <c r="AB333" s="71">
        <v>48349</v>
      </c>
      <c r="AC333" s="71">
        <v>1216121.5</v>
      </c>
      <c r="AD333" s="71">
        <v>3.4539884485491781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227.24700000000001</v>
      </c>
      <c r="BK333" s="71">
        <v>0</v>
      </c>
      <c r="BL333" s="71">
        <v>10.6</v>
      </c>
      <c r="BM333" s="71">
        <v>0</v>
      </c>
      <c r="BN333" s="72"/>
      <c r="BO333" s="71">
        <v>0</v>
      </c>
      <c r="BP333" s="71">
        <v>0</v>
      </c>
      <c r="BQ333" s="71">
        <v>13</v>
      </c>
      <c r="BR333" s="71">
        <v>0</v>
      </c>
      <c r="BS333" s="71">
        <v>2</v>
      </c>
      <c r="BT333" s="71">
        <v>0</v>
      </c>
      <c r="BU333"/>
      <c r="BV333" s="70">
        <v>237.84700000000001</v>
      </c>
      <c r="BW333" s="70">
        <v>0</v>
      </c>
      <c r="BX333" s="70">
        <v>0</v>
      </c>
      <c r="BY333" s="70">
        <v>0</v>
      </c>
      <c r="BZ333" s="70">
        <v>0</v>
      </c>
      <c r="CA333" s="70">
        <v>0</v>
      </c>
      <c r="CB333" s="70">
        <v>0</v>
      </c>
      <c r="CC333" s="70">
        <v>0</v>
      </c>
      <c r="CD333" s="70">
        <v>0</v>
      </c>
    </row>
    <row r="334" spans="1:82">
      <c r="A334" s="70" t="s">
        <v>2070</v>
      </c>
      <c r="B334" s="70">
        <v>96</v>
      </c>
      <c r="C334" s="70">
        <v>11</v>
      </c>
      <c r="D334" s="70">
        <v>6</v>
      </c>
      <c r="E334" s="70">
        <v>2014</v>
      </c>
      <c r="F334" s="70" t="s">
        <v>181</v>
      </c>
      <c r="G334" s="70" t="s">
        <v>2059</v>
      </c>
      <c r="H334" s="70" t="s">
        <v>2060</v>
      </c>
      <c r="I334" s="148"/>
      <c r="J334" s="71">
        <v>452.41275929533077</v>
      </c>
      <c r="K334" s="71">
        <v>3.1102440891461201</v>
      </c>
      <c r="L334" s="71">
        <v>4.6313518872252102</v>
      </c>
      <c r="M334" s="71">
        <v>67.304713594670929</v>
      </c>
      <c r="N334" s="71">
        <v>57.739987256779067</v>
      </c>
      <c r="O334" s="71">
        <v>54.793234663536424</v>
      </c>
      <c r="P334" s="71">
        <v>64.674718274841567</v>
      </c>
      <c r="Q334" s="71">
        <v>3.5441783445130701</v>
      </c>
      <c r="R334" s="71">
        <v>7.4826785415426347</v>
      </c>
      <c r="S334" s="71">
        <v>4.6852240493167319</v>
      </c>
      <c r="T334" s="72"/>
      <c r="U334" s="71">
        <v>70453726</v>
      </c>
      <c r="V334" s="71">
        <v>1345</v>
      </c>
      <c r="W334" s="71">
        <v>89</v>
      </c>
      <c r="X334" s="71">
        <v>13966</v>
      </c>
      <c r="Y334" s="71">
        <v>16183</v>
      </c>
      <c r="Z334" s="71">
        <v>31531</v>
      </c>
      <c r="AA334" s="71">
        <v>12880</v>
      </c>
      <c r="AB334" s="71">
        <v>47754</v>
      </c>
      <c r="AC334" s="71">
        <v>1244317.5</v>
      </c>
      <c r="AD334" s="71">
        <v>4.6852240493167319</v>
      </c>
      <c r="AE334" s="72"/>
      <c r="AF334" s="71"/>
      <c r="AG334" s="71"/>
      <c r="AH334" s="71"/>
      <c r="AI334" s="71"/>
      <c r="AJ334" s="71"/>
      <c r="AK334" s="71"/>
      <c r="AL334" s="71"/>
      <c r="AM334" s="71"/>
      <c r="AN334" s="71"/>
      <c r="AO334" s="71"/>
      <c r="AP334" s="71"/>
      <c r="AQ334" s="72"/>
      <c r="AR334" s="71">
        <v>1216</v>
      </c>
      <c r="AS334" s="71">
        <v>420</v>
      </c>
      <c r="AT334" s="71">
        <v>2</v>
      </c>
      <c r="AU334" s="71">
        <v>0</v>
      </c>
      <c r="AV334" s="71">
        <v>0</v>
      </c>
      <c r="AW334" s="71">
        <v>0</v>
      </c>
      <c r="AX334" s="71"/>
      <c r="AY334" s="72"/>
      <c r="AZ334" s="71">
        <v>5242.7</v>
      </c>
      <c r="BA334" s="71">
        <v>28360.3</v>
      </c>
      <c r="BB334" s="71">
        <v>9500</v>
      </c>
      <c r="BC334" s="71">
        <v>0</v>
      </c>
      <c r="BD334" s="71">
        <v>0</v>
      </c>
      <c r="BE334" s="71">
        <v>0</v>
      </c>
      <c r="BF334" s="71"/>
      <c r="BG334" s="72"/>
      <c r="BH334" s="71">
        <v>0</v>
      </c>
      <c r="BI334" s="71">
        <v>0</v>
      </c>
      <c r="BJ334" s="71">
        <v>213.40199999999999</v>
      </c>
      <c r="BK334" s="71">
        <v>0</v>
      </c>
      <c r="BL334" s="71">
        <v>13.927</v>
      </c>
      <c r="BM334" s="71">
        <v>0</v>
      </c>
      <c r="BN334" s="72"/>
      <c r="BO334" s="71">
        <v>0</v>
      </c>
      <c r="BP334" s="71">
        <v>0</v>
      </c>
      <c r="BQ334" s="71">
        <v>13</v>
      </c>
      <c r="BR334" s="71">
        <v>0</v>
      </c>
      <c r="BS334" s="71">
        <v>3</v>
      </c>
      <c r="BT334" s="71">
        <v>0</v>
      </c>
      <c r="BU334"/>
      <c r="BV334" s="70">
        <v>227.32900000000001</v>
      </c>
      <c r="BW334" s="70">
        <v>0</v>
      </c>
      <c r="BX334" s="70">
        <v>0</v>
      </c>
      <c r="BY334" s="70">
        <v>0</v>
      </c>
      <c r="BZ334" s="70">
        <v>0</v>
      </c>
      <c r="CA334" s="70">
        <v>0</v>
      </c>
      <c r="CB334" s="70">
        <v>0</v>
      </c>
      <c r="CC334" s="70">
        <v>0</v>
      </c>
      <c r="CD334" s="70">
        <v>0</v>
      </c>
    </row>
    <row r="335" spans="1:82">
      <c r="A335" s="70" t="s">
        <v>2071</v>
      </c>
      <c r="B335" s="70">
        <v>97</v>
      </c>
      <c r="C335" s="70">
        <v>12</v>
      </c>
      <c r="D335" s="70">
        <v>6</v>
      </c>
      <c r="E335" s="70">
        <v>2015</v>
      </c>
      <c r="F335" s="70" t="s">
        <v>182</v>
      </c>
      <c r="G335" s="70" t="s">
        <v>2059</v>
      </c>
      <c r="H335" s="70" t="s">
        <v>2060</v>
      </c>
      <c r="I335" s="148"/>
      <c r="J335" s="71">
        <v>499.23890303024649</v>
      </c>
      <c r="K335" s="71">
        <v>2.8796024071261259</v>
      </c>
      <c r="L335" s="71">
        <v>4.9758963891418606</v>
      </c>
      <c r="M335" s="71">
        <v>60.7708725853104</v>
      </c>
      <c r="N335" s="71">
        <v>54.95760642292246</v>
      </c>
      <c r="O335" s="71">
        <v>54.62378027251436</v>
      </c>
      <c r="P335" s="71">
        <v>63.740857026032195</v>
      </c>
      <c r="Q335" s="71">
        <v>3.4181557577674901</v>
      </c>
      <c r="R335" s="71">
        <v>7.2085295146407731</v>
      </c>
      <c r="S335" s="71">
        <v>4.3172418877735934</v>
      </c>
      <c r="T335" s="72"/>
      <c r="U335" s="71">
        <v>87302699</v>
      </c>
      <c r="V335" s="71">
        <v>1345</v>
      </c>
      <c r="W335" s="71">
        <v>89</v>
      </c>
      <c r="X335" s="71">
        <v>13966</v>
      </c>
      <c r="Y335" s="71">
        <v>16243</v>
      </c>
      <c r="Z335" s="71">
        <v>31736</v>
      </c>
      <c r="AA335" s="71">
        <v>12684</v>
      </c>
      <c r="AB335" s="71">
        <v>47047</v>
      </c>
      <c r="AC335" s="71">
        <v>1232180.5</v>
      </c>
      <c r="AD335" s="71">
        <v>4.3172418877735934</v>
      </c>
      <c r="AE335" s="72"/>
      <c r="AF335" s="71">
        <v>579698034.00147486</v>
      </c>
      <c r="AG335" s="71">
        <v>2282883.73797763</v>
      </c>
      <c r="AH335" s="71">
        <v>684278.4580151384</v>
      </c>
      <c r="AI335" s="71">
        <v>87273888.632838726</v>
      </c>
      <c r="AJ335" s="71">
        <v>89073532.757173806</v>
      </c>
      <c r="AK335" s="71">
        <v>0</v>
      </c>
      <c r="AL335" s="71">
        <v>0</v>
      </c>
      <c r="AM335" s="71">
        <v>6447593.9952576533</v>
      </c>
      <c r="AN335" s="71">
        <v>0</v>
      </c>
      <c r="AO335" s="71">
        <v>0</v>
      </c>
      <c r="AP335" s="71">
        <v>765460211.5827378</v>
      </c>
      <c r="AQ335" s="72"/>
      <c r="AR335" s="71">
        <v>1321</v>
      </c>
      <c r="AS335" s="71">
        <v>588</v>
      </c>
      <c r="AT335" s="71">
        <v>2</v>
      </c>
      <c r="AU335" s="71">
        <v>0</v>
      </c>
      <c r="AV335" s="71">
        <v>0</v>
      </c>
      <c r="AW335" s="71">
        <v>0</v>
      </c>
      <c r="AX335" s="71"/>
      <c r="AY335" s="72"/>
      <c r="AZ335" s="71">
        <v>5803.5</v>
      </c>
      <c r="BA335" s="71">
        <v>59792.5</v>
      </c>
      <c r="BB335" s="71">
        <v>9500</v>
      </c>
      <c r="BC335" s="71">
        <v>0</v>
      </c>
      <c r="BD335" s="71">
        <v>0</v>
      </c>
      <c r="BE335" s="71">
        <v>0</v>
      </c>
      <c r="BF335" s="71"/>
      <c r="BG335" s="72"/>
      <c r="BH335" s="71">
        <v>0</v>
      </c>
      <c r="BI335" s="71">
        <v>0</v>
      </c>
      <c r="BJ335" s="71">
        <v>219.08600000000001</v>
      </c>
      <c r="BK335" s="71">
        <v>0</v>
      </c>
      <c r="BL335" s="71">
        <v>13.286</v>
      </c>
      <c r="BM335" s="71">
        <v>0</v>
      </c>
      <c r="BN335" s="72"/>
      <c r="BO335" s="71">
        <v>0</v>
      </c>
      <c r="BP335" s="71">
        <v>0</v>
      </c>
      <c r="BQ335" s="71">
        <v>13</v>
      </c>
      <c r="BR335" s="71">
        <v>0</v>
      </c>
      <c r="BS335" s="71">
        <v>3</v>
      </c>
      <c r="BT335" s="71">
        <v>0</v>
      </c>
      <c r="BU335"/>
      <c r="BV335" s="70">
        <v>232.37200000000001</v>
      </c>
      <c r="BW335" s="70">
        <v>0</v>
      </c>
      <c r="BX335" s="70">
        <v>0</v>
      </c>
      <c r="BY335" s="70">
        <v>0</v>
      </c>
      <c r="BZ335" s="70">
        <v>0</v>
      </c>
      <c r="CA335" s="70">
        <v>0</v>
      </c>
      <c r="CB335" s="70">
        <v>0</v>
      </c>
      <c r="CC335" s="70">
        <v>0</v>
      </c>
      <c r="CD335" s="70">
        <v>0</v>
      </c>
    </row>
    <row r="336" spans="1:82">
      <c r="A336" s="70" t="s">
        <v>2072</v>
      </c>
      <c r="B336" s="70">
        <v>98</v>
      </c>
      <c r="C336" s="70">
        <v>13</v>
      </c>
      <c r="D336" s="70">
        <v>6</v>
      </c>
      <c r="E336" s="70">
        <v>2016</v>
      </c>
      <c r="F336" s="70" t="s">
        <v>155</v>
      </c>
      <c r="G336" s="70" t="s">
        <v>2059</v>
      </c>
      <c r="H336" s="70" t="s">
        <v>2060</v>
      </c>
      <c r="I336" s="148"/>
      <c r="J336" s="71">
        <v>531.03788130471685</v>
      </c>
      <c r="K336" s="71">
        <v>2.8281127203007217</v>
      </c>
      <c r="L336" s="71">
        <v>5.2204649550982527</v>
      </c>
      <c r="M336" s="71">
        <v>58.090870194917919</v>
      </c>
      <c r="N336" s="71">
        <v>55.17443499333428</v>
      </c>
      <c r="O336" s="71">
        <v>54.154290680611069</v>
      </c>
      <c r="P336" s="71">
        <v>60.714589288022736</v>
      </c>
      <c r="Q336" s="71">
        <v>3.2859431996984614</v>
      </c>
      <c r="R336" s="71">
        <v>7.3670522825557638</v>
      </c>
      <c r="S336" s="71">
        <v>5.9752586508946015</v>
      </c>
      <c r="T336" s="72"/>
      <c r="U336" s="71">
        <v>94486005</v>
      </c>
      <c r="V336" s="71">
        <v>1345</v>
      </c>
      <c r="W336" s="71">
        <v>89</v>
      </c>
      <c r="X336" s="71">
        <v>13966</v>
      </c>
      <c r="Y336" s="71">
        <v>16401</v>
      </c>
      <c r="Z336" s="71">
        <v>31850</v>
      </c>
      <c r="AA336" s="71">
        <v>12496</v>
      </c>
      <c r="AB336" s="71">
        <v>46522</v>
      </c>
      <c r="AC336" s="71">
        <v>1258220.0124283731</v>
      </c>
      <c r="AD336" s="71">
        <v>5.9752586508946024</v>
      </c>
      <c r="AE336" s="72"/>
      <c r="AF336" s="71">
        <v>622471345.87635374</v>
      </c>
      <c r="AG336" s="71">
        <v>2141901.2457468882</v>
      </c>
      <c r="AH336" s="71">
        <v>522163.68167924043</v>
      </c>
      <c r="AI336" s="71">
        <v>89999711.430693388</v>
      </c>
      <c r="AJ336" s="71">
        <v>86383099.344213963</v>
      </c>
      <c r="AK336" s="71">
        <v>0</v>
      </c>
      <c r="AL336" s="71">
        <v>0</v>
      </c>
      <c r="AM336" s="71">
        <v>6380598.1981013957</v>
      </c>
      <c r="AN336" s="71">
        <v>0</v>
      </c>
      <c r="AO336" s="71">
        <v>0</v>
      </c>
      <c r="AP336" s="71">
        <v>807898819.77678859</v>
      </c>
      <c r="AQ336" s="72"/>
      <c r="AR336" s="71">
        <v>1406</v>
      </c>
      <c r="AS336" s="71">
        <v>662</v>
      </c>
      <c r="AT336" s="71">
        <v>2</v>
      </c>
      <c r="AU336" s="71">
        <v>0</v>
      </c>
      <c r="AV336" s="71">
        <v>0</v>
      </c>
      <c r="AW336" s="71">
        <v>0</v>
      </c>
      <c r="AX336" s="71"/>
      <c r="AY336" s="72"/>
      <c r="AZ336" s="71">
        <v>6242.1</v>
      </c>
      <c r="BA336" s="71">
        <v>73937.100000000006</v>
      </c>
      <c r="BB336" s="71">
        <v>9500</v>
      </c>
      <c r="BC336" s="71">
        <v>0</v>
      </c>
      <c r="BD336" s="71">
        <v>0</v>
      </c>
      <c r="BE336" s="71">
        <v>0</v>
      </c>
      <c r="BF336" s="71"/>
      <c r="BG336" s="72"/>
      <c r="BH336" s="71">
        <v>0</v>
      </c>
      <c r="BI336" s="71">
        <v>0</v>
      </c>
      <c r="BJ336" s="71">
        <v>241.60400000000001</v>
      </c>
      <c r="BK336" s="71">
        <v>0</v>
      </c>
      <c r="BL336" s="71">
        <v>13.613</v>
      </c>
      <c r="BM336" s="71">
        <v>0</v>
      </c>
      <c r="BN336" s="72"/>
      <c r="BO336" s="71">
        <v>0</v>
      </c>
      <c r="BP336" s="71">
        <v>0</v>
      </c>
      <c r="BQ336" s="71">
        <v>14</v>
      </c>
      <c r="BR336" s="71">
        <v>0</v>
      </c>
      <c r="BS336" s="71">
        <v>3</v>
      </c>
      <c r="BT336" s="71">
        <v>0</v>
      </c>
      <c r="BU336"/>
      <c r="BV336" s="70">
        <v>255.21700000000001</v>
      </c>
      <c r="BW336" s="70">
        <v>0</v>
      </c>
      <c r="BX336" s="70">
        <v>0</v>
      </c>
      <c r="BY336" s="70">
        <v>0</v>
      </c>
      <c r="BZ336" s="70">
        <v>0</v>
      </c>
      <c r="CA336" s="70">
        <v>0</v>
      </c>
      <c r="CB336" s="70">
        <v>0</v>
      </c>
      <c r="CC336" s="70">
        <v>0</v>
      </c>
      <c r="CD336" s="70">
        <v>0</v>
      </c>
    </row>
    <row r="337" spans="1:82">
      <c r="A337" s="70" t="s">
        <v>2073</v>
      </c>
      <c r="B337" s="70">
        <v>99</v>
      </c>
      <c r="C337" s="70">
        <v>14</v>
      </c>
      <c r="D337" s="70">
        <v>6</v>
      </c>
      <c r="E337" s="70">
        <v>2017</v>
      </c>
      <c r="F337" s="70" t="s">
        <v>156</v>
      </c>
      <c r="G337" s="70" t="s">
        <v>2059</v>
      </c>
      <c r="H337" s="70" t="s">
        <v>2060</v>
      </c>
      <c r="I337" s="148"/>
      <c r="J337" s="71">
        <v>592.10606268949402</v>
      </c>
      <c r="K337" s="71">
        <v>2.8307562182116328</v>
      </c>
      <c r="L337" s="71">
        <v>4.723839292505887</v>
      </c>
      <c r="M337" s="71">
        <v>55.75605705423488</v>
      </c>
      <c r="N337" s="71">
        <v>53.828929315808004</v>
      </c>
      <c r="O337" s="71">
        <v>53.419478374785562</v>
      </c>
      <c r="P337" s="71">
        <v>59.726491087080021</v>
      </c>
      <c r="Q337" s="71">
        <v>3.1633049425900501</v>
      </c>
      <c r="R337" s="71">
        <v>7.2140331528331929</v>
      </c>
      <c r="S337" s="71">
        <v>5.0223137365996067</v>
      </c>
      <c r="T337" s="72"/>
      <c r="U337" s="71">
        <v>107638847</v>
      </c>
      <c r="V337" s="71">
        <v>1345</v>
      </c>
      <c r="W337" s="71">
        <v>89</v>
      </c>
      <c r="X337" s="71">
        <v>13966</v>
      </c>
      <c r="Y337" s="71">
        <v>16701</v>
      </c>
      <c r="Z337" s="71">
        <v>31939</v>
      </c>
      <c r="AA337" s="71">
        <v>12371</v>
      </c>
      <c r="AB337" s="71">
        <v>46313</v>
      </c>
      <c r="AC337" s="71">
        <v>1256533</v>
      </c>
      <c r="AD337" s="71">
        <v>5.0223137365996067</v>
      </c>
      <c r="AE337" s="72"/>
      <c r="AF337" s="71">
        <v>726896585.40376282</v>
      </c>
      <c r="AG337" s="71">
        <v>2165281.2061104281</v>
      </c>
      <c r="AH337" s="71">
        <v>649781.42452099663</v>
      </c>
      <c r="AI337" s="71">
        <v>89785399.091241241</v>
      </c>
      <c r="AJ337" s="71">
        <v>84372454.135947302</v>
      </c>
      <c r="AK337" s="71">
        <v>0</v>
      </c>
      <c r="AL337" s="71">
        <v>0</v>
      </c>
      <c r="AM337" s="71">
        <v>6361872.4141906472</v>
      </c>
      <c r="AN337" s="71">
        <v>0</v>
      </c>
      <c r="AO337" s="71">
        <v>0</v>
      </c>
      <c r="AP337" s="71">
        <v>910231373.6757735</v>
      </c>
      <c r="AQ337" s="72"/>
      <c r="AR337" s="71">
        <v>1483</v>
      </c>
      <c r="AS337" s="71">
        <v>748</v>
      </c>
      <c r="AT337" s="71">
        <v>2</v>
      </c>
      <c r="AU337" s="71">
        <v>0</v>
      </c>
      <c r="AV337" s="71">
        <v>0</v>
      </c>
      <c r="AW337" s="71">
        <v>1</v>
      </c>
      <c r="AX337" s="71"/>
      <c r="AY337" s="72"/>
      <c r="AZ337" s="71">
        <v>6657.4</v>
      </c>
      <c r="BA337" s="71">
        <v>79220.3</v>
      </c>
      <c r="BB337" s="71">
        <v>9500</v>
      </c>
      <c r="BC337" s="71">
        <v>0</v>
      </c>
      <c r="BD337" s="71">
        <v>0</v>
      </c>
      <c r="BE337" s="71">
        <v>650</v>
      </c>
      <c r="BF337" s="71"/>
      <c r="BG337" s="72"/>
      <c r="BH337" s="71">
        <v>0</v>
      </c>
      <c r="BI337" s="71">
        <v>0</v>
      </c>
      <c r="BJ337" s="71">
        <v>223.845</v>
      </c>
      <c r="BK337" s="71">
        <v>0</v>
      </c>
      <c r="BL337" s="71">
        <v>13.802999999999999</v>
      </c>
      <c r="BM337" s="71">
        <v>0</v>
      </c>
      <c r="BN337" s="72"/>
      <c r="BO337" s="71">
        <v>0</v>
      </c>
      <c r="BP337" s="71">
        <v>0</v>
      </c>
      <c r="BQ337" s="71">
        <v>13</v>
      </c>
      <c r="BR337" s="71">
        <v>0</v>
      </c>
      <c r="BS337" s="71">
        <v>3</v>
      </c>
      <c r="BT337" s="71">
        <v>0</v>
      </c>
      <c r="BU337"/>
      <c r="BV337" s="70">
        <v>237.648</v>
      </c>
      <c r="BW337" s="70">
        <v>0</v>
      </c>
      <c r="BX337" s="70">
        <v>0</v>
      </c>
      <c r="BY337" s="70">
        <v>0</v>
      </c>
      <c r="BZ337" s="70">
        <v>0</v>
      </c>
      <c r="CA337" s="70">
        <v>0</v>
      </c>
      <c r="CB337" s="70">
        <v>0</v>
      </c>
      <c r="CC337" s="70">
        <v>0</v>
      </c>
      <c r="CD337" s="70">
        <v>0</v>
      </c>
    </row>
    <row r="338" spans="1:82">
      <c r="A338" s="70" t="s">
        <v>2074</v>
      </c>
      <c r="B338" s="70">
        <v>100</v>
      </c>
      <c r="C338" s="70">
        <v>15</v>
      </c>
      <c r="D338" s="70">
        <v>6</v>
      </c>
      <c r="E338" s="70">
        <v>2018</v>
      </c>
      <c r="F338" s="70" t="s">
        <v>183</v>
      </c>
      <c r="G338" s="70" t="s">
        <v>2059</v>
      </c>
      <c r="H338" s="70" t="s">
        <v>2060</v>
      </c>
      <c r="I338" s="148"/>
      <c r="J338" s="71">
        <v>591.10227349224306</v>
      </c>
      <c r="K338" s="71">
        <v>2.6589360672753886</v>
      </c>
      <c r="L338" s="71">
        <v>4.212605974379839</v>
      </c>
      <c r="M338" s="71">
        <v>54.414785945613964</v>
      </c>
      <c r="N338" s="71">
        <v>50.737889008550965</v>
      </c>
      <c r="O338" s="71">
        <v>52.32886341645348</v>
      </c>
      <c r="P338" s="71">
        <v>58.701769753148412</v>
      </c>
      <c r="Q338" s="71">
        <v>2.9148845271553601</v>
      </c>
      <c r="R338" s="71">
        <v>7.2566393911845903</v>
      </c>
      <c r="S338" s="71">
        <v>5.5880019170028365</v>
      </c>
      <c r="T338" s="72"/>
      <c r="U338" s="71">
        <v>112012297</v>
      </c>
      <c r="V338" s="71">
        <v>1345</v>
      </c>
      <c r="W338" s="71">
        <v>89</v>
      </c>
      <c r="X338" s="71">
        <v>13966</v>
      </c>
      <c r="Y338" s="71">
        <v>16830</v>
      </c>
      <c r="Z338" s="71">
        <v>31886</v>
      </c>
      <c r="AA338" s="71">
        <v>12281</v>
      </c>
      <c r="AB338" s="71">
        <v>45990</v>
      </c>
      <c r="AC338" s="71">
        <v>1259000.5</v>
      </c>
      <c r="AD338" s="71">
        <v>5.5880019170028374</v>
      </c>
      <c r="AE338" s="72"/>
      <c r="AF338" s="71">
        <v>735329287.33987939</v>
      </c>
      <c r="AG338" s="71">
        <v>1922773.381944824</v>
      </c>
      <c r="AH338" s="71">
        <v>587662.2879574293</v>
      </c>
      <c r="AI338" s="71">
        <v>86362937.559045479</v>
      </c>
      <c r="AJ338" s="71">
        <v>84003767.148308381</v>
      </c>
      <c r="AK338" s="71">
        <v>0</v>
      </c>
      <c r="AL338" s="71">
        <v>0</v>
      </c>
      <c r="AM338" s="71">
        <v>6330574.5816287315</v>
      </c>
      <c r="AN338" s="71">
        <v>0</v>
      </c>
      <c r="AO338" s="71">
        <v>0</v>
      </c>
      <c r="AP338" s="71">
        <v>914537002.29876411</v>
      </c>
      <c r="AQ338" s="72"/>
      <c r="AR338" s="71">
        <v>1575</v>
      </c>
      <c r="AS338" s="71">
        <v>846</v>
      </c>
      <c r="AT338" s="71">
        <v>2</v>
      </c>
      <c r="AU338" s="71">
        <v>0</v>
      </c>
      <c r="AV338" s="71">
        <v>0</v>
      </c>
      <c r="AW338" s="71">
        <v>1</v>
      </c>
      <c r="AX338" s="71"/>
      <c r="AY338" s="72"/>
      <c r="AZ338" s="71">
        <v>7120.1999999999989</v>
      </c>
      <c r="BA338" s="71">
        <v>85010</v>
      </c>
      <c r="BB338" s="71">
        <v>9500</v>
      </c>
      <c r="BC338" s="71">
        <v>0</v>
      </c>
      <c r="BD338" s="71">
        <v>0</v>
      </c>
      <c r="BE338" s="71">
        <v>650</v>
      </c>
      <c r="BF338" s="71"/>
      <c r="BG338" s="72"/>
      <c r="BH338" s="71">
        <v>0</v>
      </c>
      <c r="BI338" s="71">
        <v>0</v>
      </c>
      <c r="BJ338" s="71">
        <v>247.64599999999999</v>
      </c>
      <c r="BK338" s="71">
        <v>0</v>
      </c>
      <c r="BL338" s="71">
        <v>13.581999999999999</v>
      </c>
      <c r="BM338" s="71">
        <v>0</v>
      </c>
      <c r="BN338" s="72"/>
      <c r="BO338" s="71">
        <v>0</v>
      </c>
      <c r="BP338" s="71">
        <v>0</v>
      </c>
      <c r="BQ338" s="71">
        <v>14</v>
      </c>
      <c r="BR338" s="71">
        <v>0</v>
      </c>
      <c r="BS338" s="71">
        <v>3</v>
      </c>
      <c r="BT338" s="71">
        <v>0</v>
      </c>
      <c r="BU338"/>
      <c r="BV338" s="70">
        <v>261.22800000000001</v>
      </c>
      <c r="BW338" s="70">
        <v>0</v>
      </c>
      <c r="BX338" s="70">
        <v>0</v>
      </c>
      <c r="BY338" s="70">
        <v>0</v>
      </c>
      <c r="BZ338" s="70">
        <v>0</v>
      </c>
      <c r="CA338" s="70">
        <v>0</v>
      </c>
      <c r="CB338" s="70">
        <v>0</v>
      </c>
      <c r="CC338" s="70">
        <v>0</v>
      </c>
      <c r="CD338" s="70">
        <v>0</v>
      </c>
    </row>
    <row r="339" spans="1:82">
      <c r="A339" s="70" t="s">
        <v>2075</v>
      </c>
      <c r="B339" s="70">
        <v>101</v>
      </c>
      <c r="C339" s="70">
        <v>16</v>
      </c>
      <c r="D339" s="70">
        <v>6</v>
      </c>
      <c r="E339" s="70">
        <v>2019</v>
      </c>
      <c r="F339" s="70" t="s">
        <v>158</v>
      </c>
      <c r="G339" s="70" t="s">
        <v>2059</v>
      </c>
      <c r="H339" s="70" t="s">
        <v>2060</v>
      </c>
      <c r="I339" s="148"/>
      <c r="J339" s="71">
        <v>533.36988541800554</v>
      </c>
      <c r="K339" s="71">
        <v>2.4117607156822576</v>
      </c>
      <c r="L339" s="71">
        <v>4.2492699771142171</v>
      </c>
      <c r="M339" s="71">
        <v>50.105143970699849</v>
      </c>
      <c r="N339" s="71">
        <v>44.993473144459706</v>
      </c>
      <c r="O339" s="71">
        <v>50.838008179266616</v>
      </c>
      <c r="P339" s="71">
        <v>57.752665689672746</v>
      </c>
      <c r="Q339" s="71">
        <v>2.8154053462547401</v>
      </c>
      <c r="R339" s="71">
        <v>5.9216923097176242</v>
      </c>
      <c r="S339" s="71">
        <v>5.5680682913978998</v>
      </c>
      <c r="T339" s="72"/>
      <c r="U339" s="71">
        <v>104767108</v>
      </c>
      <c r="V339" s="71">
        <v>1345</v>
      </c>
      <c r="W339" s="71">
        <v>89</v>
      </c>
      <c r="X339" s="71">
        <v>13966</v>
      </c>
      <c r="Y339" s="71">
        <v>17050</v>
      </c>
      <c r="Z339" s="71">
        <v>31828</v>
      </c>
      <c r="AA339" s="71">
        <v>11992</v>
      </c>
      <c r="AB339" s="71">
        <v>45623</v>
      </c>
      <c r="AC339" s="71">
        <v>1044219.5</v>
      </c>
      <c r="AD339" s="71">
        <v>5.5680682913978998</v>
      </c>
      <c r="AE339" s="72"/>
      <c r="AF339" s="71">
        <v>664484055.94470143</v>
      </c>
      <c r="AG339" s="71">
        <v>1856054.993003851</v>
      </c>
      <c r="AH339" s="71">
        <v>639119.11543747352</v>
      </c>
      <c r="AI339" s="71">
        <v>84285133.880210266</v>
      </c>
      <c r="AJ339" s="71">
        <v>79414495.259514168</v>
      </c>
      <c r="AK339" s="71">
        <v>0</v>
      </c>
      <c r="AL339" s="71">
        <v>0</v>
      </c>
      <c r="AM339" s="71">
        <v>6213509.1502398821</v>
      </c>
      <c r="AN339" s="71">
        <v>0</v>
      </c>
      <c r="AO339" s="71">
        <v>0</v>
      </c>
      <c r="AP339" s="71">
        <v>836892368.3431071</v>
      </c>
      <c r="AQ339" s="72"/>
      <c r="AR339" s="71">
        <v>1644</v>
      </c>
      <c r="AS339" s="71">
        <v>915</v>
      </c>
      <c r="AT339" s="71">
        <v>2</v>
      </c>
      <c r="AU339" s="71">
        <v>0</v>
      </c>
      <c r="AV339" s="71">
        <v>0</v>
      </c>
      <c r="AW339" s="71">
        <v>1</v>
      </c>
      <c r="AX339" s="71"/>
      <c r="AY339" s="72"/>
      <c r="AZ339" s="71">
        <v>7484.2000000000044</v>
      </c>
      <c r="BA339" s="71">
        <v>88968.500000000015</v>
      </c>
      <c r="BB339" s="71">
        <v>9500</v>
      </c>
      <c r="BC339" s="71">
        <v>0</v>
      </c>
      <c r="BD339" s="71">
        <v>0</v>
      </c>
      <c r="BE339" s="71">
        <v>650</v>
      </c>
      <c r="BF339" s="71"/>
      <c r="BG339" s="72"/>
      <c r="BH339" s="71">
        <v>0</v>
      </c>
      <c r="BI339" s="71">
        <v>0</v>
      </c>
      <c r="BJ339" s="71">
        <v>235.33600000000001</v>
      </c>
      <c r="BK339" s="71">
        <v>0</v>
      </c>
      <c r="BL339" s="71">
        <v>13.461</v>
      </c>
      <c r="BM339" s="71">
        <v>0</v>
      </c>
      <c r="BN339" s="72"/>
      <c r="BO339" s="71">
        <v>0</v>
      </c>
      <c r="BP339" s="71">
        <v>0</v>
      </c>
      <c r="BQ339" s="71">
        <v>13</v>
      </c>
      <c r="BR339" s="71">
        <v>0</v>
      </c>
      <c r="BS339" s="71">
        <v>3</v>
      </c>
      <c r="BT339" s="71">
        <v>0</v>
      </c>
      <c r="BU339"/>
      <c r="BV339" s="70">
        <v>248.797</v>
      </c>
      <c r="BW339" s="70">
        <v>0</v>
      </c>
      <c r="BX339" s="70">
        <v>0</v>
      </c>
      <c r="BY339" s="70">
        <v>0</v>
      </c>
      <c r="BZ339" s="70">
        <v>0</v>
      </c>
      <c r="CA339" s="70">
        <v>0</v>
      </c>
      <c r="CB339" s="70">
        <v>0</v>
      </c>
      <c r="CC339" s="70">
        <v>0</v>
      </c>
      <c r="CD339" s="70">
        <v>0</v>
      </c>
    </row>
    <row r="340" spans="1:82">
      <c r="A340" s="70" t="s">
        <v>2076</v>
      </c>
      <c r="B340" s="70">
        <v>102</v>
      </c>
      <c r="C340" s="70">
        <v>17</v>
      </c>
      <c r="D340" s="70">
        <v>6</v>
      </c>
      <c r="E340" s="70">
        <v>2020</v>
      </c>
      <c r="F340" s="70" t="s">
        <v>159</v>
      </c>
      <c r="G340" s="70" t="s">
        <v>2059</v>
      </c>
      <c r="H340" s="70" t="s">
        <v>2060</v>
      </c>
      <c r="I340" s="148"/>
      <c r="J340" s="71">
        <v>457.01098798162911</v>
      </c>
      <c r="K340" s="71">
        <v>2.6143857565882942</v>
      </c>
      <c r="L340" s="71">
        <v>4.4895224213024187</v>
      </c>
      <c r="M340" s="71">
        <v>49.342885379521064</v>
      </c>
      <c r="N340" s="71">
        <v>46.054497572452256</v>
      </c>
      <c r="O340" s="71">
        <v>44.156437602527546</v>
      </c>
      <c r="P340" s="71">
        <v>54.108719070691258</v>
      </c>
      <c r="Q340" s="71">
        <v>2.6399663901866299</v>
      </c>
      <c r="R340" s="71">
        <v>5.2016709766431992</v>
      </c>
      <c r="S340" s="71">
        <v>5.1720876595725134</v>
      </c>
      <c r="T340" s="72"/>
      <c r="U340" s="71">
        <v>96942887</v>
      </c>
      <c r="V340" s="71">
        <v>1282</v>
      </c>
      <c r="W340" s="71">
        <v>91</v>
      </c>
      <c r="X340" s="71">
        <v>14921</v>
      </c>
      <c r="Y340" s="71">
        <v>17048</v>
      </c>
      <c r="Z340" s="71">
        <v>31553</v>
      </c>
      <c r="AA340" s="71">
        <v>11942</v>
      </c>
      <c r="AB340" s="71">
        <v>44775</v>
      </c>
      <c r="AC340" s="71">
        <v>922098.99999999988</v>
      </c>
      <c r="AD340" s="71">
        <v>5.1720876595725134</v>
      </c>
      <c r="AE340" s="72"/>
      <c r="AF340" s="71">
        <v>600456801.90285909</v>
      </c>
      <c r="AG340" s="71">
        <v>1908908.7592987642</v>
      </c>
      <c r="AH340" s="71">
        <v>664991.38590766001</v>
      </c>
      <c r="AI340" s="71">
        <v>85051833.822704241</v>
      </c>
      <c r="AJ340" s="71">
        <v>84011275.160039425</v>
      </c>
      <c r="AK340" s="71"/>
      <c r="AL340" s="71"/>
      <c r="AM340" s="71">
        <v>5843634.9606255591</v>
      </c>
      <c r="AN340" s="71"/>
      <c r="AO340" s="71"/>
      <c r="AP340" s="71">
        <v>777937445.99143469</v>
      </c>
      <c r="AQ340" s="72"/>
      <c r="AR340" s="71">
        <v>1706</v>
      </c>
      <c r="AS340" s="71">
        <v>957</v>
      </c>
      <c r="AT340" s="71">
        <v>2</v>
      </c>
      <c r="AU340" s="71">
        <v>0</v>
      </c>
      <c r="AV340" s="71">
        <v>0</v>
      </c>
      <c r="AW340" s="71">
        <v>1</v>
      </c>
      <c r="AX340" s="71"/>
      <c r="AY340" s="72"/>
      <c r="AZ340" s="71">
        <v>7859.1000000000022</v>
      </c>
      <c r="BA340" s="71">
        <v>102028.7999999999</v>
      </c>
      <c r="BB340" s="71">
        <v>9500</v>
      </c>
      <c r="BC340" s="71">
        <v>0</v>
      </c>
      <c r="BD340" s="71">
        <v>0</v>
      </c>
      <c r="BE340" s="71">
        <v>650</v>
      </c>
      <c r="BF340" s="71"/>
      <c r="BG340" s="72"/>
      <c r="BH340" s="71">
        <v>0</v>
      </c>
      <c r="BI340" s="71">
        <v>0</v>
      </c>
      <c r="BJ340" s="71">
        <v>206.29900000000001</v>
      </c>
      <c r="BK340" s="71">
        <v>0</v>
      </c>
      <c r="BL340" s="71">
        <v>13.02</v>
      </c>
      <c r="BM340" s="71">
        <v>0</v>
      </c>
      <c r="BN340" s="72"/>
      <c r="BO340" s="71">
        <v>0</v>
      </c>
      <c r="BP340" s="71">
        <v>0</v>
      </c>
      <c r="BQ340" s="71">
        <v>12</v>
      </c>
      <c r="BR340" s="71">
        <v>0</v>
      </c>
      <c r="BS340" s="71">
        <v>3</v>
      </c>
      <c r="BT340" s="71">
        <v>0</v>
      </c>
      <c r="BU340"/>
      <c r="BV340" s="70">
        <v>219.31899999999999</v>
      </c>
      <c r="BW340" s="70">
        <v>0</v>
      </c>
      <c r="BX340" s="70">
        <v>0</v>
      </c>
      <c r="BY340" s="70">
        <v>0</v>
      </c>
      <c r="BZ340" s="70">
        <v>0</v>
      </c>
      <c r="CA340" s="70">
        <v>0</v>
      </c>
      <c r="CB340" s="70">
        <v>0</v>
      </c>
      <c r="CC340" s="70">
        <v>0</v>
      </c>
      <c r="CD340" s="70">
        <v>0</v>
      </c>
    </row>
    <row r="341" spans="1:82">
      <c r="A341" s="70" t="s">
        <v>2077</v>
      </c>
      <c r="B341" s="70">
        <v>102</v>
      </c>
      <c r="C341" s="70">
        <v>18</v>
      </c>
      <c r="D341" s="70">
        <v>6</v>
      </c>
      <c r="E341" s="70">
        <v>2021</v>
      </c>
      <c r="F341" s="70" t="s">
        <v>160</v>
      </c>
      <c r="G341" s="70" t="s">
        <v>2059</v>
      </c>
      <c r="H341" s="70" t="s">
        <v>2060</v>
      </c>
      <c r="I341" s="148"/>
      <c r="J341" s="71">
        <v>430.89505515503771</v>
      </c>
      <c r="K341" s="71">
        <v>2.8376448804363799</v>
      </c>
      <c r="L341" s="71">
        <v>4.0471765667989841</v>
      </c>
      <c r="M341" s="71">
        <v>56.478924759497069</v>
      </c>
      <c r="N341" s="71">
        <v>46.048272511120913</v>
      </c>
      <c r="O341" s="71">
        <v>42.418624174799092</v>
      </c>
      <c r="P341" s="71">
        <v>55.545574764060476</v>
      </c>
      <c r="Q341" s="71">
        <v>2.5652959506137498</v>
      </c>
      <c r="R341" s="71">
        <v>5.1686065014880063</v>
      </c>
      <c r="S341" s="71">
        <v>5.392994560643392</v>
      </c>
      <c r="T341" s="72"/>
      <c r="U341" s="71">
        <v>90812029</v>
      </c>
      <c r="V341" s="71">
        <v>1282</v>
      </c>
      <c r="W341" s="71">
        <v>91</v>
      </c>
      <c r="X341" s="71">
        <v>14921</v>
      </c>
      <c r="Y341" s="71">
        <v>16986</v>
      </c>
      <c r="Z341" s="71">
        <v>31210</v>
      </c>
      <c r="AA341" s="71">
        <v>11954</v>
      </c>
      <c r="AB341" s="71">
        <v>43936</v>
      </c>
      <c r="AC341" s="71">
        <v>888857.99999999977</v>
      </c>
      <c r="AD341" s="71">
        <v>5.392994560643392</v>
      </c>
      <c r="AE341" s="72"/>
      <c r="AF341" s="71">
        <v>552814061.10350406</v>
      </c>
      <c r="AG341" s="71">
        <v>2026869.5247443777</v>
      </c>
      <c r="AH341" s="71">
        <v>624899.04463678959</v>
      </c>
      <c r="AI341" s="71">
        <v>93223459.164357886</v>
      </c>
      <c r="AJ341" s="71">
        <v>81393724.437077805</v>
      </c>
      <c r="AK341" s="71">
        <v>0</v>
      </c>
      <c r="AL341" s="71">
        <v>0</v>
      </c>
      <c r="AM341" s="71">
        <v>5767210.1747236289</v>
      </c>
      <c r="AN341" s="71">
        <v>0</v>
      </c>
      <c r="AO341" s="71">
        <v>0</v>
      </c>
      <c r="AP341" s="71">
        <v>735850223.44904447</v>
      </c>
      <c r="AQ341" s="72"/>
      <c r="AR341" s="71">
        <v>1775</v>
      </c>
      <c r="AS341" s="71">
        <v>989</v>
      </c>
      <c r="AT341" s="71">
        <v>2</v>
      </c>
      <c r="AU341" s="71">
        <v>0</v>
      </c>
      <c r="AV341" s="71">
        <v>0</v>
      </c>
      <c r="AW341" s="71">
        <v>1</v>
      </c>
      <c r="AX341" s="71"/>
      <c r="AY341" s="72"/>
      <c r="AZ341" s="71">
        <v>8314.6999999999935</v>
      </c>
      <c r="BA341" s="71">
        <v>105259.2999999999</v>
      </c>
      <c r="BB341" s="71">
        <v>9500</v>
      </c>
      <c r="BC341" s="71">
        <v>0</v>
      </c>
      <c r="BD341" s="71">
        <v>0</v>
      </c>
      <c r="BE341" s="71">
        <v>650</v>
      </c>
      <c r="BF341" s="71"/>
      <c r="BG341" s="72"/>
      <c r="BH341" s="71">
        <v>0</v>
      </c>
      <c r="BI341" s="71">
        <v>0</v>
      </c>
      <c r="BJ341" s="71">
        <v>186.88499999999999</v>
      </c>
      <c r="BK341" s="71">
        <v>0</v>
      </c>
      <c r="BL341" s="71">
        <v>12.398</v>
      </c>
      <c r="BM341" s="71">
        <v>0</v>
      </c>
      <c r="BN341" s="72"/>
      <c r="BO341" s="71">
        <v>0</v>
      </c>
      <c r="BP341" s="71">
        <v>0</v>
      </c>
      <c r="BQ341" s="71">
        <v>12</v>
      </c>
      <c r="BR341" s="71">
        <v>0</v>
      </c>
      <c r="BS341" s="71">
        <v>3</v>
      </c>
      <c r="BT341" s="71">
        <v>0</v>
      </c>
      <c r="BU341"/>
      <c r="BV341" s="70">
        <v>199.28299999999999</v>
      </c>
      <c r="BW341" s="70">
        <v>0</v>
      </c>
      <c r="BX341" s="70">
        <v>0</v>
      </c>
      <c r="BY341" s="70">
        <v>0</v>
      </c>
      <c r="BZ341" s="70">
        <v>0</v>
      </c>
      <c r="CA341" s="70">
        <v>0</v>
      </c>
      <c r="CB341" s="70">
        <v>0</v>
      </c>
      <c r="CC341" s="70">
        <v>0</v>
      </c>
      <c r="CD341" s="70">
        <v>0</v>
      </c>
    </row>
    <row r="342" spans="1:82">
      <c r="A342" s="70" t="s">
        <v>2078</v>
      </c>
      <c r="B342" s="70">
        <v>102</v>
      </c>
      <c r="C342" s="70">
        <v>19</v>
      </c>
      <c r="D342" s="70">
        <v>6</v>
      </c>
      <c r="E342" s="70">
        <v>2022</v>
      </c>
      <c r="F342" s="70" t="s">
        <v>161</v>
      </c>
      <c r="G342" s="70" t="s">
        <v>2059</v>
      </c>
      <c r="H342" s="70" t="s">
        <v>2060</v>
      </c>
      <c r="I342" s="148"/>
      <c r="J342" s="71">
        <v>472.66351659894559</v>
      </c>
      <c r="K342" s="71">
        <v>2.6008113819771146</v>
      </c>
      <c r="L342" s="71">
        <v>3.7502146412138182</v>
      </c>
      <c r="M342" s="71">
        <v>53.886301176290949</v>
      </c>
      <c r="N342" s="71">
        <v>50.130363561912773</v>
      </c>
      <c r="O342" s="71">
        <v>44.53739577631957</v>
      </c>
      <c r="P342" s="71">
        <v>54.565070330303357</v>
      </c>
      <c r="Q342" s="71">
        <v>2.5606615395306442</v>
      </c>
      <c r="R342" s="71">
        <v>5.1850735001175865</v>
      </c>
      <c r="S342" s="71">
        <v>4.8087377668644606</v>
      </c>
      <c r="T342" s="72"/>
      <c r="U342" s="71">
        <v>120444514</v>
      </c>
      <c r="V342" s="71">
        <v>1282</v>
      </c>
      <c r="W342" s="71">
        <v>91</v>
      </c>
      <c r="X342" s="71">
        <v>14921</v>
      </c>
      <c r="Y342" s="71">
        <v>17170</v>
      </c>
      <c r="Z342" s="71">
        <v>31134</v>
      </c>
      <c r="AA342" s="71">
        <v>11922</v>
      </c>
      <c r="AB342" s="71">
        <v>43497</v>
      </c>
      <c r="AC342" s="71">
        <v>902888.99999999988</v>
      </c>
      <c r="AD342" s="71">
        <v>4.8087377668644606</v>
      </c>
      <c r="AE342" s="72"/>
      <c r="AF342" s="71">
        <v>611454734.12404764</v>
      </c>
      <c r="AG342" s="71">
        <v>1972338.6216136331</v>
      </c>
      <c r="AH342" s="71">
        <v>706091.61032458115</v>
      </c>
      <c r="AI342" s="71">
        <v>86882209.591020763</v>
      </c>
      <c r="AJ342" s="71">
        <v>93033937.753709897</v>
      </c>
      <c r="AK342" s="71">
        <v>0</v>
      </c>
      <c r="AL342" s="71">
        <v>0</v>
      </c>
      <c r="AM342" s="71">
        <v>5616649.9248263063</v>
      </c>
      <c r="AN342" s="71">
        <v>0</v>
      </c>
      <c r="AO342" s="71">
        <v>0</v>
      </c>
      <c r="AP342" s="71">
        <v>799665961.62554288</v>
      </c>
      <c r="AQ342" s="72"/>
      <c r="AR342" s="71">
        <v>1848</v>
      </c>
      <c r="AS342" s="71">
        <v>1002</v>
      </c>
      <c r="AT342" s="71">
        <v>2</v>
      </c>
      <c r="AU342" s="71">
        <v>0</v>
      </c>
      <c r="AV342" s="71">
        <v>0</v>
      </c>
      <c r="AW342" s="71">
        <v>1</v>
      </c>
      <c r="AX342" s="71"/>
      <c r="AY342" s="72"/>
      <c r="AZ342" s="71">
        <v>8770.4999999999873</v>
      </c>
      <c r="BA342" s="71">
        <v>106879.09999999992</v>
      </c>
      <c r="BB342" s="71">
        <v>9500</v>
      </c>
      <c r="BC342" s="71">
        <v>0</v>
      </c>
      <c r="BD342" s="71">
        <v>0</v>
      </c>
      <c r="BE342" s="71">
        <v>650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2079</v>
      </c>
      <c r="B343" s="70">
        <v>102</v>
      </c>
      <c r="C343" s="70">
        <v>20</v>
      </c>
      <c r="D343" s="70">
        <v>6</v>
      </c>
      <c r="E343" s="70">
        <v>2023</v>
      </c>
      <c r="F343" s="70" t="s">
        <v>1539</v>
      </c>
      <c r="G343" s="70" t="s">
        <v>2059</v>
      </c>
      <c r="H343" s="70" t="s">
        <v>2060</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1918</v>
      </c>
      <c r="AS343" s="71">
        <v>1007</v>
      </c>
      <c r="AT343" s="71">
        <v>2</v>
      </c>
      <c r="AU343" s="71">
        <v>0</v>
      </c>
      <c r="AV343" s="71">
        <v>0</v>
      </c>
      <c r="AW343" s="71">
        <v>1</v>
      </c>
      <c r="AX343" s="71"/>
      <c r="AY343" s="72"/>
      <c r="AZ343" s="71">
        <v>9168.49999999998</v>
      </c>
      <c r="BA343" s="71">
        <v>107256.59999999992</v>
      </c>
      <c r="BB343" s="71">
        <v>9500</v>
      </c>
      <c r="BC343" s="71">
        <v>0</v>
      </c>
      <c r="BD343" s="71">
        <v>0</v>
      </c>
      <c r="BE343" s="71">
        <v>650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2080</v>
      </c>
      <c r="B344" s="70">
        <v>102</v>
      </c>
      <c r="C344" s="70">
        <v>21</v>
      </c>
      <c r="D344" s="70">
        <v>6</v>
      </c>
      <c r="E344" s="70">
        <v>2024</v>
      </c>
      <c r="F344" s="70" t="s">
        <v>1554</v>
      </c>
      <c r="G344" s="70" t="s">
        <v>2059</v>
      </c>
      <c r="H344" s="70" t="s">
        <v>2060</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2081</v>
      </c>
      <c r="B345" s="70">
        <v>341</v>
      </c>
      <c r="C345" s="70">
        <v>1</v>
      </c>
      <c r="D345" s="70">
        <v>21</v>
      </c>
      <c r="E345" s="70">
        <v>1990</v>
      </c>
      <c r="F345" s="70" t="s">
        <v>787</v>
      </c>
      <c r="G345" s="70" t="s">
        <v>2082</v>
      </c>
      <c r="H345" s="70" t="s">
        <v>2083</v>
      </c>
      <c r="I345" s="148"/>
      <c r="J345" s="71">
        <v>266.56684640914523</v>
      </c>
      <c r="K345" s="71">
        <v>5.8505974571440156</v>
      </c>
      <c r="L345" s="71">
        <v>11.031142123697879</v>
      </c>
      <c r="M345" s="71">
        <v>20.117891025981841</v>
      </c>
      <c r="N345" s="71">
        <v>42.631445363618027</v>
      </c>
      <c r="O345" s="71">
        <v>30.67746478396268</v>
      </c>
      <c r="P345" s="71">
        <v>41.427267010264032</v>
      </c>
      <c r="Q345" s="71">
        <v>2.5261433885140701</v>
      </c>
      <c r="R345" s="71">
        <v>0</v>
      </c>
      <c r="S345" s="71">
        <v>2.5197584660702632</v>
      </c>
      <c r="T345" s="72"/>
      <c r="U345" s="71">
        <v>4808082</v>
      </c>
      <c r="V345" s="71">
        <v>1305</v>
      </c>
      <c r="W345" s="71">
        <v>120</v>
      </c>
      <c r="X345" s="71">
        <v>6172</v>
      </c>
      <c r="Y345" s="71">
        <v>11450</v>
      </c>
      <c r="Z345" s="71">
        <v>12618</v>
      </c>
      <c r="AA345" s="71">
        <v>10059</v>
      </c>
      <c r="AB345" s="71">
        <v>41016</v>
      </c>
      <c r="AC345" s="71">
        <v>0</v>
      </c>
      <c r="AD345" s="71">
        <v>2.5197584660702632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2084</v>
      </c>
      <c r="B346" s="70">
        <v>342</v>
      </c>
      <c r="C346" s="70">
        <v>2</v>
      </c>
      <c r="D346" s="70">
        <v>21</v>
      </c>
      <c r="E346" s="70">
        <v>2005</v>
      </c>
      <c r="F346" s="70" t="s">
        <v>789</v>
      </c>
      <c r="G346" s="70" t="s">
        <v>2082</v>
      </c>
      <c r="H346" s="70" t="s">
        <v>2083</v>
      </c>
      <c r="I346" s="148"/>
      <c r="J346" s="71">
        <v>297.5587021851025</v>
      </c>
      <c r="K346" s="71">
        <v>4.0328335271252422</v>
      </c>
      <c r="L346" s="71">
        <v>7.7340796225541428</v>
      </c>
      <c r="M346" s="71">
        <v>44.556870217244317</v>
      </c>
      <c r="N346" s="71">
        <v>86.128595376640376</v>
      </c>
      <c r="O346" s="71">
        <v>54.520694810682997</v>
      </c>
      <c r="P346" s="71">
        <v>44.865735818681323</v>
      </c>
      <c r="Q346" s="71">
        <v>2.6745921604637699</v>
      </c>
      <c r="R346" s="71">
        <v>0</v>
      </c>
      <c r="S346" s="71">
        <v>3.8619169260873321</v>
      </c>
      <c r="T346" s="72"/>
      <c r="U346" s="71">
        <v>6068698</v>
      </c>
      <c r="V346" s="71">
        <v>1128</v>
      </c>
      <c r="W346" s="71">
        <v>95</v>
      </c>
      <c r="X346" s="71">
        <v>6514</v>
      </c>
      <c r="Y346" s="71">
        <v>15917</v>
      </c>
      <c r="Z346" s="71">
        <v>25950</v>
      </c>
      <c r="AA346" s="71">
        <v>8922</v>
      </c>
      <c r="AB346" s="71">
        <v>45398</v>
      </c>
      <c r="AC346" s="71">
        <v>0</v>
      </c>
      <c r="AD346" s="71">
        <v>3.8619169260873321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2085</v>
      </c>
      <c r="B347" s="70">
        <v>343</v>
      </c>
      <c r="C347" s="70">
        <v>3</v>
      </c>
      <c r="D347" s="70">
        <v>21</v>
      </c>
      <c r="E347" s="70">
        <v>2006</v>
      </c>
      <c r="F347" s="70" t="s">
        <v>790</v>
      </c>
      <c r="G347" s="70" t="s">
        <v>2082</v>
      </c>
      <c r="H347" s="70" t="s">
        <v>2083</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2086</v>
      </c>
      <c r="B348" s="70">
        <v>344</v>
      </c>
      <c r="C348" s="70">
        <v>4</v>
      </c>
      <c r="D348" s="70">
        <v>21</v>
      </c>
      <c r="E348" s="70">
        <v>2007</v>
      </c>
      <c r="F348" s="70" t="s">
        <v>791</v>
      </c>
      <c r="G348" s="70" t="s">
        <v>2082</v>
      </c>
      <c r="H348" s="70" t="s">
        <v>2083</v>
      </c>
      <c r="I348" s="148"/>
      <c r="J348" s="71">
        <v>358.49167148038617</v>
      </c>
      <c r="K348" s="71">
        <v>3.8955632941196541</v>
      </c>
      <c r="L348" s="71">
        <v>5.0141791303732282</v>
      </c>
      <c r="M348" s="71">
        <v>49.940035424155553</v>
      </c>
      <c r="N348" s="71">
        <v>79.035911233074856</v>
      </c>
      <c r="O348" s="71">
        <v>52.979915094734849</v>
      </c>
      <c r="P348" s="71">
        <v>43.915912129334949</v>
      </c>
      <c r="Q348" s="71">
        <v>2.8087425119935898</v>
      </c>
      <c r="R348" s="71">
        <v>0</v>
      </c>
      <c r="S348" s="71">
        <v>3.5474569286518718</v>
      </c>
      <c r="T348" s="72"/>
      <c r="U348" s="71">
        <v>7937550</v>
      </c>
      <c r="V348" s="71">
        <v>1133</v>
      </c>
      <c r="W348" s="71">
        <v>97</v>
      </c>
      <c r="X348" s="71">
        <v>8166</v>
      </c>
      <c r="Y348" s="71">
        <v>16332</v>
      </c>
      <c r="Z348" s="71">
        <v>26214</v>
      </c>
      <c r="AA348" s="71">
        <v>8600</v>
      </c>
      <c r="AB348" s="71">
        <v>45154</v>
      </c>
      <c r="AC348" s="71">
        <v>0</v>
      </c>
      <c r="AD348" s="71">
        <v>3.5474569286518718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2087</v>
      </c>
      <c r="B349" s="70">
        <v>345</v>
      </c>
      <c r="C349" s="70">
        <v>5</v>
      </c>
      <c r="D349" s="70">
        <v>21</v>
      </c>
      <c r="E349" s="70">
        <v>2008</v>
      </c>
      <c r="F349" s="70" t="s">
        <v>792</v>
      </c>
      <c r="G349" s="1064" t="s">
        <v>2082</v>
      </c>
      <c r="H349" s="70" t="s">
        <v>2083</v>
      </c>
      <c r="I349" s="148"/>
      <c r="J349" s="71">
        <v>316.65968092621779</v>
      </c>
      <c r="K349" s="71">
        <v>2.9563657602309199</v>
      </c>
      <c r="L349" s="71">
        <v>4.5186841040840253</v>
      </c>
      <c r="M349" s="71">
        <v>50.89798128552129</v>
      </c>
      <c r="N349" s="71">
        <v>81.241337567362606</v>
      </c>
      <c r="O349" s="71">
        <v>51.415815526225018</v>
      </c>
      <c r="P349" s="71">
        <v>42.519283452803052</v>
      </c>
      <c r="Q349" s="71">
        <v>2.7521543816528902</v>
      </c>
      <c r="R349" s="71">
        <v>0</v>
      </c>
      <c r="S349" s="71">
        <v>3.583445054845507</v>
      </c>
      <c r="T349" s="72"/>
      <c r="U349" s="71">
        <v>8046387</v>
      </c>
      <c r="V349" s="71">
        <v>1133</v>
      </c>
      <c r="W349" s="71">
        <v>97</v>
      </c>
      <c r="X349" s="71">
        <v>8166</v>
      </c>
      <c r="Y349" s="71">
        <v>16627</v>
      </c>
      <c r="Z349" s="71">
        <v>26333</v>
      </c>
      <c r="AA349" s="71">
        <v>8336</v>
      </c>
      <c r="AB349" s="71">
        <v>44972</v>
      </c>
      <c r="AC349" s="71">
        <v>0</v>
      </c>
      <c r="AD349" s="71">
        <v>3.583445054845507</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2088</v>
      </c>
      <c r="B350" s="70">
        <v>346</v>
      </c>
      <c r="C350" s="70">
        <v>6</v>
      </c>
      <c r="D350" s="70">
        <v>21</v>
      </c>
      <c r="E350" s="70">
        <v>2009</v>
      </c>
      <c r="F350" s="70" t="s">
        <v>176</v>
      </c>
      <c r="G350" s="1064" t="s">
        <v>2082</v>
      </c>
      <c r="H350" s="70" t="s">
        <v>2083</v>
      </c>
      <c r="I350" s="148"/>
      <c r="J350" s="71">
        <v>316.31316858930268</v>
      </c>
      <c r="K350" s="71">
        <v>2.850681634188708</v>
      </c>
      <c r="L350" s="71">
        <v>7.5278273025379709</v>
      </c>
      <c r="M350" s="71">
        <v>47.178893062748656</v>
      </c>
      <c r="N350" s="71">
        <v>75.641168365748811</v>
      </c>
      <c r="O350" s="71">
        <v>52.325859522466139</v>
      </c>
      <c r="P350" s="71">
        <v>40.716504118315683</v>
      </c>
      <c r="Q350" s="71">
        <v>2.61877563473658</v>
      </c>
      <c r="R350" s="71">
        <v>0</v>
      </c>
      <c r="S350" s="71">
        <v>4.4906110463541857</v>
      </c>
      <c r="T350" s="72"/>
      <c r="U350" s="71">
        <v>6827325</v>
      </c>
      <c r="V350" s="71">
        <v>1120</v>
      </c>
      <c r="W350" s="71">
        <v>235</v>
      </c>
      <c r="X350" s="71">
        <v>8569</v>
      </c>
      <c r="Y350" s="71">
        <v>16813</v>
      </c>
      <c r="Z350" s="71">
        <v>26452</v>
      </c>
      <c r="AA350" s="71">
        <v>8195</v>
      </c>
      <c r="AB350" s="71">
        <v>44921</v>
      </c>
      <c r="AC350" s="71">
        <v>0</v>
      </c>
      <c r="AD350" s="71">
        <v>4.4906110463541857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4.3899999999999997</v>
      </c>
      <c r="BK350" s="71">
        <v>0</v>
      </c>
      <c r="BL350" s="71">
        <v>0</v>
      </c>
      <c r="BM350" s="71">
        <v>0</v>
      </c>
      <c r="BN350" s="72"/>
      <c r="BO350" s="71">
        <v>0</v>
      </c>
      <c r="BP350" s="71">
        <v>0</v>
      </c>
      <c r="BQ350" s="71">
        <v>1</v>
      </c>
      <c r="BR350" s="71">
        <v>0</v>
      </c>
      <c r="BS350" s="71">
        <v>0</v>
      </c>
      <c r="BT350" s="71">
        <v>0</v>
      </c>
      <c r="BU350"/>
      <c r="BV350" s="70">
        <v>4.3899999999999997</v>
      </c>
      <c r="BW350" s="70">
        <v>0</v>
      </c>
      <c r="BX350" s="70">
        <v>0</v>
      </c>
      <c r="BY350" s="70">
        <v>0</v>
      </c>
      <c r="BZ350" s="70">
        <v>0</v>
      </c>
      <c r="CA350" s="70">
        <v>0</v>
      </c>
      <c r="CB350" s="70">
        <v>0</v>
      </c>
      <c r="CC350" s="70">
        <v>0</v>
      </c>
      <c r="CD350" s="70">
        <v>0</v>
      </c>
    </row>
    <row r="351" spans="1:82">
      <c r="A351" s="70" t="s">
        <v>2089</v>
      </c>
      <c r="B351" s="70">
        <v>347</v>
      </c>
      <c r="C351" s="70">
        <v>7</v>
      </c>
      <c r="D351" s="70">
        <v>21</v>
      </c>
      <c r="E351" s="70">
        <v>2010</v>
      </c>
      <c r="F351" s="70" t="s">
        <v>177</v>
      </c>
      <c r="G351" s="70" t="s">
        <v>2082</v>
      </c>
      <c r="H351" s="70" t="s">
        <v>2083</v>
      </c>
      <c r="I351" s="148"/>
      <c r="J351" s="71">
        <v>314.9369200739348</v>
      </c>
      <c r="K351" s="71">
        <v>3.114094440565331</v>
      </c>
      <c r="L351" s="71">
        <v>7.1319330149793077</v>
      </c>
      <c r="M351" s="71">
        <v>53.327898114387082</v>
      </c>
      <c r="N351" s="71">
        <v>82.741231591736209</v>
      </c>
      <c r="O351" s="71">
        <v>52.270890831375702</v>
      </c>
      <c r="P351" s="71">
        <v>41.407785778871698</v>
      </c>
      <c r="Q351" s="71">
        <v>2.72844511721798</v>
      </c>
      <c r="R351" s="71">
        <v>0</v>
      </c>
      <c r="S351" s="71">
        <v>4.1086542698803674</v>
      </c>
      <c r="T351" s="72"/>
      <c r="U351" s="71">
        <v>7083790</v>
      </c>
      <c r="V351" s="71">
        <v>1120</v>
      </c>
      <c r="W351" s="71">
        <v>235</v>
      </c>
      <c r="X351" s="71">
        <v>8569</v>
      </c>
      <c r="Y351" s="71">
        <v>17089</v>
      </c>
      <c r="Z351" s="71">
        <v>26547</v>
      </c>
      <c r="AA351" s="71">
        <v>8126</v>
      </c>
      <c r="AB351" s="71">
        <v>44847</v>
      </c>
      <c r="AC351" s="71">
        <v>0</v>
      </c>
      <c r="AD351" s="71">
        <v>4.1086542698803674</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4.7409999999999997</v>
      </c>
      <c r="BK351" s="71">
        <v>0</v>
      </c>
      <c r="BL351" s="71">
        <v>0</v>
      </c>
      <c r="BM351" s="71">
        <v>0</v>
      </c>
      <c r="BN351" s="72"/>
      <c r="BO351" s="71">
        <v>0</v>
      </c>
      <c r="BP351" s="71">
        <v>0</v>
      </c>
      <c r="BQ351" s="71">
        <v>1</v>
      </c>
      <c r="BR351" s="71">
        <v>0</v>
      </c>
      <c r="BS351" s="71">
        <v>0</v>
      </c>
      <c r="BT351" s="71">
        <v>0</v>
      </c>
      <c r="BU351"/>
      <c r="BV351" s="70">
        <v>4.7409999999999997</v>
      </c>
      <c r="BW351" s="70">
        <v>0</v>
      </c>
      <c r="BX351" s="70">
        <v>0</v>
      </c>
      <c r="BY351" s="70">
        <v>0</v>
      </c>
      <c r="BZ351" s="70">
        <v>0</v>
      </c>
      <c r="CA351" s="70">
        <v>0</v>
      </c>
      <c r="CB351" s="70">
        <v>0</v>
      </c>
      <c r="CC351" s="70">
        <v>0</v>
      </c>
      <c r="CD351" s="70">
        <v>0</v>
      </c>
    </row>
    <row r="352" spans="1:82">
      <c r="A352" s="70" t="s">
        <v>2090</v>
      </c>
      <c r="B352" s="70">
        <v>348</v>
      </c>
      <c r="C352" s="70">
        <v>8</v>
      </c>
      <c r="D352" s="70">
        <v>21</v>
      </c>
      <c r="E352" s="70">
        <v>2011</v>
      </c>
      <c r="F352" s="70" t="s">
        <v>178</v>
      </c>
      <c r="G352" s="70" t="s">
        <v>2082</v>
      </c>
      <c r="H352" s="70" t="s">
        <v>2083</v>
      </c>
      <c r="I352" s="148"/>
      <c r="J352" s="71">
        <v>228.9250821755368</v>
      </c>
      <c r="K352" s="71">
        <v>3.70158888593493</v>
      </c>
      <c r="L352" s="71">
        <v>9.5688125800176707</v>
      </c>
      <c r="M352" s="71">
        <v>50.707366847236017</v>
      </c>
      <c r="N352" s="71">
        <v>72.828063867315336</v>
      </c>
      <c r="O352" s="71">
        <v>51.737590047518118</v>
      </c>
      <c r="P352" s="71">
        <v>39.765806384120467</v>
      </c>
      <c r="Q352" s="71">
        <v>3.13972085029509</v>
      </c>
      <c r="R352" s="71">
        <v>0</v>
      </c>
      <c r="S352" s="71">
        <v>4.5877510704143356</v>
      </c>
      <c r="T352" s="72"/>
      <c r="U352" s="71">
        <v>5169278</v>
      </c>
      <c r="V352" s="71">
        <v>1120</v>
      </c>
      <c r="W352" s="71">
        <v>235</v>
      </c>
      <c r="X352" s="71">
        <v>8569</v>
      </c>
      <c r="Y352" s="71">
        <v>17122</v>
      </c>
      <c r="Z352" s="71">
        <v>26847</v>
      </c>
      <c r="AA352" s="71">
        <v>8036</v>
      </c>
      <c r="AB352" s="71">
        <v>44740</v>
      </c>
      <c r="AC352" s="71">
        <v>0</v>
      </c>
      <c r="AD352" s="71">
        <v>4.5877510704143356</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6.5380000000000003</v>
      </c>
      <c r="BK352" s="71">
        <v>0</v>
      </c>
      <c r="BL352" s="71">
        <v>0</v>
      </c>
      <c r="BM352" s="71">
        <v>0</v>
      </c>
      <c r="BN352" s="72"/>
      <c r="BO352" s="71">
        <v>0</v>
      </c>
      <c r="BP352" s="71">
        <v>0</v>
      </c>
      <c r="BQ352" s="71">
        <v>1</v>
      </c>
      <c r="BR352" s="71">
        <v>0</v>
      </c>
      <c r="BS352" s="71">
        <v>0</v>
      </c>
      <c r="BT352" s="71">
        <v>0</v>
      </c>
      <c r="BU352"/>
      <c r="BV352" s="70">
        <v>6.5380000000000003</v>
      </c>
      <c r="BW352" s="70">
        <v>0</v>
      </c>
      <c r="BX352" s="70">
        <v>0</v>
      </c>
      <c r="BY352" s="70">
        <v>0</v>
      </c>
      <c r="BZ352" s="70">
        <v>0</v>
      </c>
      <c r="CA352" s="70">
        <v>0</v>
      </c>
      <c r="CB352" s="70">
        <v>0</v>
      </c>
      <c r="CC352" s="70">
        <v>0</v>
      </c>
      <c r="CD352" s="70">
        <v>0</v>
      </c>
    </row>
    <row r="353" spans="1:82">
      <c r="A353" s="70" t="s">
        <v>2091</v>
      </c>
      <c r="B353" s="70">
        <v>349</v>
      </c>
      <c r="C353" s="70">
        <v>9</v>
      </c>
      <c r="D353" s="70">
        <v>21</v>
      </c>
      <c r="E353" s="70">
        <v>2012</v>
      </c>
      <c r="F353" s="70" t="s">
        <v>179</v>
      </c>
      <c r="G353" s="70" t="s">
        <v>2082</v>
      </c>
      <c r="H353" s="70" t="s">
        <v>2083</v>
      </c>
      <c r="I353" s="148"/>
      <c r="J353" s="71">
        <v>357.18252564589523</v>
      </c>
      <c r="K353" s="71">
        <v>3.3480858155105579</v>
      </c>
      <c r="L353" s="71">
        <v>9.4953101624997061</v>
      </c>
      <c r="M353" s="71">
        <v>48.985367345593453</v>
      </c>
      <c r="N353" s="71">
        <v>82.241524790127585</v>
      </c>
      <c r="O353" s="71">
        <v>52.030237324936571</v>
      </c>
      <c r="P353" s="71">
        <v>39.832802525993181</v>
      </c>
      <c r="Q353" s="71">
        <v>3.4336597454084301</v>
      </c>
      <c r="R353" s="71">
        <v>0</v>
      </c>
      <c r="S353" s="71">
        <v>4.9751422705384396</v>
      </c>
      <c r="T353" s="72"/>
      <c r="U353" s="71">
        <v>8010497</v>
      </c>
      <c r="V353" s="71">
        <v>1120</v>
      </c>
      <c r="W353" s="71">
        <v>235</v>
      </c>
      <c r="X353" s="71">
        <v>8569</v>
      </c>
      <c r="Y353" s="71">
        <v>17467</v>
      </c>
      <c r="Z353" s="71">
        <v>27213</v>
      </c>
      <c r="AA353" s="71">
        <v>8004</v>
      </c>
      <c r="AB353" s="71">
        <v>45034</v>
      </c>
      <c r="AC353" s="71">
        <v>0</v>
      </c>
      <c r="AD353" s="71">
        <v>4.9751422705384396</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11.332000000000001</v>
      </c>
      <c r="BK353" s="71">
        <v>0</v>
      </c>
      <c r="BL353" s="71">
        <v>0</v>
      </c>
      <c r="BM353" s="71">
        <v>0</v>
      </c>
      <c r="BN353" s="72"/>
      <c r="BO353" s="71">
        <v>0</v>
      </c>
      <c r="BP353" s="71">
        <v>0</v>
      </c>
      <c r="BQ353" s="71">
        <v>2</v>
      </c>
      <c r="BR353" s="71">
        <v>0</v>
      </c>
      <c r="BS353" s="71">
        <v>0</v>
      </c>
      <c r="BT353" s="71">
        <v>0</v>
      </c>
      <c r="BU353"/>
      <c r="BV353" s="70">
        <v>11.332000000000001</v>
      </c>
      <c r="BW353" s="70">
        <v>0</v>
      </c>
      <c r="BX353" s="70">
        <v>0</v>
      </c>
      <c r="BY353" s="70">
        <v>0</v>
      </c>
      <c r="BZ353" s="70">
        <v>0</v>
      </c>
      <c r="CA353" s="70">
        <v>0</v>
      </c>
      <c r="CB353" s="70">
        <v>0</v>
      </c>
      <c r="CC353" s="70">
        <v>0</v>
      </c>
      <c r="CD353" s="70">
        <v>0</v>
      </c>
    </row>
    <row r="354" spans="1:82">
      <c r="A354" s="70" t="s">
        <v>2092</v>
      </c>
      <c r="B354" s="70">
        <v>350</v>
      </c>
      <c r="C354" s="70">
        <v>10</v>
      </c>
      <c r="D354" s="70">
        <v>21</v>
      </c>
      <c r="E354" s="70">
        <v>2013</v>
      </c>
      <c r="F354" s="70" t="s">
        <v>180</v>
      </c>
      <c r="G354" s="70" t="s">
        <v>2082</v>
      </c>
      <c r="H354" s="70" t="s">
        <v>2083</v>
      </c>
      <c r="I354" s="148"/>
      <c r="J354" s="71">
        <v>400.48052598718613</v>
      </c>
      <c r="K354" s="71">
        <v>2.8068932904244361</v>
      </c>
      <c r="L354" s="71">
        <v>8.8187474399455841</v>
      </c>
      <c r="M354" s="71">
        <v>48.412704811799358</v>
      </c>
      <c r="N354" s="71">
        <v>83.047980027296646</v>
      </c>
      <c r="O354" s="71">
        <v>50.529417188367304</v>
      </c>
      <c r="P354" s="71">
        <v>39.563282245507658</v>
      </c>
      <c r="Q354" s="71">
        <v>3.4797325426092902</v>
      </c>
      <c r="R354" s="71">
        <v>0</v>
      </c>
      <c r="S354" s="71">
        <v>5.2954728782130136</v>
      </c>
      <c r="T354" s="72"/>
      <c r="U354" s="71">
        <v>8592352</v>
      </c>
      <c r="V354" s="71">
        <v>1120</v>
      </c>
      <c r="W354" s="71">
        <v>235</v>
      </c>
      <c r="X354" s="71">
        <v>8569</v>
      </c>
      <c r="Y354" s="71">
        <v>17569</v>
      </c>
      <c r="Z354" s="71">
        <v>27608</v>
      </c>
      <c r="AA354" s="71">
        <v>7920</v>
      </c>
      <c r="AB354" s="71">
        <v>44984</v>
      </c>
      <c r="AC354" s="71">
        <v>0</v>
      </c>
      <c r="AD354" s="71">
        <v>5.2954728782130136</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18.55</v>
      </c>
      <c r="BK354" s="71">
        <v>0</v>
      </c>
      <c r="BL354" s="71">
        <v>0</v>
      </c>
      <c r="BM354" s="71">
        <v>0</v>
      </c>
      <c r="BN354" s="72"/>
      <c r="BO354" s="71">
        <v>0</v>
      </c>
      <c r="BP354" s="71">
        <v>0</v>
      </c>
      <c r="BQ354" s="71">
        <v>3</v>
      </c>
      <c r="BR354" s="71">
        <v>0</v>
      </c>
      <c r="BS354" s="71">
        <v>0</v>
      </c>
      <c r="BT354" s="71">
        <v>0</v>
      </c>
      <c r="BU354"/>
      <c r="BV354" s="70">
        <v>18.55</v>
      </c>
      <c r="BW354" s="70">
        <v>0</v>
      </c>
      <c r="BX354" s="70">
        <v>0</v>
      </c>
      <c r="BY354" s="70">
        <v>0</v>
      </c>
      <c r="BZ354" s="70">
        <v>0</v>
      </c>
      <c r="CA354" s="70">
        <v>0</v>
      </c>
      <c r="CB354" s="70">
        <v>0</v>
      </c>
      <c r="CC354" s="70">
        <v>0</v>
      </c>
      <c r="CD354" s="70">
        <v>0</v>
      </c>
    </row>
    <row r="355" spans="1:82">
      <c r="A355" s="70" t="s">
        <v>2093</v>
      </c>
      <c r="B355" s="70">
        <v>351</v>
      </c>
      <c r="C355" s="70">
        <v>11</v>
      </c>
      <c r="D355" s="70">
        <v>21</v>
      </c>
      <c r="E355" s="70">
        <v>2014</v>
      </c>
      <c r="F355" s="70" t="s">
        <v>181</v>
      </c>
      <c r="G355" s="70" t="s">
        <v>2082</v>
      </c>
      <c r="H355" s="70" t="s">
        <v>2083</v>
      </c>
      <c r="I355" s="148"/>
      <c r="J355" s="71">
        <v>390.28905578201341</v>
      </c>
      <c r="K355" s="71">
        <v>3.0070146766591939</v>
      </c>
      <c r="L355" s="71">
        <v>5.3453943002123454</v>
      </c>
      <c r="M355" s="71">
        <v>50.79112315654428</v>
      </c>
      <c r="N355" s="71">
        <v>76.90574816383932</v>
      </c>
      <c r="O355" s="71">
        <v>48.60334211742255</v>
      </c>
      <c r="P355" s="71">
        <v>38.975556152897525</v>
      </c>
      <c r="Q355" s="71">
        <v>3.3269439764100799</v>
      </c>
      <c r="R355" s="71">
        <v>0</v>
      </c>
      <c r="S355" s="71">
        <v>6.5637422587499987</v>
      </c>
      <c r="T355" s="72"/>
      <c r="U355" s="71">
        <v>8940781</v>
      </c>
      <c r="V355" s="71">
        <v>1043</v>
      </c>
      <c r="W355" s="71">
        <v>145</v>
      </c>
      <c r="X355" s="71">
        <v>8871</v>
      </c>
      <c r="Y355" s="71">
        <v>17703</v>
      </c>
      <c r="Z355" s="71">
        <v>27969</v>
      </c>
      <c r="AA355" s="71">
        <v>7762</v>
      </c>
      <c r="AB355" s="71">
        <v>44827</v>
      </c>
      <c r="AC355" s="71">
        <v>0</v>
      </c>
      <c r="AD355" s="71">
        <v>6.5637422587499987</v>
      </c>
      <c r="AE355" s="72"/>
      <c r="AF355" s="71"/>
      <c r="AG355" s="71"/>
      <c r="AH355" s="71"/>
      <c r="AI355" s="71"/>
      <c r="AJ355" s="71"/>
      <c r="AK355" s="71"/>
      <c r="AL355" s="71"/>
      <c r="AM355" s="71"/>
      <c r="AN355" s="71"/>
      <c r="AO355" s="71"/>
      <c r="AP355" s="71"/>
      <c r="AQ355" s="72"/>
      <c r="AR355" s="71">
        <v>1565</v>
      </c>
      <c r="AS355" s="71">
        <v>291</v>
      </c>
      <c r="AT355" s="71">
        <v>0</v>
      </c>
      <c r="AU355" s="71">
        <v>0</v>
      </c>
      <c r="AV355" s="71">
        <v>0</v>
      </c>
      <c r="AW355" s="71">
        <v>0</v>
      </c>
      <c r="AX355" s="71"/>
      <c r="AY355" s="72"/>
      <c r="AZ355" s="71">
        <v>6614.6040000000003</v>
      </c>
      <c r="BA355" s="71">
        <v>11826.136</v>
      </c>
      <c r="BB355" s="71">
        <v>0</v>
      </c>
      <c r="BC355" s="71">
        <v>0</v>
      </c>
      <c r="BD355" s="71">
        <v>0</v>
      </c>
      <c r="BE355" s="71">
        <v>0</v>
      </c>
      <c r="BF355" s="71"/>
      <c r="BG355" s="72"/>
      <c r="BH355" s="71">
        <v>0</v>
      </c>
      <c r="BI355" s="71">
        <v>0</v>
      </c>
      <c r="BJ355" s="71">
        <v>20.126999999999999</v>
      </c>
      <c r="BK355" s="71">
        <v>0</v>
      </c>
      <c r="BL355" s="71">
        <v>0</v>
      </c>
      <c r="BM355" s="71">
        <v>0</v>
      </c>
      <c r="BN355" s="72"/>
      <c r="BO355" s="71">
        <v>0</v>
      </c>
      <c r="BP355" s="71">
        <v>0</v>
      </c>
      <c r="BQ355" s="71">
        <v>3</v>
      </c>
      <c r="BR355" s="71">
        <v>0</v>
      </c>
      <c r="BS355" s="71">
        <v>0</v>
      </c>
      <c r="BT355" s="71">
        <v>0</v>
      </c>
      <c r="BU355"/>
      <c r="BV355" s="70">
        <v>20.126999999999999</v>
      </c>
      <c r="BW355" s="70">
        <v>0</v>
      </c>
      <c r="BX355" s="70">
        <v>0</v>
      </c>
      <c r="BY355" s="70">
        <v>0</v>
      </c>
      <c r="BZ355" s="70">
        <v>0</v>
      </c>
      <c r="CA355" s="70">
        <v>0</v>
      </c>
      <c r="CB355" s="70">
        <v>0</v>
      </c>
      <c r="CC355" s="70">
        <v>0</v>
      </c>
      <c r="CD355" s="70">
        <v>0</v>
      </c>
    </row>
    <row r="356" spans="1:82">
      <c r="A356" s="70" t="s">
        <v>2094</v>
      </c>
      <c r="B356" s="70">
        <v>352</v>
      </c>
      <c r="C356" s="70">
        <v>12</v>
      </c>
      <c r="D356" s="70">
        <v>21</v>
      </c>
      <c r="E356" s="70">
        <v>2015</v>
      </c>
      <c r="F356" s="70" t="s">
        <v>182</v>
      </c>
      <c r="G356" s="70" t="s">
        <v>2082</v>
      </c>
      <c r="H356" s="70" t="s">
        <v>2083</v>
      </c>
      <c r="I356" s="148"/>
      <c r="J356" s="71">
        <v>438.90840348867749</v>
      </c>
      <c r="K356" s="71">
        <v>2.7202764584969712</v>
      </c>
      <c r="L356" s="71">
        <v>8.1396064987764607</v>
      </c>
      <c r="M356" s="71">
        <v>46.207894206030034</v>
      </c>
      <c r="N356" s="71">
        <v>82.332182994219451</v>
      </c>
      <c r="O356" s="71">
        <v>48.878438120080119</v>
      </c>
      <c r="P356" s="71">
        <v>38.664628978105618</v>
      </c>
      <c r="Q356" s="71">
        <v>3.2535216483215899</v>
      </c>
      <c r="R356" s="71">
        <v>0</v>
      </c>
      <c r="S356" s="71">
        <v>5.6862938343529992</v>
      </c>
      <c r="T356" s="72"/>
      <c r="U356" s="71">
        <v>9840045</v>
      </c>
      <c r="V356" s="71">
        <v>1043</v>
      </c>
      <c r="W356" s="71">
        <v>145</v>
      </c>
      <c r="X356" s="71">
        <v>8871</v>
      </c>
      <c r="Y356" s="71">
        <v>17870</v>
      </c>
      <c r="Z356" s="71">
        <v>28398</v>
      </c>
      <c r="AA356" s="71">
        <v>7694</v>
      </c>
      <c r="AB356" s="71">
        <v>44781</v>
      </c>
      <c r="AC356" s="71">
        <v>0</v>
      </c>
      <c r="AD356" s="71">
        <v>5.6862938343529992</v>
      </c>
      <c r="AE356" s="72"/>
      <c r="AF356" s="71">
        <v>124635136.9018666</v>
      </c>
      <c r="AG356" s="71">
        <v>1950331.20627677</v>
      </c>
      <c r="AH356" s="71">
        <v>1635784.8266716071</v>
      </c>
      <c r="AI356" s="71">
        <v>53484128.138156883</v>
      </c>
      <c r="AJ356" s="71">
        <v>101187972.0355171</v>
      </c>
      <c r="AK356" s="71">
        <v>0</v>
      </c>
      <c r="AL356" s="71">
        <v>0</v>
      </c>
      <c r="AM356" s="71">
        <v>6137048.2007701453</v>
      </c>
      <c r="AN356" s="71">
        <v>0</v>
      </c>
      <c r="AO356" s="71">
        <v>0</v>
      </c>
      <c r="AP356" s="71">
        <v>289030401.30925906</v>
      </c>
      <c r="AQ356" s="72"/>
      <c r="AR356" s="71">
        <v>1660</v>
      </c>
      <c r="AS356" s="71">
        <v>449</v>
      </c>
      <c r="AT356" s="71">
        <v>0</v>
      </c>
      <c r="AU356" s="71">
        <v>0</v>
      </c>
      <c r="AV356" s="71">
        <v>0</v>
      </c>
      <c r="AW356" s="71">
        <v>0</v>
      </c>
      <c r="AX356" s="71"/>
      <c r="AY356" s="72"/>
      <c r="AZ356" s="71">
        <v>7072.1090000000004</v>
      </c>
      <c r="BA356" s="71">
        <v>17111.736000000001</v>
      </c>
      <c r="BB356" s="71">
        <v>0</v>
      </c>
      <c r="BC356" s="71">
        <v>0</v>
      </c>
      <c r="BD356" s="71">
        <v>0</v>
      </c>
      <c r="BE356" s="71">
        <v>0</v>
      </c>
      <c r="BF356" s="71"/>
      <c r="BG356" s="72"/>
      <c r="BH356" s="71">
        <v>0</v>
      </c>
      <c r="BI356" s="71">
        <v>0</v>
      </c>
      <c r="BJ356" s="71">
        <v>24.885999999999999</v>
      </c>
      <c r="BK356" s="71">
        <v>0</v>
      </c>
      <c r="BL356" s="71">
        <v>0</v>
      </c>
      <c r="BM356" s="71">
        <v>0</v>
      </c>
      <c r="BN356" s="72"/>
      <c r="BO356" s="71">
        <v>0</v>
      </c>
      <c r="BP356" s="71">
        <v>0</v>
      </c>
      <c r="BQ356" s="71">
        <v>4</v>
      </c>
      <c r="BR356" s="71">
        <v>0</v>
      </c>
      <c r="BS356" s="71">
        <v>0</v>
      </c>
      <c r="BT356" s="71">
        <v>0</v>
      </c>
      <c r="BU356"/>
      <c r="BV356" s="70">
        <v>24.885999999999999</v>
      </c>
      <c r="BW356" s="70">
        <v>0</v>
      </c>
      <c r="BX356" s="70">
        <v>0</v>
      </c>
      <c r="BY356" s="70">
        <v>0</v>
      </c>
      <c r="BZ356" s="70">
        <v>0</v>
      </c>
      <c r="CA356" s="70">
        <v>0</v>
      </c>
      <c r="CB356" s="70">
        <v>0</v>
      </c>
      <c r="CC356" s="70">
        <v>0</v>
      </c>
      <c r="CD356" s="70">
        <v>0</v>
      </c>
    </row>
    <row r="357" spans="1:82">
      <c r="A357" s="70" t="s">
        <v>2095</v>
      </c>
      <c r="B357" s="70">
        <v>353</v>
      </c>
      <c r="C357" s="70">
        <v>13</v>
      </c>
      <c r="D357" s="70">
        <v>21</v>
      </c>
      <c r="E357" s="70">
        <v>2016</v>
      </c>
      <c r="F357" s="70" t="s">
        <v>155</v>
      </c>
      <c r="G357" s="70" t="s">
        <v>2082</v>
      </c>
      <c r="H357" s="70" t="s">
        <v>2083</v>
      </c>
      <c r="I357" s="148"/>
      <c r="J357" s="71">
        <v>432.89713019100441</v>
      </c>
      <c r="K357" s="71">
        <v>2.6984904617136607</v>
      </c>
      <c r="L357" s="71">
        <v>6.3603168905352785</v>
      </c>
      <c r="M357" s="71">
        <v>46.164770604460749</v>
      </c>
      <c r="N357" s="71">
        <v>72.038362175606721</v>
      </c>
      <c r="O357" s="71">
        <v>49.384972458974836</v>
      </c>
      <c r="P357" s="71">
        <v>37.902889807607657</v>
      </c>
      <c r="Q357" s="71">
        <v>3.1501178101403999</v>
      </c>
      <c r="R357" s="71">
        <v>0</v>
      </c>
      <c r="S357" s="71">
        <v>6.3276733439899999</v>
      </c>
      <c r="T357" s="72"/>
      <c r="U357" s="71">
        <v>9327298</v>
      </c>
      <c r="V357" s="71">
        <v>1043</v>
      </c>
      <c r="W357" s="71">
        <v>145</v>
      </c>
      <c r="X357" s="71">
        <v>8871</v>
      </c>
      <c r="Y357" s="71">
        <v>18051</v>
      </c>
      <c r="Z357" s="71">
        <v>29045</v>
      </c>
      <c r="AA357" s="71">
        <v>7801</v>
      </c>
      <c r="AB357" s="71">
        <v>44599</v>
      </c>
      <c r="AC357" s="71">
        <v>0</v>
      </c>
      <c r="AD357" s="71">
        <v>6.3276733439899999</v>
      </c>
      <c r="AE357" s="72"/>
      <c r="AF357" s="71">
        <v>126843770.8564554</v>
      </c>
      <c r="AG357" s="71">
        <v>1918672.5016984399</v>
      </c>
      <c r="AH357" s="71">
        <v>1013658.21174888</v>
      </c>
      <c r="AI357" s="71">
        <v>55140836.524686702</v>
      </c>
      <c r="AJ357" s="71">
        <v>87506548.944092646</v>
      </c>
      <c r="AK357" s="71">
        <v>0</v>
      </c>
      <c r="AL357" s="71">
        <v>0</v>
      </c>
      <c r="AM357" s="71">
        <v>6116854.3707734859</v>
      </c>
      <c r="AN357" s="71">
        <v>0</v>
      </c>
      <c r="AO357" s="71">
        <v>0</v>
      </c>
      <c r="AP357" s="71">
        <v>278540341.40945554</v>
      </c>
      <c r="AQ357" s="72"/>
      <c r="AR357" s="71">
        <v>1767</v>
      </c>
      <c r="AS357" s="71">
        <v>542</v>
      </c>
      <c r="AT357" s="71">
        <v>0</v>
      </c>
      <c r="AU357" s="71">
        <v>0</v>
      </c>
      <c r="AV357" s="71">
        <v>0</v>
      </c>
      <c r="AW357" s="71">
        <v>0</v>
      </c>
      <c r="AX357" s="71"/>
      <c r="AY357" s="72"/>
      <c r="AZ357" s="71">
        <v>7625.4669999999996</v>
      </c>
      <c r="BA357" s="71">
        <v>23726.135999999999</v>
      </c>
      <c r="BB357" s="71">
        <v>0</v>
      </c>
      <c r="BC357" s="71">
        <v>0</v>
      </c>
      <c r="BD357" s="71">
        <v>0</v>
      </c>
      <c r="BE357" s="71">
        <v>0</v>
      </c>
      <c r="BF357" s="71"/>
      <c r="BG357" s="72"/>
      <c r="BH357" s="71">
        <v>0</v>
      </c>
      <c r="BI357" s="71">
        <v>0</v>
      </c>
      <c r="BJ357" s="71">
        <v>24.061</v>
      </c>
      <c r="BK357" s="71">
        <v>0</v>
      </c>
      <c r="BL357" s="71">
        <v>0</v>
      </c>
      <c r="BM357" s="71">
        <v>0</v>
      </c>
      <c r="BN357" s="72"/>
      <c r="BO357" s="71">
        <v>0</v>
      </c>
      <c r="BP357" s="71">
        <v>0</v>
      </c>
      <c r="BQ357" s="71">
        <v>4</v>
      </c>
      <c r="BR357" s="71">
        <v>0</v>
      </c>
      <c r="BS357" s="71">
        <v>0</v>
      </c>
      <c r="BT357" s="71">
        <v>0</v>
      </c>
      <c r="BU357"/>
      <c r="BV357" s="70">
        <v>24.061</v>
      </c>
      <c r="BW357" s="70">
        <v>0</v>
      </c>
      <c r="BX357" s="70">
        <v>0</v>
      </c>
      <c r="BY357" s="70">
        <v>0</v>
      </c>
      <c r="BZ357" s="70">
        <v>0</v>
      </c>
      <c r="CA357" s="70">
        <v>0</v>
      </c>
      <c r="CB357" s="70">
        <v>0</v>
      </c>
      <c r="CC357" s="70">
        <v>0</v>
      </c>
      <c r="CD357" s="70">
        <v>0</v>
      </c>
    </row>
    <row r="358" spans="1:82">
      <c r="A358" s="70" t="s">
        <v>2096</v>
      </c>
      <c r="B358" s="70">
        <v>354</v>
      </c>
      <c r="C358" s="70">
        <v>14</v>
      </c>
      <c r="D358" s="70">
        <v>21</v>
      </c>
      <c r="E358" s="70">
        <v>2017</v>
      </c>
      <c r="F358" s="70" t="s">
        <v>156</v>
      </c>
      <c r="G358" s="70" t="s">
        <v>2082</v>
      </c>
      <c r="H358" s="70" t="s">
        <v>2083</v>
      </c>
      <c r="I358" s="148"/>
      <c r="J358" s="71">
        <v>412.27101847617286</v>
      </c>
      <c r="K358" s="71">
        <v>2.8070237124675206</v>
      </c>
      <c r="L358" s="71">
        <v>6.0234974742264882</v>
      </c>
      <c r="M358" s="71">
        <v>43.671484762533112</v>
      </c>
      <c r="N358" s="71">
        <v>72.781523011647906</v>
      </c>
      <c r="O358" s="71">
        <v>48.938724983444231</v>
      </c>
      <c r="P358" s="71">
        <v>37.392423690035955</v>
      </c>
      <c r="Q358" s="71">
        <v>3.03680826231288</v>
      </c>
      <c r="R358" s="71">
        <v>0</v>
      </c>
      <c r="S358" s="71">
        <v>4.9225601148300013</v>
      </c>
      <c r="T358" s="72"/>
      <c r="U358" s="71">
        <v>9764577</v>
      </c>
      <c r="V358" s="71">
        <v>1043</v>
      </c>
      <c r="W358" s="71">
        <v>145</v>
      </c>
      <c r="X358" s="71">
        <v>8871</v>
      </c>
      <c r="Y358" s="71">
        <v>18204</v>
      </c>
      <c r="Z358" s="71">
        <v>29260</v>
      </c>
      <c r="AA358" s="71">
        <v>7745</v>
      </c>
      <c r="AB358" s="71">
        <v>44461</v>
      </c>
      <c r="AC358" s="71">
        <v>0</v>
      </c>
      <c r="AD358" s="71">
        <v>4.9225601148300013</v>
      </c>
      <c r="AE358" s="72"/>
      <c r="AF358" s="71">
        <v>128852538.81972259</v>
      </c>
      <c r="AG358" s="71">
        <v>1968718.029901424</v>
      </c>
      <c r="AH358" s="71">
        <v>1279552.866311179</v>
      </c>
      <c r="AI358" s="71">
        <v>54254174.370630063</v>
      </c>
      <c r="AJ358" s="71">
        <v>93345395.18772991</v>
      </c>
      <c r="AK358" s="71">
        <v>0</v>
      </c>
      <c r="AL358" s="71">
        <v>0</v>
      </c>
      <c r="AM358" s="71">
        <v>6107468.9484017519</v>
      </c>
      <c r="AN358" s="71">
        <v>0</v>
      </c>
      <c r="AO358" s="71">
        <v>0</v>
      </c>
      <c r="AP358" s="71">
        <v>285807848.2226969</v>
      </c>
      <c r="AQ358" s="72"/>
      <c r="AR358" s="71">
        <v>1852</v>
      </c>
      <c r="AS358" s="71">
        <v>602</v>
      </c>
      <c r="AT358" s="71">
        <v>0</v>
      </c>
      <c r="AU358" s="71">
        <v>0</v>
      </c>
      <c r="AV358" s="71">
        <v>0</v>
      </c>
      <c r="AW358" s="71">
        <v>0</v>
      </c>
      <c r="AX358" s="71"/>
      <c r="AY358" s="72"/>
      <c r="AZ358" s="71">
        <v>8043.8969999999999</v>
      </c>
      <c r="BA358" s="71">
        <v>28077.135999999999</v>
      </c>
      <c r="BB358" s="71">
        <v>0</v>
      </c>
      <c r="BC358" s="71">
        <v>0</v>
      </c>
      <c r="BD358" s="71">
        <v>0</v>
      </c>
      <c r="BE358" s="71">
        <v>0</v>
      </c>
      <c r="BF358" s="71"/>
      <c r="BG358" s="72"/>
      <c r="BH358" s="71">
        <v>0</v>
      </c>
      <c r="BI358" s="71">
        <v>0</v>
      </c>
      <c r="BJ358" s="71">
        <v>29.265999999999998</v>
      </c>
      <c r="BK358" s="71">
        <v>0</v>
      </c>
      <c r="BL358" s="71">
        <v>0</v>
      </c>
      <c r="BM358" s="71">
        <v>0</v>
      </c>
      <c r="BN358" s="72"/>
      <c r="BO358" s="71">
        <v>0</v>
      </c>
      <c r="BP358" s="71">
        <v>0</v>
      </c>
      <c r="BQ358" s="71">
        <v>5</v>
      </c>
      <c r="BR358" s="71">
        <v>0</v>
      </c>
      <c r="BS358" s="71">
        <v>0</v>
      </c>
      <c r="BT358" s="71">
        <v>0</v>
      </c>
      <c r="BU358"/>
      <c r="BV358" s="70">
        <v>29.265999999999998</v>
      </c>
      <c r="BW358" s="70">
        <v>0</v>
      </c>
      <c r="BX358" s="70">
        <v>0</v>
      </c>
      <c r="BY358" s="70">
        <v>0</v>
      </c>
      <c r="BZ358" s="70">
        <v>0</v>
      </c>
      <c r="CA358" s="70">
        <v>0</v>
      </c>
      <c r="CB358" s="70">
        <v>0</v>
      </c>
      <c r="CC358" s="70">
        <v>0</v>
      </c>
      <c r="CD358" s="70">
        <v>0</v>
      </c>
    </row>
    <row r="359" spans="1:82">
      <c r="A359" s="70" t="s">
        <v>2097</v>
      </c>
      <c r="B359" s="70">
        <v>355</v>
      </c>
      <c r="C359" s="70">
        <v>15</v>
      </c>
      <c r="D359" s="70">
        <v>21</v>
      </c>
      <c r="E359" s="70">
        <v>2018</v>
      </c>
      <c r="F359" s="70" t="s">
        <v>183</v>
      </c>
      <c r="G359" s="70" t="s">
        <v>2082</v>
      </c>
      <c r="H359" s="70" t="s">
        <v>2083</v>
      </c>
      <c r="I359" s="148"/>
      <c r="J359" s="71">
        <v>340.66265344994093</v>
      </c>
      <c r="K359" s="71">
        <v>2.6047130555432267</v>
      </c>
      <c r="L359" s="71">
        <v>5.4875219503338295</v>
      </c>
      <c r="M359" s="71">
        <v>40.608174570488558</v>
      </c>
      <c r="N359" s="71">
        <v>58.699486562401674</v>
      </c>
      <c r="O359" s="71">
        <v>48.317957621125984</v>
      </c>
      <c r="P359" s="71">
        <v>37.087129021633309</v>
      </c>
      <c r="Q359" s="71">
        <v>2.8079610612429602</v>
      </c>
      <c r="R359" s="71">
        <v>0</v>
      </c>
      <c r="S359" s="71">
        <v>5.3315578056000001</v>
      </c>
      <c r="T359" s="72"/>
      <c r="U359" s="71">
        <v>9270761</v>
      </c>
      <c r="V359" s="71">
        <v>1043</v>
      </c>
      <c r="W359" s="71">
        <v>145</v>
      </c>
      <c r="X359" s="71">
        <v>8871</v>
      </c>
      <c r="Y359" s="71">
        <v>18318</v>
      </c>
      <c r="Z359" s="71">
        <v>29442</v>
      </c>
      <c r="AA359" s="71">
        <v>7759</v>
      </c>
      <c r="AB359" s="71">
        <v>44303</v>
      </c>
      <c r="AC359" s="71">
        <v>0</v>
      </c>
      <c r="AD359" s="71">
        <v>5.3315578056000001</v>
      </c>
      <c r="AE359" s="72"/>
      <c r="AF359" s="71">
        <v>113151926.3145941</v>
      </c>
      <c r="AG359" s="71">
        <v>1819056.783773113</v>
      </c>
      <c r="AH359" s="71">
        <v>1198866.1088744891</v>
      </c>
      <c r="AI359" s="71">
        <v>52391989.124691263</v>
      </c>
      <c r="AJ359" s="71">
        <v>77091891.650628984</v>
      </c>
      <c r="AK359" s="71">
        <v>0</v>
      </c>
      <c r="AL359" s="71">
        <v>0</v>
      </c>
      <c r="AM359" s="71">
        <v>6098357.1578581799</v>
      </c>
      <c r="AN359" s="71">
        <v>0</v>
      </c>
      <c r="AO359" s="71">
        <v>0</v>
      </c>
      <c r="AP359" s="71">
        <v>251752087.14042014</v>
      </c>
      <c r="AQ359" s="72"/>
      <c r="AR359" s="71">
        <v>1948</v>
      </c>
      <c r="AS359" s="71">
        <v>676</v>
      </c>
      <c r="AT359" s="71">
        <v>0</v>
      </c>
      <c r="AU359" s="71">
        <v>0</v>
      </c>
      <c r="AV359" s="71">
        <v>0</v>
      </c>
      <c r="AW359" s="71">
        <v>0</v>
      </c>
      <c r="AX359" s="71"/>
      <c r="AY359" s="72"/>
      <c r="AZ359" s="71">
        <v>8522.8419999999969</v>
      </c>
      <c r="BA359" s="71">
        <v>32728.036</v>
      </c>
      <c r="BB359" s="71">
        <v>0</v>
      </c>
      <c r="BC359" s="71">
        <v>0</v>
      </c>
      <c r="BD359" s="71">
        <v>0</v>
      </c>
      <c r="BE359" s="71">
        <v>0</v>
      </c>
      <c r="BF359" s="71"/>
      <c r="BG359" s="72"/>
      <c r="BH359" s="71">
        <v>0</v>
      </c>
      <c r="BI359" s="71">
        <v>0</v>
      </c>
      <c r="BJ359" s="71">
        <v>25.518000000000001</v>
      </c>
      <c r="BK359" s="71">
        <v>0</v>
      </c>
      <c r="BL359" s="71">
        <v>0</v>
      </c>
      <c r="BM359" s="71">
        <v>0</v>
      </c>
      <c r="BN359" s="72"/>
      <c r="BO359" s="71">
        <v>0</v>
      </c>
      <c r="BP359" s="71">
        <v>0</v>
      </c>
      <c r="BQ359" s="71">
        <v>4</v>
      </c>
      <c r="BR359" s="71">
        <v>0</v>
      </c>
      <c r="BS359" s="71">
        <v>0</v>
      </c>
      <c r="BT359" s="71">
        <v>0</v>
      </c>
      <c r="BU359"/>
      <c r="BV359" s="70">
        <v>25.518000000000001</v>
      </c>
      <c r="BW359" s="70">
        <v>0</v>
      </c>
      <c r="BX359" s="70">
        <v>0</v>
      </c>
      <c r="BY359" s="70">
        <v>0</v>
      </c>
      <c r="BZ359" s="70">
        <v>0</v>
      </c>
      <c r="CA359" s="70">
        <v>0</v>
      </c>
      <c r="CB359" s="70">
        <v>0</v>
      </c>
      <c r="CC359" s="70">
        <v>0</v>
      </c>
      <c r="CD359" s="70">
        <v>0</v>
      </c>
    </row>
    <row r="360" spans="1:82">
      <c r="A360" s="70" t="s">
        <v>2098</v>
      </c>
      <c r="B360" s="70">
        <v>356</v>
      </c>
      <c r="C360" s="70">
        <v>16</v>
      </c>
      <c r="D360" s="70">
        <v>21</v>
      </c>
      <c r="E360" s="70">
        <v>2019</v>
      </c>
      <c r="F360" s="70" t="s">
        <v>158</v>
      </c>
      <c r="G360" s="70" t="s">
        <v>2082</v>
      </c>
      <c r="H360" s="70" t="s">
        <v>2083</v>
      </c>
      <c r="I360" s="148"/>
      <c r="J360" s="71">
        <v>355.31143037214156</v>
      </c>
      <c r="K360" s="71">
        <v>2.3203217739654827</v>
      </c>
      <c r="L360" s="71">
        <v>5.4736599837969031</v>
      </c>
      <c r="M360" s="71">
        <v>36.878724765465201</v>
      </c>
      <c r="N360" s="71">
        <v>51.657480274732833</v>
      </c>
      <c r="O360" s="71">
        <v>45.979103413609678</v>
      </c>
      <c r="P360" s="71">
        <v>36.331396761415206</v>
      </c>
      <c r="Q360" s="71">
        <v>2.7261723687941499</v>
      </c>
      <c r="R360" s="71">
        <v>0</v>
      </c>
      <c r="S360" s="71">
        <v>4.6489440381600007</v>
      </c>
      <c r="T360" s="72"/>
      <c r="U360" s="71">
        <v>9442472</v>
      </c>
      <c r="V360" s="71">
        <v>1043</v>
      </c>
      <c r="W360" s="71">
        <v>145</v>
      </c>
      <c r="X360" s="71">
        <v>8871</v>
      </c>
      <c r="Y360" s="71">
        <v>18513</v>
      </c>
      <c r="Z360" s="71">
        <v>28786</v>
      </c>
      <c r="AA360" s="71">
        <v>7544</v>
      </c>
      <c r="AB360" s="71">
        <v>44177</v>
      </c>
      <c r="AC360" s="71">
        <v>0</v>
      </c>
      <c r="AD360" s="71">
        <v>4.6489440381600007</v>
      </c>
      <c r="AE360" s="72"/>
      <c r="AF360" s="71">
        <v>121676871.2379899</v>
      </c>
      <c r="AG360" s="71">
        <v>1793753.941075146</v>
      </c>
      <c r="AH360" s="71">
        <v>1288482.5450422999</v>
      </c>
      <c r="AI360" s="71">
        <v>51847156.092922233</v>
      </c>
      <c r="AJ360" s="71">
        <v>75141949.427119389</v>
      </c>
      <c r="AK360" s="71">
        <v>0</v>
      </c>
      <c r="AL360" s="71">
        <v>0</v>
      </c>
      <c r="AM360" s="71">
        <v>6016574.8357220534</v>
      </c>
      <c r="AN360" s="71">
        <v>0</v>
      </c>
      <c r="AO360" s="71">
        <v>0</v>
      </c>
      <c r="AP360" s="71">
        <v>257764788.07987103</v>
      </c>
      <c r="AQ360" s="72"/>
      <c r="AR360" s="71">
        <v>2045</v>
      </c>
      <c r="AS360" s="71">
        <v>730</v>
      </c>
      <c r="AT360" s="71">
        <v>0</v>
      </c>
      <c r="AU360" s="71">
        <v>0</v>
      </c>
      <c r="AV360" s="71">
        <v>0</v>
      </c>
      <c r="AW360" s="71">
        <v>0</v>
      </c>
      <c r="AX360" s="71"/>
      <c r="AY360" s="72"/>
      <c r="AZ360" s="71">
        <v>9003.3990000000049</v>
      </c>
      <c r="BA360" s="71">
        <v>36267.436000000009</v>
      </c>
      <c r="BB360" s="71">
        <v>0</v>
      </c>
      <c r="BC360" s="71">
        <v>0</v>
      </c>
      <c r="BD360" s="71">
        <v>0</v>
      </c>
      <c r="BE360" s="71">
        <v>0</v>
      </c>
      <c r="BF360" s="71"/>
      <c r="BG360" s="72"/>
      <c r="BH360" s="71">
        <v>0</v>
      </c>
      <c r="BI360" s="71">
        <v>0</v>
      </c>
      <c r="BJ360" s="71">
        <v>29.15</v>
      </c>
      <c r="BK360" s="71">
        <v>0</v>
      </c>
      <c r="BL360" s="71">
        <v>0</v>
      </c>
      <c r="BM360" s="71">
        <v>0</v>
      </c>
      <c r="BN360" s="72"/>
      <c r="BO360" s="71">
        <v>0</v>
      </c>
      <c r="BP360" s="71">
        <v>0</v>
      </c>
      <c r="BQ360" s="71">
        <v>5</v>
      </c>
      <c r="BR360" s="71">
        <v>0</v>
      </c>
      <c r="BS360" s="71">
        <v>0</v>
      </c>
      <c r="BT360" s="71">
        <v>0</v>
      </c>
      <c r="BU360"/>
      <c r="BV360" s="70">
        <v>29.15</v>
      </c>
      <c r="BW360" s="70">
        <v>0</v>
      </c>
      <c r="BX360" s="70">
        <v>0</v>
      </c>
      <c r="BY360" s="70">
        <v>0</v>
      </c>
      <c r="BZ360" s="70">
        <v>0</v>
      </c>
      <c r="CA360" s="70">
        <v>0</v>
      </c>
      <c r="CB360" s="70">
        <v>0</v>
      </c>
      <c r="CC360" s="70">
        <v>0</v>
      </c>
      <c r="CD360" s="70">
        <v>0</v>
      </c>
    </row>
    <row r="361" spans="1:82">
      <c r="A361" s="70" t="s">
        <v>2099</v>
      </c>
      <c r="B361" s="70">
        <v>357</v>
      </c>
      <c r="C361" s="70">
        <v>17</v>
      </c>
      <c r="D361" s="70">
        <v>21</v>
      </c>
      <c r="E361" s="70">
        <v>2020</v>
      </c>
      <c r="F361" s="70" t="s">
        <v>159</v>
      </c>
      <c r="G361" s="70" t="s">
        <v>2082</v>
      </c>
      <c r="H361" s="70" t="s">
        <v>2083</v>
      </c>
      <c r="I361" s="148"/>
      <c r="J361" s="71">
        <v>404.91753104928148</v>
      </c>
      <c r="K361" s="71">
        <v>2.0244566362298917</v>
      </c>
      <c r="L361" s="71">
        <v>6.6100990951734424</v>
      </c>
      <c r="M361" s="71">
        <v>35.02559765926997</v>
      </c>
      <c r="N361" s="71">
        <v>57.584716812718099</v>
      </c>
      <c r="O361" s="71">
        <v>40.878956004418988</v>
      </c>
      <c r="P361" s="71">
        <v>34.448885537972338</v>
      </c>
      <c r="Q361" s="71">
        <v>2.5898497752975498</v>
      </c>
      <c r="R361" s="71">
        <v>0</v>
      </c>
      <c r="S361" s="71">
        <v>7.35219622336</v>
      </c>
      <c r="T361" s="72"/>
      <c r="U361" s="71">
        <v>11252542</v>
      </c>
      <c r="V361" s="71">
        <v>878</v>
      </c>
      <c r="W361" s="71">
        <v>207</v>
      </c>
      <c r="X361" s="71">
        <v>9418</v>
      </c>
      <c r="Y361" s="71">
        <v>18588</v>
      </c>
      <c r="Z361" s="71">
        <v>29211</v>
      </c>
      <c r="AA361" s="71">
        <v>7603</v>
      </c>
      <c r="AB361" s="71">
        <v>43925</v>
      </c>
      <c r="AC361" s="71">
        <v>0</v>
      </c>
      <c r="AD361" s="71">
        <v>7.35219622336</v>
      </c>
      <c r="AE361" s="72"/>
      <c r="AF361" s="71">
        <v>148777880.08301279</v>
      </c>
      <c r="AG361" s="71">
        <v>1486860.6430152003</v>
      </c>
      <c r="AH361" s="71">
        <v>1685645.0958979067</v>
      </c>
      <c r="AI361" s="71">
        <v>50760400.716739215</v>
      </c>
      <c r="AJ361" s="71">
        <v>87743925.398506641</v>
      </c>
      <c r="AK361" s="71"/>
      <c r="AL361" s="71"/>
      <c r="AM361" s="71">
        <v>5732700.5169285918</v>
      </c>
      <c r="AN361" s="71"/>
      <c r="AO361" s="71"/>
      <c r="AP361" s="71">
        <v>296187412.45410037</v>
      </c>
      <c r="AQ361" s="72"/>
      <c r="AR361" s="71">
        <v>2135</v>
      </c>
      <c r="AS361" s="71">
        <v>759</v>
      </c>
      <c r="AT361" s="71">
        <v>0</v>
      </c>
      <c r="AU361" s="71">
        <v>0</v>
      </c>
      <c r="AV361" s="71">
        <v>0</v>
      </c>
      <c r="AW361" s="71">
        <v>0</v>
      </c>
      <c r="AX361" s="71"/>
      <c r="AY361" s="72"/>
      <c r="AZ361" s="71">
        <v>9480.274999999996</v>
      </c>
      <c r="BA361" s="71">
        <v>40022.936000000023</v>
      </c>
      <c r="BB361" s="71">
        <v>0</v>
      </c>
      <c r="BC361" s="71">
        <v>0</v>
      </c>
      <c r="BD361" s="71">
        <v>0</v>
      </c>
      <c r="BE361" s="71">
        <v>0</v>
      </c>
      <c r="BF361" s="71"/>
      <c r="BG361" s="72"/>
      <c r="BH361" s="71">
        <v>0</v>
      </c>
      <c r="BI361" s="71">
        <v>0</v>
      </c>
      <c r="BJ361" s="71">
        <v>24.67</v>
      </c>
      <c r="BK361" s="71">
        <v>0</v>
      </c>
      <c r="BL361" s="71">
        <v>0</v>
      </c>
      <c r="BM361" s="71">
        <v>0</v>
      </c>
      <c r="BN361" s="72"/>
      <c r="BO361" s="71">
        <v>0</v>
      </c>
      <c r="BP361" s="71">
        <v>0</v>
      </c>
      <c r="BQ361" s="71">
        <v>5</v>
      </c>
      <c r="BR361" s="71">
        <v>0</v>
      </c>
      <c r="BS361" s="71">
        <v>0</v>
      </c>
      <c r="BT361" s="71">
        <v>0</v>
      </c>
      <c r="BU361"/>
      <c r="BV361" s="70">
        <v>24.67</v>
      </c>
      <c r="BW361" s="70">
        <v>0</v>
      </c>
      <c r="BX361" s="70">
        <v>0</v>
      </c>
      <c r="BY361" s="70">
        <v>0</v>
      </c>
      <c r="BZ361" s="70">
        <v>0</v>
      </c>
      <c r="CA361" s="70">
        <v>0</v>
      </c>
      <c r="CB361" s="70">
        <v>0</v>
      </c>
      <c r="CC361" s="70">
        <v>0</v>
      </c>
      <c r="CD361" s="70">
        <v>0</v>
      </c>
    </row>
    <row r="362" spans="1:82">
      <c r="A362" s="70" t="s">
        <v>2100</v>
      </c>
      <c r="B362" s="70">
        <v>357</v>
      </c>
      <c r="C362" s="70">
        <v>18</v>
      </c>
      <c r="D362" s="70">
        <v>21</v>
      </c>
      <c r="E362" s="70">
        <v>2021</v>
      </c>
      <c r="F362" s="70" t="s">
        <v>160</v>
      </c>
      <c r="G362" s="70" t="s">
        <v>2082</v>
      </c>
      <c r="H362" s="70" t="s">
        <v>2083</v>
      </c>
      <c r="I362" s="148"/>
      <c r="J362" s="71">
        <v>380.00189622655068</v>
      </c>
      <c r="K362" s="71">
        <v>2.2326306048379427</v>
      </c>
      <c r="L362" s="71">
        <v>5.8725231867304863</v>
      </c>
      <c r="M362" s="71">
        <v>39.780601903306568</v>
      </c>
      <c r="N362" s="71">
        <v>59.131127140464478</v>
      </c>
      <c r="O362" s="71">
        <v>39.419011757183533</v>
      </c>
      <c r="P362" s="71">
        <v>35.314235252372391</v>
      </c>
      <c r="Q362" s="71">
        <v>2.5457946567429999</v>
      </c>
      <c r="R362" s="71">
        <v>0</v>
      </c>
      <c r="S362" s="71">
        <v>6.9024492903999981</v>
      </c>
      <c r="T362" s="72"/>
      <c r="U362" s="71">
        <v>11571959</v>
      </c>
      <c r="V362" s="71">
        <v>878</v>
      </c>
      <c r="W362" s="71">
        <v>207</v>
      </c>
      <c r="X362" s="71">
        <v>9418</v>
      </c>
      <c r="Y362" s="71">
        <v>18650</v>
      </c>
      <c r="Z362" s="71">
        <v>29003</v>
      </c>
      <c r="AA362" s="71">
        <v>7600</v>
      </c>
      <c r="AB362" s="71">
        <v>43602</v>
      </c>
      <c r="AC362" s="71">
        <v>0</v>
      </c>
      <c r="AD362" s="71">
        <v>6.9024492903999981</v>
      </c>
      <c r="AE362" s="72"/>
      <c r="AF362" s="71">
        <v>134638264.88669869</v>
      </c>
      <c r="AG362" s="71">
        <v>1589630.59696461</v>
      </c>
      <c r="AH362" s="71">
        <v>1481741.4208164304</v>
      </c>
      <c r="AI362" s="71">
        <v>58521410.671038121</v>
      </c>
      <c r="AJ362" s="71">
        <v>88499389.73741585</v>
      </c>
      <c r="AK362" s="71">
        <v>0</v>
      </c>
      <c r="AL362" s="71">
        <v>0</v>
      </c>
      <c r="AM362" s="71">
        <v>5723368.036195823</v>
      </c>
      <c r="AN362" s="71">
        <v>0</v>
      </c>
      <c r="AO362" s="71">
        <v>0</v>
      </c>
      <c r="AP362" s="71">
        <v>290453805.3491295</v>
      </c>
      <c r="AQ362" s="72"/>
      <c r="AR362" s="71">
        <v>2237</v>
      </c>
      <c r="AS362" s="71">
        <v>784</v>
      </c>
      <c r="AT362" s="71">
        <v>0</v>
      </c>
      <c r="AU362" s="71">
        <v>0</v>
      </c>
      <c r="AV362" s="71">
        <v>0</v>
      </c>
      <c r="AW362" s="71">
        <v>0</v>
      </c>
      <c r="AX362" s="71"/>
      <c r="AY362" s="72"/>
      <c r="AZ362" s="71">
        <v>10011.215</v>
      </c>
      <c r="BA362" s="71">
        <v>85978.036000000022</v>
      </c>
      <c r="BB362" s="71">
        <v>0</v>
      </c>
      <c r="BC362" s="71">
        <v>0</v>
      </c>
      <c r="BD362" s="71">
        <v>0</v>
      </c>
      <c r="BE362" s="71">
        <v>0</v>
      </c>
      <c r="BF362" s="71"/>
      <c r="BG362" s="72"/>
      <c r="BH362" s="71">
        <v>0</v>
      </c>
      <c r="BI362" s="71">
        <v>0</v>
      </c>
      <c r="BJ362" s="71">
        <v>22.353000000000002</v>
      </c>
      <c r="BK362" s="71">
        <v>0</v>
      </c>
      <c r="BL362" s="71">
        <v>0</v>
      </c>
      <c r="BM362" s="71">
        <v>0</v>
      </c>
      <c r="BN362" s="72"/>
      <c r="BO362" s="71">
        <v>0</v>
      </c>
      <c r="BP362" s="71">
        <v>0</v>
      </c>
      <c r="BQ362" s="71">
        <v>5</v>
      </c>
      <c r="BR362" s="71">
        <v>0</v>
      </c>
      <c r="BS362" s="71">
        <v>0</v>
      </c>
      <c r="BT362" s="71">
        <v>0</v>
      </c>
      <c r="BU362"/>
      <c r="BV362" s="70">
        <v>22.353000000000002</v>
      </c>
      <c r="BW362" s="70">
        <v>0</v>
      </c>
      <c r="BX362" s="70">
        <v>0</v>
      </c>
      <c r="BY362" s="70">
        <v>0</v>
      </c>
      <c r="BZ362" s="70">
        <v>0</v>
      </c>
      <c r="CA362" s="70">
        <v>0</v>
      </c>
      <c r="CB362" s="70">
        <v>0</v>
      </c>
      <c r="CC362" s="70">
        <v>0</v>
      </c>
      <c r="CD362" s="70">
        <v>0</v>
      </c>
    </row>
    <row r="363" spans="1:82">
      <c r="A363" s="70" t="s">
        <v>2101</v>
      </c>
      <c r="B363" s="70">
        <v>357</v>
      </c>
      <c r="C363" s="70">
        <v>19</v>
      </c>
      <c r="D363" s="70">
        <v>21</v>
      </c>
      <c r="E363" s="70">
        <v>2022</v>
      </c>
      <c r="F363" s="70" t="s">
        <v>161</v>
      </c>
      <c r="G363" s="70" t="s">
        <v>2082</v>
      </c>
      <c r="H363" s="70" t="s">
        <v>2083</v>
      </c>
      <c r="I363" s="148"/>
      <c r="J363" s="71">
        <v>303.36408344905095</v>
      </c>
      <c r="K363" s="71">
        <v>2.0544350808736906</v>
      </c>
      <c r="L363" s="71">
        <v>4.3764050734513642</v>
      </c>
      <c r="M363" s="71">
        <v>37.88113636516325</v>
      </c>
      <c r="N363" s="71">
        <v>59.921210173976064</v>
      </c>
      <c r="O363" s="71">
        <v>41.124206776438456</v>
      </c>
      <c r="P363" s="71">
        <v>34.994508282628708</v>
      </c>
      <c r="Q363" s="71">
        <v>2.5544802060674003</v>
      </c>
      <c r="R363" s="71">
        <v>0</v>
      </c>
      <c r="S363" s="71">
        <v>5.5138624254999993</v>
      </c>
      <c r="T363" s="72"/>
      <c r="U363" s="71">
        <v>9989273</v>
      </c>
      <c r="V363" s="71">
        <v>878</v>
      </c>
      <c r="W363" s="71">
        <v>207</v>
      </c>
      <c r="X363" s="71">
        <v>9418</v>
      </c>
      <c r="Y363" s="71">
        <v>18794</v>
      </c>
      <c r="Z363" s="71">
        <v>28748</v>
      </c>
      <c r="AA363" s="71">
        <v>7646</v>
      </c>
      <c r="AB363" s="71">
        <v>43392</v>
      </c>
      <c r="AC363" s="71">
        <v>0</v>
      </c>
      <c r="AD363" s="71">
        <v>5.5138624254999993</v>
      </c>
      <c r="AE363" s="72"/>
      <c r="AF363" s="71">
        <v>97851958.752702579</v>
      </c>
      <c r="AG363" s="71">
        <v>1594130.1382751793</v>
      </c>
      <c r="AH363" s="71">
        <v>1223124.6729522399</v>
      </c>
      <c r="AI363" s="71">
        <v>53362441.88502676</v>
      </c>
      <c r="AJ363" s="71">
        <v>91276233.701184899</v>
      </c>
      <c r="AK363" s="71">
        <v>0</v>
      </c>
      <c r="AL363" s="71">
        <v>0</v>
      </c>
      <c r="AM363" s="71">
        <v>5603091.5589135578</v>
      </c>
      <c r="AN363" s="71">
        <v>0</v>
      </c>
      <c r="AO363" s="71">
        <v>0</v>
      </c>
      <c r="AP363" s="71">
        <v>250910980.70905522</v>
      </c>
      <c r="AQ363" s="72"/>
      <c r="AR363" s="71">
        <v>2368</v>
      </c>
      <c r="AS363" s="71">
        <v>797</v>
      </c>
      <c r="AT363" s="71">
        <v>0</v>
      </c>
      <c r="AU363" s="71">
        <v>0</v>
      </c>
      <c r="AV363" s="71">
        <v>0</v>
      </c>
      <c r="AW363" s="71">
        <v>0</v>
      </c>
      <c r="AX363" s="71"/>
      <c r="AY363" s="72"/>
      <c r="AZ363" s="71">
        <v>10715.896999999994</v>
      </c>
      <c r="BA363" s="71">
        <v>88427.036000000022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2102</v>
      </c>
      <c r="B364" s="70">
        <v>357</v>
      </c>
      <c r="C364" s="70">
        <v>20</v>
      </c>
      <c r="D364" s="70">
        <v>21</v>
      </c>
      <c r="E364" s="70">
        <v>2023</v>
      </c>
      <c r="F364" s="70" t="s">
        <v>1539</v>
      </c>
      <c r="G364" s="70" t="s">
        <v>2082</v>
      </c>
      <c r="H364" s="70" t="s">
        <v>2083</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2490</v>
      </c>
      <c r="AS364" s="71">
        <v>807</v>
      </c>
      <c r="AT364" s="71">
        <v>0</v>
      </c>
      <c r="AU364" s="71">
        <v>0</v>
      </c>
      <c r="AV364" s="71">
        <v>0</v>
      </c>
      <c r="AW364" s="71">
        <v>0</v>
      </c>
      <c r="AX364" s="71"/>
      <c r="AY364" s="72"/>
      <c r="AZ364" s="71">
        <v>11408.385999999988</v>
      </c>
      <c r="BA364" s="71">
        <v>88938.536000000022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2103</v>
      </c>
      <c r="B365" s="70">
        <v>357</v>
      </c>
      <c r="C365" s="70">
        <v>21</v>
      </c>
      <c r="D365" s="70">
        <v>21</v>
      </c>
      <c r="E365" s="70">
        <v>2024</v>
      </c>
      <c r="F365" s="70" t="s">
        <v>1554</v>
      </c>
      <c r="G365" s="70" t="s">
        <v>2082</v>
      </c>
      <c r="H365" s="70" t="s">
        <v>2083</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2104</v>
      </c>
      <c r="B366" s="70">
        <v>273</v>
      </c>
      <c r="C366" s="70">
        <v>1</v>
      </c>
      <c r="D366" s="70">
        <v>17</v>
      </c>
      <c r="E366" s="70">
        <v>1990</v>
      </c>
      <c r="F366" s="70" t="s">
        <v>787</v>
      </c>
      <c r="G366" s="70" t="s">
        <v>1646</v>
      </c>
      <c r="H366" s="70" t="s">
        <v>1647</v>
      </c>
      <c r="I366" s="148"/>
      <c r="J366" s="71">
        <v>180.86690730223989</v>
      </c>
      <c r="K366" s="71">
        <v>9.0725205798046034</v>
      </c>
      <c r="L366" s="71">
        <v>70.961297975418972</v>
      </c>
      <c r="M366" s="71">
        <v>20.553146941060451</v>
      </c>
      <c r="N366" s="71">
        <v>51.171841828282957</v>
      </c>
      <c r="O366" s="71">
        <v>29.901897240288239</v>
      </c>
      <c r="P366" s="71">
        <v>43.853021088109287</v>
      </c>
      <c r="Q366" s="71">
        <v>2.0926168790604298</v>
      </c>
      <c r="R366" s="71">
        <v>0</v>
      </c>
      <c r="S366" s="71">
        <v>1.704043977796627</v>
      </c>
      <c r="T366" s="72"/>
      <c r="U366" s="71">
        <v>5078101</v>
      </c>
      <c r="V366" s="71">
        <v>1660</v>
      </c>
      <c r="W366" s="71">
        <v>830</v>
      </c>
      <c r="X366" s="71">
        <v>6892</v>
      </c>
      <c r="Y366" s="71">
        <v>10947</v>
      </c>
      <c r="Z366" s="71">
        <v>12299</v>
      </c>
      <c r="AA366" s="71">
        <v>10648</v>
      </c>
      <c r="AB366" s="71">
        <v>33977</v>
      </c>
      <c r="AC366" s="71">
        <v>0</v>
      </c>
      <c r="AD366" s="71">
        <v>1.704043977796627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2105</v>
      </c>
      <c r="B367" s="70">
        <v>274</v>
      </c>
      <c r="C367" s="70">
        <v>2</v>
      </c>
      <c r="D367" s="70">
        <v>17</v>
      </c>
      <c r="E367" s="70">
        <v>2005</v>
      </c>
      <c r="F367" s="70" t="s">
        <v>789</v>
      </c>
      <c r="G367" s="70" t="s">
        <v>1646</v>
      </c>
      <c r="H367" s="70" t="s">
        <v>1647</v>
      </c>
      <c r="I367" s="148"/>
      <c r="J367" s="71">
        <v>192.4517284432691</v>
      </c>
      <c r="K367" s="71">
        <v>4.8551514321979674</v>
      </c>
      <c r="L367" s="71">
        <v>59.572840089977703</v>
      </c>
      <c r="M367" s="71">
        <v>52.784188252490267</v>
      </c>
      <c r="N367" s="71">
        <v>85.153715546950139</v>
      </c>
      <c r="O367" s="71">
        <v>51.459552138653521</v>
      </c>
      <c r="P367" s="71">
        <v>40.390225296530858</v>
      </c>
      <c r="Q367" s="71">
        <v>2.55040078035324</v>
      </c>
      <c r="R367" s="71">
        <v>0</v>
      </c>
      <c r="S367" s="71">
        <v>6.215947720463511</v>
      </c>
      <c r="T367" s="72"/>
      <c r="U367" s="71">
        <v>5943944</v>
      </c>
      <c r="V367" s="71">
        <v>1481</v>
      </c>
      <c r="W367" s="71">
        <v>529</v>
      </c>
      <c r="X367" s="71">
        <v>8572</v>
      </c>
      <c r="Y367" s="71">
        <v>17361</v>
      </c>
      <c r="Z367" s="71">
        <v>24493</v>
      </c>
      <c r="AA367" s="71">
        <v>8032</v>
      </c>
      <c r="AB367" s="71">
        <v>43290</v>
      </c>
      <c r="AC367" s="71">
        <v>0</v>
      </c>
      <c r="AD367" s="71">
        <v>6.215947720463511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2106</v>
      </c>
      <c r="B368" s="70">
        <v>275</v>
      </c>
      <c r="C368" s="70">
        <v>3</v>
      </c>
      <c r="D368" s="70">
        <v>17</v>
      </c>
      <c r="E368" s="70">
        <v>2006</v>
      </c>
      <c r="F368" s="70" t="s">
        <v>790</v>
      </c>
      <c r="G368" s="1064" t="s">
        <v>1646</v>
      </c>
      <c r="H368" s="70" t="s">
        <v>1647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2107</v>
      </c>
      <c r="B369" s="70">
        <v>276</v>
      </c>
      <c r="C369" s="70">
        <v>4</v>
      </c>
      <c r="D369" s="70">
        <v>17</v>
      </c>
      <c r="E369" s="70">
        <v>2007</v>
      </c>
      <c r="F369" s="70" t="s">
        <v>791</v>
      </c>
      <c r="G369" s="1064" t="s">
        <v>1646</v>
      </c>
      <c r="H369" s="70" t="s">
        <v>1647</v>
      </c>
      <c r="I369" s="148"/>
      <c r="J369" s="71">
        <v>168.4438152929132</v>
      </c>
      <c r="K369" s="71">
        <v>4.7187402001362599</v>
      </c>
      <c r="L369" s="71">
        <v>44.317160950544228</v>
      </c>
      <c r="M369" s="71">
        <v>49.471378687059961</v>
      </c>
      <c r="N369" s="71">
        <v>88.731312460773864</v>
      </c>
      <c r="O369" s="71">
        <v>50.748671245471577</v>
      </c>
      <c r="P369" s="71">
        <v>40.918395801437313</v>
      </c>
      <c r="Q369" s="71">
        <v>2.7697408387194602</v>
      </c>
      <c r="R369" s="71">
        <v>0</v>
      </c>
      <c r="S369" s="71">
        <v>2.6372090167309619</v>
      </c>
      <c r="T369" s="72"/>
      <c r="U369" s="71">
        <v>5531731</v>
      </c>
      <c r="V369" s="71">
        <v>1570</v>
      </c>
      <c r="W369" s="71">
        <v>540</v>
      </c>
      <c r="X369" s="71">
        <v>10063</v>
      </c>
      <c r="Y369" s="71">
        <v>18138</v>
      </c>
      <c r="Z369" s="71">
        <v>25110</v>
      </c>
      <c r="AA369" s="71">
        <v>8013</v>
      </c>
      <c r="AB369" s="71">
        <v>44527</v>
      </c>
      <c r="AC369" s="71">
        <v>0</v>
      </c>
      <c r="AD369" s="71">
        <v>2.6372090167309619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2108</v>
      </c>
      <c r="B370" s="70">
        <v>277</v>
      </c>
      <c r="C370" s="70">
        <v>5</v>
      </c>
      <c r="D370" s="70">
        <v>17</v>
      </c>
      <c r="E370" s="70">
        <v>2008</v>
      </c>
      <c r="F370" s="70" t="s">
        <v>792</v>
      </c>
      <c r="G370" s="70" t="s">
        <v>1646</v>
      </c>
      <c r="H370" s="70" t="s">
        <v>1647</v>
      </c>
      <c r="I370" s="148"/>
      <c r="J370" s="71">
        <v>166.52057900853919</v>
      </c>
      <c r="K370" s="71">
        <v>4.1414376065420084</v>
      </c>
      <c r="L370" s="71">
        <v>38.266195865627971</v>
      </c>
      <c r="M370" s="71">
        <v>57.886303648322631</v>
      </c>
      <c r="N370" s="71">
        <v>91.804660006733329</v>
      </c>
      <c r="O370" s="71">
        <v>49.65659136683837</v>
      </c>
      <c r="P370" s="71">
        <v>40.203573917345693</v>
      </c>
      <c r="Q370" s="71">
        <v>2.7541738847791599</v>
      </c>
      <c r="R370" s="71">
        <v>0</v>
      </c>
      <c r="S370" s="71">
        <v>2.6842494322457831</v>
      </c>
      <c r="T370" s="72"/>
      <c r="U370" s="71">
        <v>5745772</v>
      </c>
      <c r="V370" s="71">
        <v>1570</v>
      </c>
      <c r="W370" s="71">
        <v>540</v>
      </c>
      <c r="X370" s="71">
        <v>10063</v>
      </c>
      <c r="Y370" s="71">
        <v>18517</v>
      </c>
      <c r="Z370" s="71">
        <v>25432</v>
      </c>
      <c r="AA370" s="71">
        <v>7882</v>
      </c>
      <c r="AB370" s="71">
        <v>45005</v>
      </c>
      <c r="AC370" s="71">
        <v>0</v>
      </c>
      <c r="AD370" s="71">
        <v>2.6842494322457831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2109</v>
      </c>
      <c r="B371" s="70">
        <v>278</v>
      </c>
      <c r="C371" s="70">
        <v>6</v>
      </c>
      <c r="D371" s="70">
        <v>17</v>
      </c>
      <c r="E371" s="70">
        <v>2009</v>
      </c>
      <c r="F371" s="70" t="s">
        <v>176</v>
      </c>
      <c r="G371" s="70" t="s">
        <v>1646</v>
      </c>
      <c r="H371" s="70" t="s">
        <v>1647</v>
      </c>
      <c r="I371" s="148"/>
      <c r="J371" s="71">
        <v>188.94806868110251</v>
      </c>
      <c r="K371" s="71">
        <v>3.064819203224141</v>
      </c>
      <c r="L371" s="71">
        <v>40.010153886642961</v>
      </c>
      <c r="M371" s="71">
        <v>55.811008158423583</v>
      </c>
      <c r="N371" s="71">
        <v>80.382488009554109</v>
      </c>
      <c r="O371" s="71">
        <v>51.135016961127697</v>
      </c>
      <c r="P371" s="71">
        <v>38.9874811246398</v>
      </c>
      <c r="Q371" s="71">
        <v>2.6464085825976</v>
      </c>
      <c r="R371" s="71">
        <v>0</v>
      </c>
      <c r="S371" s="71">
        <v>2.823224273159282</v>
      </c>
      <c r="T371" s="72"/>
      <c r="U371" s="71">
        <v>6583911</v>
      </c>
      <c r="V371" s="71">
        <v>1423</v>
      </c>
      <c r="W371" s="71">
        <v>647</v>
      </c>
      <c r="X371" s="71">
        <v>12253</v>
      </c>
      <c r="Y371" s="71">
        <v>18876</v>
      </c>
      <c r="Z371" s="71">
        <v>25850</v>
      </c>
      <c r="AA371" s="71">
        <v>7847</v>
      </c>
      <c r="AB371" s="71">
        <v>45395</v>
      </c>
      <c r="AC371" s="71">
        <v>0</v>
      </c>
      <c r="AD371" s="71">
        <v>2.823224273159282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3.948</v>
      </c>
      <c r="BI371" s="71">
        <v>0</v>
      </c>
      <c r="BJ371" s="71">
        <v>59</v>
      </c>
      <c r="BK371" s="71">
        <v>0</v>
      </c>
      <c r="BL371" s="71">
        <v>0</v>
      </c>
      <c r="BM371" s="71">
        <v>0</v>
      </c>
      <c r="BN371" s="72"/>
      <c r="BO371" s="71">
        <v>1</v>
      </c>
      <c r="BP371" s="71">
        <v>0</v>
      </c>
      <c r="BQ371" s="71">
        <v>1</v>
      </c>
      <c r="BR371" s="71">
        <v>0</v>
      </c>
      <c r="BS371" s="71">
        <v>0</v>
      </c>
      <c r="BT371" s="71">
        <v>0</v>
      </c>
      <c r="BU371"/>
      <c r="BV371" s="70">
        <v>59</v>
      </c>
      <c r="BW371" s="70">
        <v>0</v>
      </c>
      <c r="BX371" s="70">
        <v>0</v>
      </c>
      <c r="BY371" s="70">
        <v>3.948</v>
      </c>
      <c r="BZ371" s="70">
        <v>0</v>
      </c>
      <c r="CA371" s="70">
        <v>0</v>
      </c>
      <c r="CB371" s="70">
        <v>0</v>
      </c>
      <c r="CC371" s="70">
        <v>0</v>
      </c>
      <c r="CD371" s="70">
        <v>0</v>
      </c>
    </row>
    <row r="372" spans="1:82">
      <c r="A372" s="70" t="s">
        <v>2110</v>
      </c>
      <c r="B372" s="70">
        <v>279</v>
      </c>
      <c r="C372" s="70">
        <v>7</v>
      </c>
      <c r="D372" s="70">
        <v>17</v>
      </c>
      <c r="E372" s="70">
        <v>2010</v>
      </c>
      <c r="F372" s="70" t="s">
        <v>177</v>
      </c>
      <c r="G372" s="70" t="s">
        <v>1646</v>
      </c>
      <c r="H372" s="70" t="s">
        <v>1647</v>
      </c>
      <c r="I372" s="148"/>
      <c r="J372" s="71">
        <v>163.13718230508579</v>
      </c>
      <c r="K372" s="71">
        <v>3.1963190243598398</v>
      </c>
      <c r="L372" s="71">
        <v>36.425334245843239</v>
      </c>
      <c r="M372" s="71">
        <v>49.958636142624762</v>
      </c>
      <c r="N372" s="71">
        <v>80.263197023072635</v>
      </c>
      <c r="O372" s="71">
        <v>51.881029966320803</v>
      </c>
      <c r="P372" s="71">
        <v>40.072708265450053</v>
      </c>
      <c r="Q372" s="71">
        <v>2.7742568587673699</v>
      </c>
      <c r="R372" s="71">
        <v>0</v>
      </c>
      <c r="S372" s="71">
        <v>1.1047119246310091</v>
      </c>
      <c r="T372" s="72"/>
      <c r="U372" s="71">
        <v>6363357</v>
      </c>
      <c r="V372" s="71">
        <v>1423</v>
      </c>
      <c r="W372" s="71">
        <v>647</v>
      </c>
      <c r="X372" s="71">
        <v>12253</v>
      </c>
      <c r="Y372" s="71">
        <v>19169</v>
      </c>
      <c r="Z372" s="71">
        <v>26349</v>
      </c>
      <c r="AA372" s="71">
        <v>7864</v>
      </c>
      <c r="AB372" s="71">
        <v>45600</v>
      </c>
      <c r="AC372" s="71">
        <v>0</v>
      </c>
      <c r="AD372" s="71">
        <v>1.1047119246310091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4.6509999999999998</v>
      </c>
      <c r="BI372" s="71">
        <v>0</v>
      </c>
      <c r="BJ372" s="71">
        <v>51.91</v>
      </c>
      <c r="BK372" s="71">
        <v>0</v>
      </c>
      <c r="BL372" s="71">
        <v>0</v>
      </c>
      <c r="BM372" s="71">
        <v>0</v>
      </c>
      <c r="BN372" s="72"/>
      <c r="BO372" s="71">
        <v>1</v>
      </c>
      <c r="BP372" s="71">
        <v>0</v>
      </c>
      <c r="BQ372" s="71">
        <v>1</v>
      </c>
      <c r="BR372" s="71">
        <v>0</v>
      </c>
      <c r="BS372" s="71">
        <v>0</v>
      </c>
      <c r="BT372" s="71">
        <v>0</v>
      </c>
      <c r="BU372"/>
      <c r="BV372" s="70">
        <v>51.91</v>
      </c>
      <c r="BW372" s="70">
        <v>0</v>
      </c>
      <c r="BX372" s="70">
        <v>0</v>
      </c>
      <c r="BY372" s="70">
        <v>4.6509999999999998</v>
      </c>
      <c r="BZ372" s="70">
        <v>0</v>
      </c>
      <c r="CA372" s="70">
        <v>0</v>
      </c>
      <c r="CB372" s="70">
        <v>0</v>
      </c>
      <c r="CC372" s="70">
        <v>0</v>
      </c>
      <c r="CD372" s="70">
        <v>0</v>
      </c>
    </row>
    <row r="373" spans="1:82">
      <c r="A373" s="70" t="s">
        <v>2111</v>
      </c>
      <c r="B373" s="70">
        <v>280</v>
      </c>
      <c r="C373" s="70">
        <v>8</v>
      </c>
      <c r="D373" s="70">
        <v>17</v>
      </c>
      <c r="E373" s="70">
        <v>2011</v>
      </c>
      <c r="F373" s="70" t="s">
        <v>178</v>
      </c>
      <c r="G373" s="70" t="s">
        <v>1646</v>
      </c>
      <c r="H373" s="70" t="s">
        <v>1647</v>
      </c>
      <c r="I373" s="148"/>
      <c r="J373" s="71">
        <v>120.8066938039521</v>
      </c>
      <c r="K373" s="71">
        <v>4.4786374894724661</v>
      </c>
      <c r="L373" s="71">
        <v>33.987490977563887</v>
      </c>
      <c r="M373" s="71">
        <v>63.111803042158783</v>
      </c>
      <c r="N373" s="71">
        <v>97.236062196985543</v>
      </c>
      <c r="O373" s="71">
        <v>51.687484734401735</v>
      </c>
      <c r="P373" s="71">
        <v>38.949310857318594</v>
      </c>
      <c r="Q373" s="71">
        <v>3.1975467327412899</v>
      </c>
      <c r="R373" s="71">
        <v>0</v>
      </c>
      <c r="S373" s="71">
        <v>2.365369622508116</v>
      </c>
      <c r="T373" s="72"/>
      <c r="U373" s="71">
        <v>4437939</v>
      </c>
      <c r="V373" s="71">
        <v>1423</v>
      </c>
      <c r="W373" s="71">
        <v>647</v>
      </c>
      <c r="X373" s="71">
        <v>12253</v>
      </c>
      <c r="Y373" s="71">
        <v>19293</v>
      </c>
      <c r="Z373" s="71">
        <v>26821</v>
      </c>
      <c r="AA373" s="71">
        <v>7871</v>
      </c>
      <c r="AB373" s="71">
        <v>45564</v>
      </c>
      <c r="AC373" s="71">
        <v>0</v>
      </c>
      <c r="AD373" s="71">
        <v>2.365369622508116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49.662999999999997</v>
      </c>
      <c r="BK373" s="71">
        <v>0</v>
      </c>
      <c r="BL373" s="71">
        <v>0</v>
      </c>
      <c r="BM373" s="71">
        <v>0</v>
      </c>
      <c r="BN373" s="72"/>
      <c r="BO373" s="71">
        <v>0</v>
      </c>
      <c r="BP373" s="71">
        <v>0</v>
      </c>
      <c r="BQ373" s="71">
        <v>1</v>
      </c>
      <c r="BR373" s="71">
        <v>0</v>
      </c>
      <c r="BS373" s="71">
        <v>0</v>
      </c>
      <c r="BT373" s="71">
        <v>0</v>
      </c>
      <c r="BU373"/>
      <c r="BV373" s="70">
        <v>49.662999999999997</v>
      </c>
      <c r="BW373" s="70">
        <v>0</v>
      </c>
      <c r="BX373" s="70">
        <v>0</v>
      </c>
      <c r="BY373" s="70">
        <v>0</v>
      </c>
      <c r="BZ373" s="70">
        <v>0</v>
      </c>
      <c r="CA373" s="70">
        <v>0</v>
      </c>
      <c r="CB373" s="70">
        <v>0</v>
      </c>
      <c r="CC373" s="70">
        <v>0</v>
      </c>
      <c r="CD373" s="70">
        <v>0</v>
      </c>
    </row>
    <row r="374" spans="1:82">
      <c r="A374" s="70" t="s">
        <v>2112</v>
      </c>
      <c r="B374" s="70">
        <v>281</v>
      </c>
      <c r="C374" s="70">
        <v>9</v>
      </c>
      <c r="D374" s="70">
        <v>17</v>
      </c>
      <c r="E374" s="70">
        <v>2012</v>
      </c>
      <c r="F374" s="70" t="s">
        <v>179</v>
      </c>
      <c r="G374" s="70" t="s">
        <v>1646</v>
      </c>
      <c r="H374" s="70" t="s">
        <v>1647</v>
      </c>
      <c r="I374" s="148"/>
      <c r="J374" s="71">
        <v>165.8631845083398</v>
      </c>
      <c r="K374" s="71">
        <v>5.0453583477865473</v>
      </c>
      <c r="L374" s="71">
        <v>34.292367751337039</v>
      </c>
      <c r="M374" s="71">
        <v>78.384658850898859</v>
      </c>
      <c r="N374" s="71">
        <v>107.7448845917784</v>
      </c>
      <c r="O374" s="71">
        <v>52.469988715254992</v>
      </c>
      <c r="P374" s="71">
        <v>38.872316408112532</v>
      </c>
      <c r="Q374" s="71">
        <v>3.4665979922889298</v>
      </c>
      <c r="R374" s="71">
        <v>0</v>
      </c>
      <c r="S374" s="71">
        <v>3.686182502540166</v>
      </c>
      <c r="T374" s="72"/>
      <c r="U374" s="71">
        <v>5838049</v>
      </c>
      <c r="V374" s="71">
        <v>1423</v>
      </c>
      <c r="W374" s="71">
        <v>647</v>
      </c>
      <c r="X374" s="71">
        <v>12253</v>
      </c>
      <c r="Y374" s="71">
        <v>19461</v>
      </c>
      <c r="Z374" s="71">
        <v>27443</v>
      </c>
      <c r="AA374" s="71">
        <v>7811</v>
      </c>
      <c r="AB374" s="71">
        <v>45466</v>
      </c>
      <c r="AC374" s="71">
        <v>0</v>
      </c>
      <c r="AD374" s="71">
        <v>3.686182502540166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57.984999999999999</v>
      </c>
      <c r="BK374" s="71">
        <v>0</v>
      </c>
      <c r="BL374" s="71">
        <v>0</v>
      </c>
      <c r="BM374" s="71">
        <v>0</v>
      </c>
      <c r="BN374" s="72"/>
      <c r="BO374" s="71">
        <v>0</v>
      </c>
      <c r="BP374" s="71">
        <v>0</v>
      </c>
      <c r="BQ374" s="71">
        <v>1</v>
      </c>
      <c r="BR374" s="71">
        <v>0</v>
      </c>
      <c r="BS374" s="71">
        <v>0</v>
      </c>
      <c r="BT374" s="71">
        <v>0</v>
      </c>
      <c r="BU374"/>
      <c r="BV374" s="70">
        <v>57.984999999999999</v>
      </c>
      <c r="BW374" s="70">
        <v>0</v>
      </c>
      <c r="BX374" s="70">
        <v>0</v>
      </c>
      <c r="BY374" s="70">
        <v>0</v>
      </c>
      <c r="BZ374" s="70">
        <v>0</v>
      </c>
      <c r="CA374" s="70">
        <v>0</v>
      </c>
      <c r="CB374" s="70">
        <v>0</v>
      </c>
      <c r="CC374" s="70">
        <v>0</v>
      </c>
      <c r="CD374" s="70">
        <v>0</v>
      </c>
    </row>
    <row r="375" spans="1:82">
      <c r="A375" s="70" t="s">
        <v>2113</v>
      </c>
      <c r="B375" s="70">
        <v>282</v>
      </c>
      <c r="C375" s="70">
        <v>10</v>
      </c>
      <c r="D375" s="70">
        <v>17</v>
      </c>
      <c r="E375" s="70">
        <v>2013</v>
      </c>
      <c r="F375" s="70" t="s">
        <v>180</v>
      </c>
      <c r="G375" s="70" t="s">
        <v>1646</v>
      </c>
      <c r="H375" s="70" t="s">
        <v>1647</v>
      </c>
      <c r="I375" s="148"/>
      <c r="J375" s="71">
        <v>169.6708125933026</v>
      </c>
      <c r="K375" s="71">
        <v>4.1700058839943557</v>
      </c>
      <c r="L375" s="71">
        <v>30.282864733243549</v>
      </c>
      <c r="M375" s="71">
        <v>72.89960676752689</v>
      </c>
      <c r="N375" s="71">
        <v>105.00933566740621</v>
      </c>
      <c r="O375" s="71">
        <v>51.235891943319132</v>
      </c>
      <c r="P375" s="71">
        <v>39.203616043275773</v>
      </c>
      <c r="Q375" s="71">
        <v>3.5184873444020899</v>
      </c>
      <c r="R375" s="71">
        <v>0</v>
      </c>
      <c r="S375" s="71">
        <v>4.0763300538125842</v>
      </c>
      <c r="T375" s="72"/>
      <c r="U375" s="71">
        <v>6080794</v>
      </c>
      <c r="V375" s="71">
        <v>1423</v>
      </c>
      <c r="W375" s="71">
        <v>647</v>
      </c>
      <c r="X375" s="71">
        <v>12253</v>
      </c>
      <c r="Y375" s="71">
        <v>19571</v>
      </c>
      <c r="Z375" s="71">
        <v>27994</v>
      </c>
      <c r="AA375" s="71">
        <v>7848</v>
      </c>
      <c r="AB375" s="71">
        <v>45485</v>
      </c>
      <c r="AC375" s="71">
        <v>0</v>
      </c>
      <c r="AD375" s="71">
        <v>4.0763300538125842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63.540999999999997</v>
      </c>
      <c r="BK375" s="71">
        <v>0</v>
      </c>
      <c r="BL375" s="71">
        <v>0</v>
      </c>
      <c r="BM375" s="71">
        <v>0</v>
      </c>
      <c r="BN375" s="72"/>
      <c r="BO375" s="71">
        <v>0</v>
      </c>
      <c r="BP375" s="71">
        <v>0</v>
      </c>
      <c r="BQ375" s="71">
        <v>1</v>
      </c>
      <c r="BR375" s="71">
        <v>0</v>
      </c>
      <c r="BS375" s="71">
        <v>0</v>
      </c>
      <c r="BT375" s="71">
        <v>0</v>
      </c>
      <c r="BU375"/>
      <c r="BV375" s="70">
        <v>63.540999999999997</v>
      </c>
      <c r="BW375" s="70">
        <v>0</v>
      </c>
      <c r="BX375" s="70">
        <v>0</v>
      </c>
      <c r="BY375" s="70">
        <v>0</v>
      </c>
      <c r="BZ375" s="70">
        <v>0</v>
      </c>
      <c r="CA375" s="70">
        <v>0</v>
      </c>
      <c r="CB375" s="70">
        <v>0</v>
      </c>
      <c r="CC375" s="70">
        <v>0</v>
      </c>
      <c r="CD375" s="70">
        <v>0</v>
      </c>
    </row>
    <row r="376" spans="1:82">
      <c r="A376" s="70" t="s">
        <v>2114</v>
      </c>
      <c r="B376" s="70">
        <v>283</v>
      </c>
      <c r="C376" s="70">
        <v>11</v>
      </c>
      <c r="D376" s="70">
        <v>17</v>
      </c>
      <c r="E376" s="70">
        <v>2014</v>
      </c>
      <c r="F376" s="70" t="s">
        <v>181</v>
      </c>
      <c r="G376" s="70" t="s">
        <v>1646</v>
      </c>
      <c r="H376" s="70" t="s">
        <v>1647</v>
      </c>
      <c r="I376" s="148"/>
      <c r="J376" s="71">
        <v>159.6490799168663</v>
      </c>
      <c r="K376" s="71">
        <v>4.718367745865983</v>
      </c>
      <c r="L376" s="71">
        <v>22.192881975380072</v>
      </c>
      <c r="M376" s="71">
        <v>71.617061579557372</v>
      </c>
      <c r="N376" s="71">
        <v>112.0151390783563</v>
      </c>
      <c r="O376" s="71">
        <v>49.506976065760341</v>
      </c>
      <c r="P376" s="71">
        <v>38.945428178545896</v>
      </c>
      <c r="Q376" s="71">
        <v>3.3688025973906401</v>
      </c>
      <c r="R376" s="71">
        <v>0</v>
      </c>
      <c r="S376" s="71">
        <v>3.4933057544362338</v>
      </c>
      <c r="T376" s="72"/>
      <c r="U376" s="71">
        <v>6354532</v>
      </c>
      <c r="V376" s="71">
        <v>1399</v>
      </c>
      <c r="W376" s="71">
        <v>484</v>
      </c>
      <c r="X376" s="71">
        <v>11444</v>
      </c>
      <c r="Y376" s="71">
        <v>19716</v>
      </c>
      <c r="Z376" s="71">
        <v>28489</v>
      </c>
      <c r="AA376" s="71">
        <v>7756</v>
      </c>
      <c r="AB376" s="71">
        <v>45391</v>
      </c>
      <c r="AC376" s="71">
        <v>0</v>
      </c>
      <c r="AD376" s="71">
        <v>3.4933057544362338</v>
      </c>
      <c r="AE376" s="72"/>
      <c r="AF376" s="71"/>
      <c r="AG376" s="71"/>
      <c r="AH376" s="71"/>
      <c r="AI376" s="71"/>
      <c r="AJ376" s="71"/>
      <c r="AK376" s="71"/>
      <c r="AL376" s="71"/>
      <c r="AM376" s="71"/>
      <c r="AN376" s="71"/>
      <c r="AO376" s="71"/>
      <c r="AP376" s="71"/>
      <c r="AQ376" s="72"/>
      <c r="AR376" s="71">
        <v>849</v>
      </c>
      <c r="AS376" s="71">
        <v>98</v>
      </c>
      <c r="AT376" s="71">
        <v>0</v>
      </c>
      <c r="AU376" s="71">
        <v>0</v>
      </c>
      <c r="AV376" s="71">
        <v>0</v>
      </c>
      <c r="AW376" s="71">
        <v>0</v>
      </c>
      <c r="AX376" s="71"/>
      <c r="AY376" s="72"/>
      <c r="AZ376" s="71">
        <v>4110.0370000000003</v>
      </c>
      <c r="BA376" s="71">
        <v>7025.3</v>
      </c>
      <c r="BB376" s="71">
        <v>0</v>
      </c>
      <c r="BC376" s="71">
        <v>0</v>
      </c>
      <c r="BD376" s="71">
        <v>0</v>
      </c>
      <c r="BE376" s="71">
        <v>0</v>
      </c>
      <c r="BF376" s="71"/>
      <c r="BG376" s="72"/>
      <c r="BH376" s="71">
        <v>0</v>
      </c>
      <c r="BI376" s="71">
        <v>0</v>
      </c>
      <c r="BJ376" s="71">
        <v>59.93</v>
      </c>
      <c r="BK376" s="71">
        <v>0</v>
      </c>
      <c r="BL376" s="71">
        <v>0</v>
      </c>
      <c r="BM376" s="71">
        <v>0</v>
      </c>
      <c r="BN376" s="72"/>
      <c r="BO376" s="71">
        <v>0</v>
      </c>
      <c r="BP376" s="71">
        <v>0</v>
      </c>
      <c r="BQ376" s="71">
        <v>1</v>
      </c>
      <c r="BR376" s="71">
        <v>0</v>
      </c>
      <c r="BS376" s="71">
        <v>0</v>
      </c>
      <c r="BT376" s="71">
        <v>0</v>
      </c>
      <c r="BU376"/>
      <c r="BV376" s="70">
        <v>59.93</v>
      </c>
      <c r="BW376" s="70">
        <v>0</v>
      </c>
      <c r="BX376" s="70">
        <v>0</v>
      </c>
      <c r="BY376" s="70">
        <v>0</v>
      </c>
      <c r="BZ376" s="70">
        <v>0</v>
      </c>
      <c r="CA376" s="70">
        <v>0</v>
      </c>
      <c r="CB376" s="70">
        <v>0</v>
      </c>
      <c r="CC376" s="70">
        <v>0</v>
      </c>
      <c r="CD376" s="70">
        <v>0</v>
      </c>
    </row>
    <row r="377" spans="1:82">
      <c r="A377" s="70" t="s">
        <v>2115</v>
      </c>
      <c r="B377" s="70">
        <v>284</v>
      </c>
      <c r="C377" s="70">
        <v>12</v>
      </c>
      <c r="D377" s="70">
        <v>17</v>
      </c>
      <c r="E377" s="70">
        <v>2015</v>
      </c>
      <c r="F377" s="70" t="s">
        <v>182</v>
      </c>
      <c r="G377" s="70" t="s">
        <v>1646</v>
      </c>
      <c r="H377" s="70" t="s">
        <v>1647</v>
      </c>
      <c r="I377" s="148"/>
      <c r="J377" s="71">
        <v>199.6316849064425</v>
      </c>
      <c r="K377" s="71">
        <v>4.5244241808035452</v>
      </c>
      <c r="L377" s="71">
        <v>23.360323523382959</v>
      </c>
      <c r="M377" s="71">
        <v>69.294723778816078</v>
      </c>
      <c r="N377" s="71">
        <v>104.3013651410284</v>
      </c>
      <c r="O377" s="71">
        <v>49.740755800837931</v>
      </c>
      <c r="P377" s="71">
        <v>38.92594438060906</v>
      </c>
      <c r="Q377" s="71">
        <v>3.2986398221812099</v>
      </c>
      <c r="R377" s="71">
        <v>0</v>
      </c>
      <c r="S377" s="71">
        <v>3.7843079203693399</v>
      </c>
      <c r="T377" s="72"/>
      <c r="U377" s="71">
        <v>7966708</v>
      </c>
      <c r="V377" s="71">
        <v>1399</v>
      </c>
      <c r="W377" s="71">
        <v>484</v>
      </c>
      <c r="X377" s="71">
        <v>11444</v>
      </c>
      <c r="Y377" s="71">
        <v>19946</v>
      </c>
      <c r="Z377" s="71">
        <v>28899</v>
      </c>
      <c r="AA377" s="71">
        <v>7746</v>
      </c>
      <c r="AB377" s="71">
        <v>45402</v>
      </c>
      <c r="AC377" s="71">
        <v>0</v>
      </c>
      <c r="AD377" s="71">
        <v>3.7843079203693399</v>
      </c>
      <c r="AE377" s="72"/>
      <c r="AF377" s="71">
        <v>61481480.17505078</v>
      </c>
      <c r="AG377" s="71">
        <v>3014261.279582107</v>
      </c>
      <c r="AH377" s="71">
        <v>3020533.3842201768</v>
      </c>
      <c r="AI377" s="71">
        <v>72784768.843349591</v>
      </c>
      <c r="AJ377" s="71">
        <v>88341783.870428845</v>
      </c>
      <c r="AK377" s="71">
        <v>0</v>
      </c>
      <c r="AL377" s="71">
        <v>0</v>
      </c>
      <c r="AM377" s="71">
        <v>6222153.6457731202</v>
      </c>
      <c r="AN377" s="71">
        <v>0</v>
      </c>
      <c r="AO377" s="71">
        <v>0</v>
      </c>
      <c r="AP377" s="71">
        <v>234864981.19840461</v>
      </c>
      <c r="AQ377" s="72"/>
      <c r="AR377" s="71">
        <v>943</v>
      </c>
      <c r="AS377" s="71">
        <v>113</v>
      </c>
      <c r="AT377" s="71">
        <v>0</v>
      </c>
      <c r="AU377" s="71">
        <v>0</v>
      </c>
      <c r="AV377" s="71">
        <v>0</v>
      </c>
      <c r="AW377" s="71">
        <v>0</v>
      </c>
      <c r="AX377" s="71"/>
      <c r="AY377" s="72"/>
      <c r="AZ377" s="71">
        <v>4615.8770000000004</v>
      </c>
      <c r="BA377" s="71">
        <v>10355.200000000001</v>
      </c>
      <c r="BB377" s="71">
        <v>0</v>
      </c>
      <c r="BC377" s="71">
        <v>0</v>
      </c>
      <c r="BD377" s="71">
        <v>0</v>
      </c>
      <c r="BE377" s="71">
        <v>0</v>
      </c>
      <c r="BF377" s="71"/>
      <c r="BG377" s="72"/>
      <c r="BH377" s="71">
        <v>0</v>
      </c>
      <c r="BI377" s="71">
        <v>0</v>
      </c>
      <c r="BJ377" s="71">
        <v>60.673999999999999</v>
      </c>
      <c r="BK377" s="71">
        <v>0</v>
      </c>
      <c r="BL377" s="71">
        <v>0</v>
      </c>
      <c r="BM377" s="71">
        <v>0</v>
      </c>
      <c r="BN377" s="72"/>
      <c r="BO377" s="71">
        <v>0</v>
      </c>
      <c r="BP377" s="71">
        <v>0</v>
      </c>
      <c r="BQ377" s="71">
        <v>1</v>
      </c>
      <c r="BR377" s="71">
        <v>0</v>
      </c>
      <c r="BS377" s="71">
        <v>0</v>
      </c>
      <c r="BT377" s="71">
        <v>0</v>
      </c>
      <c r="BU377"/>
      <c r="BV377" s="70">
        <v>60.673999999999999</v>
      </c>
      <c r="BW377" s="70">
        <v>0</v>
      </c>
      <c r="BX377" s="70">
        <v>0</v>
      </c>
      <c r="BY377" s="70">
        <v>0</v>
      </c>
      <c r="BZ377" s="70">
        <v>0</v>
      </c>
      <c r="CA377" s="70">
        <v>0</v>
      </c>
      <c r="CB377" s="70">
        <v>0</v>
      </c>
      <c r="CC377" s="70">
        <v>0</v>
      </c>
      <c r="CD377" s="70">
        <v>0</v>
      </c>
    </row>
    <row r="378" spans="1:82">
      <c r="A378" s="70" t="s">
        <v>2116</v>
      </c>
      <c r="B378" s="70">
        <v>285</v>
      </c>
      <c r="C378" s="70">
        <v>13</v>
      </c>
      <c r="D378" s="70">
        <v>17</v>
      </c>
      <c r="E378" s="70">
        <v>2016</v>
      </c>
      <c r="F378" s="70" t="s">
        <v>155</v>
      </c>
      <c r="G378" s="70" t="s">
        <v>1646</v>
      </c>
      <c r="H378" s="70" t="s">
        <v>1647</v>
      </c>
      <c r="I378" s="148"/>
      <c r="J378" s="71">
        <v>179.26120915870561</v>
      </c>
      <c r="K378" s="71">
        <v>4.2677900552108587</v>
      </c>
      <c r="L378" s="71">
        <v>25.120481243469932</v>
      </c>
      <c r="M378" s="71">
        <v>59.412189274464062</v>
      </c>
      <c r="N378" s="71">
        <v>106.68977266171245</v>
      </c>
      <c r="O378" s="71">
        <v>49.641716505843661</v>
      </c>
      <c r="P378" s="71">
        <v>41.566366145889447</v>
      </c>
      <c r="Q378" s="71">
        <v>3.1952516759373841</v>
      </c>
      <c r="R378" s="71">
        <v>0</v>
      </c>
      <c r="S378" s="71">
        <v>3.489144377458858</v>
      </c>
      <c r="T378" s="72"/>
      <c r="U378" s="71">
        <v>6809435.0000000009</v>
      </c>
      <c r="V378" s="71">
        <v>1399</v>
      </c>
      <c r="W378" s="71">
        <v>484</v>
      </c>
      <c r="X378" s="71">
        <v>11444</v>
      </c>
      <c r="Y378" s="71">
        <v>20063</v>
      </c>
      <c r="Z378" s="71">
        <v>29196</v>
      </c>
      <c r="AA378" s="71">
        <v>8555</v>
      </c>
      <c r="AB378" s="71">
        <v>45238</v>
      </c>
      <c r="AC378" s="71">
        <v>0</v>
      </c>
      <c r="AD378" s="71">
        <v>3.489144377458858</v>
      </c>
      <c r="AE378" s="72"/>
      <c r="AF378" s="71">
        <v>56174406.078456983</v>
      </c>
      <c r="AG378" s="71">
        <v>2873207.448259919</v>
      </c>
      <c r="AH378" s="71">
        <v>2560050.8817302459</v>
      </c>
      <c r="AI378" s="71">
        <v>72653710.953737274</v>
      </c>
      <c r="AJ378" s="71">
        <v>88263763.68186821</v>
      </c>
      <c r="AK378" s="71">
        <v>0</v>
      </c>
      <c r="AL378" s="71">
        <v>0</v>
      </c>
      <c r="AM378" s="71">
        <v>6204494.6753301872</v>
      </c>
      <c r="AN378" s="71">
        <v>0</v>
      </c>
      <c r="AO378" s="71">
        <v>0</v>
      </c>
      <c r="AP378" s="71">
        <v>228729633.71938279</v>
      </c>
      <c r="AQ378" s="72"/>
      <c r="AR378" s="71">
        <v>1015</v>
      </c>
      <c r="AS378" s="71">
        <v>124</v>
      </c>
      <c r="AT378" s="71">
        <v>0</v>
      </c>
      <c r="AU378" s="71">
        <v>0</v>
      </c>
      <c r="AV378" s="71">
        <v>0</v>
      </c>
      <c r="AW378" s="71">
        <v>1</v>
      </c>
      <c r="AX378" s="71"/>
      <c r="AY378" s="72"/>
      <c r="AZ378" s="71">
        <v>5006.1769999999997</v>
      </c>
      <c r="BA378" s="71">
        <v>12737.7</v>
      </c>
      <c r="BB378" s="71">
        <v>0</v>
      </c>
      <c r="BC378" s="71">
        <v>0</v>
      </c>
      <c r="BD378" s="71">
        <v>0</v>
      </c>
      <c r="BE378" s="71">
        <v>150</v>
      </c>
      <c r="BF378" s="71"/>
      <c r="BG378" s="72"/>
      <c r="BH378" s="71">
        <v>0</v>
      </c>
      <c r="BI378" s="71">
        <v>0</v>
      </c>
      <c r="BJ378" s="71">
        <v>59.473999999999997</v>
      </c>
      <c r="BK378" s="71">
        <v>0</v>
      </c>
      <c r="BL378" s="71">
        <v>0</v>
      </c>
      <c r="BM378" s="71">
        <v>0</v>
      </c>
      <c r="BN378" s="72"/>
      <c r="BO378" s="71">
        <v>0</v>
      </c>
      <c r="BP378" s="71">
        <v>0</v>
      </c>
      <c r="BQ378" s="71">
        <v>1</v>
      </c>
      <c r="BR378" s="71">
        <v>0</v>
      </c>
      <c r="BS378" s="71">
        <v>0</v>
      </c>
      <c r="BT378" s="71">
        <v>0</v>
      </c>
      <c r="BU378"/>
      <c r="BV378" s="70">
        <v>59.473999999999997</v>
      </c>
      <c r="BW378" s="70">
        <v>0</v>
      </c>
      <c r="BX378" s="70">
        <v>0</v>
      </c>
      <c r="BY378" s="70">
        <v>0</v>
      </c>
      <c r="BZ378" s="70">
        <v>0</v>
      </c>
      <c r="CA378" s="70">
        <v>0</v>
      </c>
      <c r="CB378" s="70">
        <v>0</v>
      </c>
      <c r="CC378" s="70">
        <v>0</v>
      </c>
      <c r="CD378" s="70">
        <v>0</v>
      </c>
    </row>
    <row r="379" spans="1:82">
      <c r="A379" s="70" t="s">
        <v>2117</v>
      </c>
      <c r="B379" s="70">
        <v>286</v>
      </c>
      <c r="C379" s="70">
        <v>14</v>
      </c>
      <c r="D379" s="70">
        <v>17</v>
      </c>
      <c r="E379" s="70">
        <v>2017</v>
      </c>
      <c r="F379" s="70" t="s">
        <v>156</v>
      </c>
      <c r="G379" s="70" t="s">
        <v>1646</v>
      </c>
      <c r="H379" s="70" t="s">
        <v>1647</v>
      </c>
      <c r="I379" s="148"/>
      <c r="J379" s="71">
        <v>192.50550787054203</v>
      </c>
      <c r="K379" s="71">
        <v>4.3610424286879246</v>
      </c>
      <c r="L379" s="71">
        <v>22.676511006293406</v>
      </c>
      <c r="M379" s="71">
        <v>59.572006310130071</v>
      </c>
      <c r="N379" s="71">
        <v>105.18786217554063</v>
      </c>
      <c r="O379" s="71">
        <v>49.23643834800518</v>
      </c>
      <c r="P379" s="71">
        <v>41.501003749457595</v>
      </c>
      <c r="Q379" s="71">
        <v>3.0758091286402398</v>
      </c>
      <c r="R379" s="71">
        <v>0</v>
      </c>
      <c r="S379" s="71">
        <v>3.9031879676762773</v>
      </c>
      <c r="T379" s="72"/>
      <c r="U379" s="71">
        <v>7195397</v>
      </c>
      <c r="V379" s="71">
        <v>1399</v>
      </c>
      <c r="W379" s="71">
        <v>484</v>
      </c>
      <c r="X379" s="71">
        <v>11444</v>
      </c>
      <c r="Y379" s="71">
        <v>20214</v>
      </c>
      <c r="Z379" s="71">
        <v>29438</v>
      </c>
      <c r="AA379" s="71">
        <v>8596</v>
      </c>
      <c r="AB379" s="71">
        <v>45032</v>
      </c>
      <c r="AC379" s="71">
        <v>0</v>
      </c>
      <c r="AD379" s="71">
        <v>3.9031879676762768</v>
      </c>
      <c r="AE379" s="72"/>
      <c r="AF379" s="71">
        <v>58327855.213692673</v>
      </c>
      <c r="AG379" s="71">
        <v>2881555.6908931811</v>
      </c>
      <c r="AH379" s="71">
        <v>3127373.013542803</v>
      </c>
      <c r="AI379" s="71">
        <v>70856212.411862448</v>
      </c>
      <c r="AJ379" s="71">
        <v>80639984.306034952</v>
      </c>
      <c r="AK379" s="71">
        <v>0</v>
      </c>
      <c r="AL379" s="71">
        <v>0</v>
      </c>
      <c r="AM379" s="71">
        <v>6185905.4381239219</v>
      </c>
      <c r="AN379" s="71">
        <v>0</v>
      </c>
      <c r="AO379" s="71">
        <v>0</v>
      </c>
      <c r="AP379" s="71">
        <v>222018886.07414997</v>
      </c>
      <c r="AQ379" s="72"/>
      <c r="AR379" s="71">
        <v>1058</v>
      </c>
      <c r="AS379" s="71">
        <v>134</v>
      </c>
      <c r="AT379" s="71">
        <v>0</v>
      </c>
      <c r="AU379" s="71">
        <v>0</v>
      </c>
      <c r="AV379" s="71">
        <v>0</v>
      </c>
      <c r="AW379" s="71">
        <v>1</v>
      </c>
      <c r="AX379" s="71"/>
      <c r="AY379" s="72"/>
      <c r="AZ379" s="71">
        <v>5228.1120000000001</v>
      </c>
      <c r="BA379" s="71">
        <v>13539.4</v>
      </c>
      <c r="BB379" s="71">
        <v>0</v>
      </c>
      <c r="BC379" s="71">
        <v>0</v>
      </c>
      <c r="BD379" s="71">
        <v>0</v>
      </c>
      <c r="BE379" s="71">
        <v>150</v>
      </c>
      <c r="BF379" s="71"/>
      <c r="BG379" s="72"/>
      <c r="BH379" s="71">
        <v>0</v>
      </c>
      <c r="BI379" s="71">
        <v>0</v>
      </c>
      <c r="BJ379" s="71">
        <v>56.921999999999997</v>
      </c>
      <c r="BK379" s="71">
        <v>0</v>
      </c>
      <c r="BL379" s="71">
        <v>0</v>
      </c>
      <c r="BM379" s="71">
        <v>0</v>
      </c>
      <c r="BN379" s="72"/>
      <c r="BO379" s="71">
        <v>0</v>
      </c>
      <c r="BP379" s="71">
        <v>0</v>
      </c>
      <c r="BQ379" s="71">
        <v>1</v>
      </c>
      <c r="BR379" s="71">
        <v>0</v>
      </c>
      <c r="BS379" s="71">
        <v>0</v>
      </c>
      <c r="BT379" s="71">
        <v>0</v>
      </c>
      <c r="BU379"/>
      <c r="BV379" s="70">
        <v>56.921999999999997</v>
      </c>
      <c r="BW379" s="70">
        <v>0</v>
      </c>
      <c r="BX379" s="70">
        <v>0</v>
      </c>
      <c r="BY379" s="70">
        <v>0</v>
      </c>
      <c r="BZ379" s="70">
        <v>0</v>
      </c>
      <c r="CA379" s="70">
        <v>0</v>
      </c>
      <c r="CB379" s="70">
        <v>0</v>
      </c>
      <c r="CC379" s="70">
        <v>0</v>
      </c>
      <c r="CD379" s="70">
        <v>0</v>
      </c>
    </row>
    <row r="380" spans="1:82">
      <c r="A380" s="70" t="s">
        <v>2118</v>
      </c>
      <c r="B380" s="70">
        <v>287</v>
      </c>
      <c r="C380" s="70">
        <v>15</v>
      </c>
      <c r="D380" s="70">
        <v>17</v>
      </c>
      <c r="E380" s="70">
        <v>2018</v>
      </c>
      <c r="F380" s="70" t="s">
        <v>183</v>
      </c>
      <c r="G380" s="70" t="s">
        <v>1646</v>
      </c>
      <c r="H380" s="70" t="s">
        <v>1647</v>
      </c>
      <c r="I380" s="148"/>
      <c r="J380" s="71">
        <v>189.03590114190521</v>
      </c>
      <c r="K380" s="71">
        <v>4.0589492948217698</v>
      </c>
      <c r="L380" s="71">
        <v>20.802778033757843</v>
      </c>
      <c r="M380" s="71">
        <v>59.865819995367602</v>
      </c>
      <c r="N380" s="71">
        <v>97.074654530752255</v>
      </c>
      <c r="O380" s="71">
        <v>48.541150414973998</v>
      </c>
      <c r="P380" s="71">
        <v>41.369906132521749</v>
      </c>
      <c r="Q380" s="71">
        <v>2.8305880187596899</v>
      </c>
      <c r="R380" s="71">
        <v>0</v>
      </c>
      <c r="S380" s="71">
        <v>4.7314188010995846</v>
      </c>
      <c r="T380" s="72"/>
      <c r="U380" s="71">
        <v>7382833</v>
      </c>
      <c r="V380" s="71">
        <v>1399</v>
      </c>
      <c r="W380" s="71">
        <v>484</v>
      </c>
      <c r="X380" s="71">
        <v>11444</v>
      </c>
      <c r="Y380" s="71">
        <v>20262</v>
      </c>
      <c r="Z380" s="71">
        <v>29578</v>
      </c>
      <c r="AA380" s="71">
        <v>8655</v>
      </c>
      <c r="AB380" s="71">
        <v>44660</v>
      </c>
      <c r="AC380" s="71">
        <v>0</v>
      </c>
      <c r="AD380" s="71">
        <v>4.7314188010995846</v>
      </c>
      <c r="AE380" s="72"/>
      <c r="AF380" s="71">
        <v>60076132.486181252</v>
      </c>
      <c r="AG380" s="71">
        <v>2607118.5691205519</v>
      </c>
      <c r="AH380" s="71">
        <v>2947549.4500702382</v>
      </c>
      <c r="AI380" s="71">
        <v>72429522.495198146</v>
      </c>
      <c r="AJ380" s="71">
        <v>75087447.086844608</v>
      </c>
      <c r="AK380" s="71">
        <v>0</v>
      </c>
      <c r="AL380" s="71">
        <v>0</v>
      </c>
      <c r="AM380" s="71">
        <v>6147498.6043822384</v>
      </c>
      <c r="AN380" s="71">
        <v>0</v>
      </c>
      <c r="AO380" s="71">
        <v>0</v>
      </c>
      <c r="AP380" s="71">
        <v>219295268.69179705</v>
      </c>
      <c r="AQ380" s="72"/>
      <c r="AR380" s="71">
        <v>1090</v>
      </c>
      <c r="AS380" s="71">
        <v>151</v>
      </c>
      <c r="AT380" s="71">
        <v>0</v>
      </c>
      <c r="AU380" s="71">
        <v>0</v>
      </c>
      <c r="AV380" s="71">
        <v>0</v>
      </c>
      <c r="AW380" s="71">
        <v>1</v>
      </c>
      <c r="AX380" s="71"/>
      <c r="AY380" s="72"/>
      <c r="AZ380" s="71">
        <v>5404.9580000000005</v>
      </c>
      <c r="BA380" s="71">
        <v>14220.8</v>
      </c>
      <c r="BB380" s="71">
        <v>0</v>
      </c>
      <c r="BC380" s="71">
        <v>0</v>
      </c>
      <c r="BD380" s="71">
        <v>0</v>
      </c>
      <c r="BE380" s="71">
        <v>150</v>
      </c>
      <c r="BF380" s="71"/>
      <c r="BG380" s="72"/>
      <c r="BH380" s="71">
        <v>0</v>
      </c>
      <c r="BI380" s="71">
        <v>0</v>
      </c>
      <c r="BJ380" s="71">
        <v>49.374000000000002</v>
      </c>
      <c r="BK380" s="71">
        <v>0</v>
      </c>
      <c r="BL380" s="71">
        <v>0</v>
      </c>
      <c r="BM380" s="71">
        <v>0</v>
      </c>
      <c r="BN380" s="72"/>
      <c r="BO380" s="71">
        <v>0</v>
      </c>
      <c r="BP380" s="71">
        <v>0</v>
      </c>
      <c r="BQ380" s="71">
        <v>1</v>
      </c>
      <c r="BR380" s="71">
        <v>0</v>
      </c>
      <c r="BS380" s="71">
        <v>0</v>
      </c>
      <c r="BT380" s="71">
        <v>0</v>
      </c>
      <c r="BU380"/>
      <c r="BV380" s="70">
        <v>49.374000000000002</v>
      </c>
      <c r="BW380" s="70">
        <v>0</v>
      </c>
      <c r="BX380" s="70">
        <v>0</v>
      </c>
      <c r="BY380" s="70">
        <v>0</v>
      </c>
      <c r="BZ380" s="70">
        <v>0</v>
      </c>
      <c r="CA380" s="70">
        <v>0</v>
      </c>
      <c r="CB380" s="70">
        <v>0</v>
      </c>
      <c r="CC380" s="70">
        <v>0</v>
      </c>
      <c r="CD380" s="70">
        <v>0</v>
      </c>
    </row>
    <row r="381" spans="1:82">
      <c r="A381" s="70" t="s">
        <v>2119</v>
      </c>
      <c r="B381" s="70">
        <v>288</v>
      </c>
      <c r="C381" s="70">
        <v>16</v>
      </c>
      <c r="D381" s="70">
        <v>17</v>
      </c>
      <c r="E381" s="70">
        <v>2019</v>
      </c>
      <c r="F381" s="70" t="s">
        <v>158</v>
      </c>
      <c r="G381" s="70" t="s">
        <v>1646</v>
      </c>
      <c r="H381" s="70" t="s">
        <v>1647</v>
      </c>
      <c r="I381" s="148"/>
      <c r="J381" s="71">
        <v>206.9835370611724</v>
      </c>
      <c r="K381" s="71">
        <v>3.7664060639874153</v>
      </c>
      <c r="L381" s="71">
        <v>20.895981577486907</v>
      </c>
      <c r="M381" s="71">
        <v>53.705076528862492</v>
      </c>
      <c r="N381" s="71">
        <v>98.928305648049772</v>
      </c>
      <c r="O381" s="71">
        <v>47.236157342134334</v>
      </c>
      <c r="P381" s="71">
        <v>38.402247849353778</v>
      </c>
      <c r="Q381" s="71">
        <v>2.7363545550189099</v>
      </c>
      <c r="R381" s="71">
        <v>0</v>
      </c>
      <c r="S381" s="71">
        <v>3.1983772509769155</v>
      </c>
      <c r="T381" s="72"/>
      <c r="U381" s="71">
        <v>8503732</v>
      </c>
      <c r="V381" s="71">
        <v>1399</v>
      </c>
      <c r="W381" s="71">
        <v>484</v>
      </c>
      <c r="X381" s="71">
        <v>11444</v>
      </c>
      <c r="Y381" s="71">
        <v>20397</v>
      </c>
      <c r="Z381" s="71">
        <v>29573</v>
      </c>
      <c r="AA381" s="71">
        <v>7974</v>
      </c>
      <c r="AB381" s="71">
        <v>44342</v>
      </c>
      <c r="AC381" s="71">
        <v>0</v>
      </c>
      <c r="AD381" s="71">
        <v>3.1983772509769151</v>
      </c>
      <c r="AE381" s="72"/>
      <c r="AF381" s="71">
        <v>67900855.290031403</v>
      </c>
      <c r="AG381" s="71">
        <v>2606346.5281440411</v>
      </c>
      <c r="AH381" s="71">
        <v>3182472.9667146751</v>
      </c>
      <c r="AI381" s="71">
        <v>70974919.291793823</v>
      </c>
      <c r="AJ381" s="71">
        <v>79733353.647855982</v>
      </c>
      <c r="AK381" s="71">
        <v>0</v>
      </c>
      <c r="AL381" s="71">
        <v>0</v>
      </c>
      <c r="AM381" s="71">
        <v>6039046.5936027188</v>
      </c>
      <c r="AN381" s="71">
        <v>0</v>
      </c>
      <c r="AO381" s="71">
        <v>0</v>
      </c>
      <c r="AP381" s="71">
        <v>230436994.31814265</v>
      </c>
      <c r="AQ381" s="72"/>
      <c r="AR381" s="71">
        <v>1122</v>
      </c>
      <c r="AS381" s="71">
        <v>166</v>
      </c>
      <c r="AT381" s="71">
        <v>0</v>
      </c>
      <c r="AU381" s="71">
        <v>0</v>
      </c>
      <c r="AV381" s="71">
        <v>0</v>
      </c>
      <c r="AW381" s="71">
        <v>2</v>
      </c>
      <c r="AX381" s="71"/>
      <c r="AY381" s="72"/>
      <c r="AZ381" s="71">
        <v>5571.4540000000025</v>
      </c>
      <c r="BA381" s="71">
        <v>15373.2</v>
      </c>
      <c r="BB381" s="71">
        <v>0</v>
      </c>
      <c r="BC381" s="71">
        <v>0</v>
      </c>
      <c r="BD381" s="71">
        <v>0</v>
      </c>
      <c r="BE381" s="71">
        <v>300</v>
      </c>
      <c r="BF381" s="71"/>
      <c r="BG381" s="72"/>
      <c r="BH381" s="71">
        <v>0</v>
      </c>
      <c r="BI381" s="71">
        <v>0</v>
      </c>
      <c r="BJ381" s="71">
        <v>48.732999999999997</v>
      </c>
      <c r="BK381" s="71">
        <v>0</v>
      </c>
      <c r="BL381" s="71">
        <v>0</v>
      </c>
      <c r="BM381" s="71">
        <v>0</v>
      </c>
      <c r="BN381" s="72"/>
      <c r="BO381" s="71">
        <v>0</v>
      </c>
      <c r="BP381" s="71">
        <v>0</v>
      </c>
      <c r="BQ381" s="71">
        <v>1</v>
      </c>
      <c r="BR381" s="71">
        <v>0</v>
      </c>
      <c r="BS381" s="71">
        <v>0</v>
      </c>
      <c r="BT381" s="71">
        <v>0</v>
      </c>
      <c r="BU381"/>
      <c r="BV381" s="70">
        <v>48.732999999999997</v>
      </c>
      <c r="BW381" s="70">
        <v>0</v>
      </c>
      <c r="BX381" s="70">
        <v>0</v>
      </c>
      <c r="BY381" s="70">
        <v>0</v>
      </c>
      <c r="BZ381" s="70">
        <v>0</v>
      </c>
      <c r="CA381" s="70">
        <v>0</v>
      </c>
      <c r="CB381" s="70">
        <v>0</v>
      </c>
      <c r="CC381" s="70">
        <v>0</v>
      </c>
      <c r="CD381" s="70">
        <v>0</v>
      </c>
    </row>
    <row r="382" spans="1:82">
      <c r="A382" s="70" t="s">
        <v>2120</v>
      </c>
      <c r="B382" s="70">
        <v>289</v>
      </c>
      <c r="C382" s="70">
        <v>17</v>
      </c>
      <c r="D382" s="70">
        <v>17</v>
      </c>
      <c r="E382" s="70">
        <v>2020</v>
      </c>
      <c r="F382" s="70" t="s">
        <v>159</v>
      </c>
      <c r="G382" s="70" t="s">
        <v>1646</v>
      </c>
      <c r="H382" s="70" t="s">
        <v>1647</v>
      </c>
      <c r="I382" s="148"/>
      <c r="J382" s="71">
        <v>189.48437750043649</v>
      </c>
      <c r="K382" s="71">
        <v>4.3095742639626584</v>
      </c>
      <c r="L382" s="71">
        <v>28.958335551017242</v>
      </c>
      <c r="M382" s="71">
        <v>51.464021918764466</v>
      </c>
      <c r="N382" s="71">
        <v>91.229055736385888</v>
      </c>
      <c r="O382" s="71">
        <v>41.644448077077136</v>
      </c>
      <c r="P382" s="71">
        <v>36.437976785002434</v>
      </c>
      <c r="Q382" s="71">
        <v>2.5969250621054201</v>
      </c>
      <c r="R382" s="71">
        <v>0</v>
      </c>
      <c r="S382" s="71">
        <v>2.982519931898878</v>
      </c>
      <c r="T382" s="72"/>
      <c r="U382" s="71">
        <v>8824751</v>
      </c>
      <c r="V382" s="71">
        <v>1481</v>
      </c>
      <c r="W382" s="71">
        <v>596</v>
      </c>
      <c r="X382" s="71">
        <v>11532</v>
      </c>
      <c r="Y382" s="71">
        <v>20522</v>
      </c>
      <c r="Z382" s="71">
        <v>29758</v>
      </c>
      <c r="AA382" s="71">
        <v>8042</v>
      </c>
      <c r="AB382" s="71">
        <v>44045</v>
      </c>
      <c r="AC382" s="71">
        <v>0</v>
      </c>
      <c r="AD382" s="71">
        <v>2.982519931898878</v>
      </c>
      <c r="AE382" s="72"/>
      <c r="AF382" s="71">
        <v>68902838.937841624</v>
      </c>
      <c r="AG382" s="71">
        <v>2761146.7991627124</v>
      </c>
      <c r="AH382" s="71">
        <v>4246690.3342106622</v>
      </c>
      <c r="AI382" s="71">
        <v>66213072.880797856</v>
      </c>
      <c r="AJ382" s="71">
        <v>84273343.053442836</v>
      </c>
      <c r="AK382" s="71"/>
      <c r="AL382" s="71"/>
      <c r="AM382" s="71">
        <v>5748361.8501563985</v>
      </c>
      <c r="AN382" s="71"/>
      <c r="AO382" s="71"/>
      <c r="AP382" s="71">
        <v>232145453.8556121</v>
      </c>
      <c r="AQ382" s="72"/>
      <c r="AR382" s="71">
        <v>1153</v>
      </c>
      <c r="AS382" s="71">
        <v>173</v>
      </c>
      <c r="AT382" s="71">
        <v>0</v>
      </c>
      <c r="AU382" s="71">
        <v>0</v>
      </c>
      <c r="AV382" s="71">
        <v>0</v>
      </c>
      <c r="AW382" s="71">
        <v>2</v>
      </c>
      <c r="AX382" s="71"/>
      <c r="AY382" s="72"/>
      <c r="AZ382" s="71">
        <v>5749.67</v>
      </c>
      <c r="BA382" s="71">
        <v>16937.8</v>
      </c>
      <c r="BB382" s="71">
        <v>0</v>
      </c>
      <c r="BC382" s="71">
        <v>0</v>
      </c>
      <c r="BD382" s="71">
        <v>0</v>
      </c>
      <c r="BE382" s="71">
        <v>300</v>
      </c>
      <c r="BF382" s="71"/>
      <c r="BG382" s="72"/>
      <c r="BH382" s="71">
        <v>0</v>
      </c>
      <c r="BI382" s="71">
        <v>0</v>
      </c>
      <c r="BJ382" s="71">
        <v>47.558</v>
      </c>
      <c r="BK382" s="71">
        <v>0</v>
      </c>
      <c r="BL382" s="71">
        <v>0</v>
      </c>
      <c r="BM382" s="71">
        <v>0</v>
      </c>
      <c r="BN382" s="72"/>
      <c r="BO382" s="71">
        <v>0</v>
      </c>
      <c r="BP382" s="71">
        <v>0</v>
      </c>
      <c r="BQ382" s="71">
        <v>1</v>
      </c>
      <c r="BR382" s="71">
        <v>0</v>
      </c>
      <c r="BS382" s="71">
        <v>0</v>
      </c>
      <c r="BT382" s="71">
        <v>0</v>
      </c>
      <c r="BU382"/>
      <c r="BV382" s="70">
        <v>47.558</v>
      </c>
      <c r="BW382" s="70">
        <v>0</v>
      </c>
      <c r="BX382" s="70">
        <v>0</v>
      </c>
      <c r="BY382" s="70">
        <v>0</v>
      </c>
      <c r="BZ382" s="70">
        <v>0</v>
      </c>
      <c r="CA382" s="70">
        <v>0</v>
      </c>
      <c r="CB382" s="70">
        <v>0</v>
      </c>
      <c r="CC382" s="70">
        <v>0</v>
      </c>
      <c r="CD382" s="70">
        <v>0</v>
      </c>
    </row>
    <row r="383" spans="1:82">
      <c r="A383" s="70" t="s">
        <v>2121</v>
      </c>
      <c r="B383" s="70">
        <v>289</v>
      </c>
      <c r="C383" s="70">
        <v>18</v>
      </c>
      <c r="D383" s="70">
        <v>17</v>
      </c>
      <c r="E383" s="70">
        <v>2021</v>
      </c>
      <c r="F383" s="70" t="s">
        <v>160</v>
      </c>
      <c r="G383" s="70" t="s">
        <v>1646</v>
      </c>
      <c r="H383" s="70" t="s">
        <v>1647</v>
      </c>
      <c r="I383" s="148"/>
      <c r="J383" s="71">
        <v>176.10294482194843</v>
      </c>
      <c r="K383" s="71">
        <v>4.1513162804619892</v>
      </c>
      <c r="L383" s="71">
        <v>26.427056853369994</v>
      </c>
      <c r="M383" s="71">
        <v>52.267709497075984</v>
      </c>
      <c r="N383" s="71">
        <v>90.200750595079583</v>
      </c>
      <c r="O383" s="71">
        <v>40.560685717671561</v>
      </c>
      <c r="P383" s="71">
        <v>37.828051209153109</v>
      </c>
      <c r="Q383" s="71">
        <v>2.5388465909627098</v>
      </c>
      <c r="R383" s="71">
        <v>0</v>
      </c>
      <c r="S383" s="71">
        <v>2.9698026106057629</v>
      </c>
      <c r="T383" s="72"/>
      <c r="U383" s="71">
        <v>8422424</v>
      </c>
      <c r="V383" s="71">
        <v>1481</v>
      </c>
      <c r="W383" s="71">
        <v>596</v>
      </c>
      <c r="X383" s="71">
        <v>11532</v>
      </c>
      <c r="Y383" s="71">
        <v>20538</v>
      </c>
      <c r="Z383" s="71">
        <v>29843</v>
      </c>
      <c r="AA383" s="71">
        <v>8141</v>
      </c>
      <c r="AB383" s="71">
        <v>43483</v>
      </c>
      <c r="AC383" s="71">
        <v>0</v>
      </c>
      <c r="AD383" s="71">
        <v>2.9698026106057629</v>
      </c>
      <c r="AE383" s="72"/>
      <c r="AF383" s="71">
        <v>64512142.529203929</v>
      </c>
      <c r="AG383" s="71">
        <v>2808827.4703102759</v>
      </c>
      <c r="AH383" s="71">
        <v>3807405.0266281269</v>
      </c>
      <c r="AI383" s="71">
        <v>72655368.553886503</v>
      </c>
      <c r="AJ383" s="71">
        <v>82156186.83403407</v>
      </c>
      <c r="AK383" s="71">
        <v>0</v>
      </c>
      <c r="AL383" s="71">
        <v>0</v>
      </c>
      <c r="AM383" s="71">
        <v>5707747.6335466942</v>
      </c>
      <c r="AN383" s="71">
        <v>0</v>
      </c>
      <c r="AO383" s="71">
        <v>0</v>
      </c>
      <c r="AP383" s="71">
        <v>231647678.0476096</v>
      </c>
      <c r="AQ383" s="72"/>
      <c r="AR383" s="71">
        <v>1198</v>
      </c>
      <c r="AS383" s="71">
        <v>175</v>
      </c>
      <c r="AT383" s="71">
        <v>0</v>
      </c>
      <c r="AU383" s="71">
        <v>0</v>
      </c>
      <c r="AV383" s="71">
        <v>0</v>
      </c>
      <c r="AW383" s="71">
        <v>2</v>
      </c>
      <c r="AX383" s="71"/>
      <c r="AY383" s="72"/>
      <c r="AZ383" s="71">
        <v>6009.6999999999989</v>
      </c>
      <c r="BA383" s="71">
        <v>17030.2</v>
      </c>
      <c r="BB383" s="71">
        <v>0</v>
      </c>
      <c r="BC383" s="71">
        <v>0</v>
      </c>
      <c r="BD383" s="71">
        <v>0</v>
      </c>
      <c r="BE383" s="71">
        <v>300</v>
      </c>
      <c r="BF383" s="71"/>
      <c r="BG383" s="72"/>
      <c r="BH383" s="71">
        <v>0</v>
      </c>
      <c r="BI383" s="71">
        <v>0</v>
      </c>
      <c r="BJ383" s="71">
        <v>45.220999999999997</v>
      </c>
      <c r="BK383" s="71">
        <v>0</v>
      </c>
      <c r="BL383" s="71">
        <v>0</v>
      </c>
      <c r="BM383" s="71">
        <v>0</v>
      </c>
      <c r="BN383" s="72"/>
      <c r="BO383" s="71">
        <v>0</v>
      </c>
      <c r="BP383" s="71">
        <v>0</v>
      </c>
      <c r="BQ383" s="71">
        <v>1</v>
      </c>
      <c r="BR383" s="71">
        <v>0</v>
      </c>
      <c r="BS383" s="71">
        <v>0</v>
      </c>
      <c r="BT383" s="71">
        <v>0</v>
      </c>
      <c r="BU383"/>
      <c r="BV383" s="70">
        <v>45.220999999999997</v>
      </c>
      <c r="BW383" s="70">
        <v>0</v>
      </c>
      <c r="BX383" s="70">
        <v>0</v>
      </c>
      <c r="BY383" s="70">
        <v>0</v>
      </c>
      <c r="BZ383" s="70">
        <v>0</v>
      </c>
      <c r="CA383" s="70">
        <v>0</v>
      </c>
      <c r="CB383" s="70">
        <v>0</v>
      </c>
      <c r="CC383" s="70">
        <v>0</v>
      </c>
      <c r="CD383" s="70">
        <v>0</v>
      </c>
    </row>
    <row r="384" spans="1:82">
      <c r="A384" s="70" t="s">
        <v>1648</v>
      </c>
      <c r="B384" s="70">
        <v>289</v>
      </c>
      <c r="C384" s="70">
        <v>19</v>
      </c>
      <c r="D384" s="70">
        <v>17</v>
      </c>
      <c r="E384" s="70">
        <v>2022</v>
      </c>
      <c r="F384" s="70" t="s">
        <v>161</v>
      </c>
      <c r="G384" s="70" t="s">
        <v>1646</v>
      </c>
      <c r="H384" s="70" t="s">
        <v>1647</v>
      </c>
      <c r="I384" s="148"/>
      <c r="J384" s="71">
        <v>140.12090666382448</v>
      </c>
      <c r="K384" s="71">
        <v>3.9709585136315009</v>
      </c>
      <c r="L384" s="71">
        <v>23.695345676560493</v>
      </c>
      <c r="M384" s="71">
        <v>53.289670315775332</v>
      </c>
      <c r="N384" s="71">
        <v>89.529400744091987</v>
      </c>
      <c r="O384" s="71">
        <v>42.702055672862961</v>
      </c>
      <c r="P384" s="71">
        <v>37.66280521288931</v>
      </c>
      <c r="Q384" s="71">
        <v>2.5471803455965221</v>
      </c>
      <c r="R384" s="71">
        <v>0</v>
      </c>
      <c r="S384" s="71">
        <v>3.9502067004864498</v>
      </c>
      <c r="T384" s="72"/>
      <c r="U384" s="71">
        <v>8242302</v>
      </c>
      <c r="V384" s="71">
        <v>1481</v>
      </c>
      <c r="W384" s="71">
        <v>596</v>
      </c>
      <c r="X384" s="71">
        <v>11532</v>
      </c>
      <c r="Y384" s="71">
        <v>20699</v>
      </c>
      <c r="Z384" s="71">
        <v>29851</v>
      </c>
      <c r="AA384" s="71">
        <v>8229</v>
      </c>
      <c r="AB384" s="71">
        <v>43268</v>
      </c>
      <c r="AC384" s="71">
        <v>0</v>
      </c>
      <c r="AD384" s="71">
        <v>3.9502067004864498</v>
      </c>
      <c r="AE384" s="72"/>
      <c r="AF384" s="71">
        <v>56282771.79032743</v>
      </c>
      <c r="AG384" s="71">
        <v>2833501.8167347419</v>
      </c>
      <c r="AH384" s="71">
        <v>4226254.581718008</v>
      </c>
      <c r="AI384" s="71">
        <v>72155817.517457724</v>
      </c>
      <c r="AJ384" s="71">
        <v>84283527.09005785</v>
      </c>
      <c r="AK384" s="71">
        <v>0</v>
      </c>
      <c r="AL384" s="71">
        <v>0</v>
      </c>
      <c r="AM384" s="71">
        <v>5587079.7744070766</v>
      </c>
      <c r="AN384" s="71">
        <v>0</v>
      </c>
      <c r="AO384" s="71">
        <v>0</v>
      </c>
      <c r="AP384" s="71">
        <v>225368952.57070285</v>
      </c>
      <c r="AQ384" s="72"/>
      <c r="AR384" s="71">
        <v>1250</v>
      </c>
      <c r="AS384" s="71">
        <v>179</v>
      </c>
      <c r="AT384" s="71">
        <v>0</v>
      </c>
      <c r="AU384" s="71">
        <v>0</v>
      </c>
      <c r="AV384" s="71">
        <v>0</v>
      </c>
      <c r="AW384" s="71">
        <v>2</v>
      </c>
      <c r="AX384" s="71"/>
      <c r="AY384" s="72"/>
      <c r="AZ384" s="71">
        <v>6302.7249999999995</v>
      </c>
      <c r="BA384" s="71">
        <v>17222.000000000004</v>
      </c>
      <c r="BB384" s="71">
        <v>0</v>
      </c>
      <c r="BC384" s="71">
        <v>0</v>
      </c>
      <c r="BD384" s="71">
        <v>0</v>
      </c>
      <c r="BE384" s="71">
        <v>300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2122</v>
      </c>
      <c r="B385" s="70">
        <v>289</v>
      </c>
      <c r="C385" s="70">
        <v>20</v>
      </c>
      <c r="D385" s="70">
        <v>17</v>
      </c>
      <c r="E385" s="70">
        <v>2023</v>
      </c>
      <c r="F385" s="70" t="s">
        <v>1539</v>
      </c>
      <c r="G385" s="70" t="s">
        <v>1646</v>
      </c>
      <c r="H385" s="70" t="s">
        <v>1647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1313</v>
      </c>
      <c r="AS385" s="71">
        <v>179</v>
      </c>
      <c r="AT385" s="71">
        <v>0</v>
      </c>
      <c r="AU385" s="71">
        <v>0</v>
      </c>
      <c r="AV385" s="71">
        <v>0</v>
      </c>
      <c r="AW385" s="71">
        <v>2</v>
      </c>
      <c r="AX385" s="71"/>
      <c r="AY385" s="72"/>
      <c r="AZ385" s="71">
        <v>6693.6610000000001</v>
      </c>
      <c r="BA385" s="71">
        <v>17222.000000000004</v>
      </c>
      <c r="BB385" s="71">
        <v>0</v>
      </c>
      <c r="BC385" s="71">
        <v>0</v>
      </c>
      <c r="BD385" s="71">
        <v>0</v>
      </c>
      <c r="BE385" s="71">
        <v>300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1645</v>
      </c>
      <c r="B386" s="70">
        <v>289</v>
      </c>
      <c r="C386" s="70">
        <v>21</v>
      </c>
      <c r="D386" s="70">
        <v>17</v>
      </c>
      <c r="E386" s="70">
        <v>2024</v>
      </c>
      <c r="F386" s="70" t="s">
        <v>1554</v>
      </c>
      <c r="G386" s="1064" t="s">
        <v>1646</v>
      </c>
      <c r="H386" s="70" t="s">
        <v>1647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2123</v>
      </c>
      <c r="B387" s="70">
        <v>103</v>
      </c>
      <c r="C387" s="70">
        <v>1</v>
      </c>
      <c r="D387" s="70">
        <v>7</v>
      </c>
      <c r="E387" s="70">
        <v>1990</v>
      </c>
      <c r="F387" s="70" t="s">
        <v>787</v>
      </c>
      <c r="G387" s="1064" t="s">
        <v>2124</v>
      </c>
      <c r="H387" s="70" t="s">
        <v>2125</v>
      </c>
      <c r="I387" s="148"/>
      <c r="J387" s="71">
        <v>128.31898380293359</v>
      </c>
      <c r="K387" s="71">
        <v>7.8990197125254973</v>
      </c>
      <c r="L387" s="71">
        <v>70.27348009661992</v>
      </c>
      <c r="M387" s="71">
        <v>33.732138216158987</v>
      </c>
      <c r="N387" s="71">
        <v>41.129336216989543</v>
      </c>
      <c r="O387" s="71">
        <v>39.449401140004639</v>
      </c>
      <c r="P387" s="71">
        <v>75.721416766151165</v>
      </c>
      <c r="Q387" s="71">
        <v>3.29379140866327</v>
      </c>
      <c r="R387" s="71">
        <v>0</v>
      </c>
      <c r="S387" s="71">
        <v>2.997871641114306</v>
      </c>
      <c r="T387" s="72"/>
      <c r="U387" s="71">
        <v>4434114</v>
      </c>
      <c r="V387" s="71">
        <v>2679</v>
      </c>
      <c r="W387" s="71">
        <v>764</v>
      </c>
      <c r="X387" s="71">
        <v>13079</v>
      </c>
      <c r="Y387" s="71">
        <v>17745</v>
      </c>
      <c r="Z387" s="71">
        <v>16226</v>
      </c>
      <c r="AA387" s="71">
        <v>18386</v>
      </c>
      <c r="AB387" s="71">
        <v>53480</v>
      </c>
      <c r="AC387" s="71">
        <v>0</v>
      </c>
      <c r="AD387" s="71">
        <v>2.997871641114306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2126</v>
      </c>
      <c r="B388" s="70">
        <v>104</v>
      </c>
      <c r="C388" s="70">
        <v>2</v>
      </c>
      <c r="D388" s="70">
        <v>7</v>
      </c>
      <c r="E388" s="70">
        <v>2005</v>
      </c>
      <c r="F388" s="70" t="s">
        <v>789</v>
      </c>
      <c r="G388" s="70" t="s">
        <v>2124</v>
      </c>
      <c r="H388" s="70" t="s">
        <v>2125</v>
      </c>
      <c r="I388" s="148"/>
      <c r="J388" s="71">
        <v>68.359196852539739</v>
      </c>
      <c r="K388" s="71">
        <v>4.9013030617171349</v>
      </c>
      <c r="L388" s="71">
        <v>47.064632631678613</v>
      </c>
      <c r="M388" s="71">
        <v>58.059778620771709</v>
      </c>
      <c r="N388" s="71">
        <v>52.990052666992703</v>
      </c>
      <c r="O388" s="71">
        <v>59.640807845505151</v>
      </c>
      <c r="P388" s="71">
        <v>79.332195502747879</v>
      </c>
      <c r="Q388" s="71">
        <v>3.0154114839644199</v>
      </c>
      <c r="R388" s="71">
        <v>0</v>
      </c>
      <c r="S388" s="71">
        <v>0</v>
      </c>
      <c r="T388" s="72"/>
      <c r="U388" s="71">
        <v>2931774</v>
      </c>
      <c r="V388" s="71">
        <v>2113</v>
      </c>
      <c r="W388" s="71">
        <v>460</v>
      </c>
      <c r="X388" s="71">
        <v>12012</v>
      </c>
      <c r="Y388" s="71">
        <v>20880</v>
      </c>
      <c r="Z388" s="71">
        <v>28387</v>
      </c>
      <c r="AA388" s="71">
        <v>15776</v>
      </c>
      <c r="AB388" s="71">
        <v>51183</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2127</v>
      </c>
      <c r="B389" s="70">
        <v>105</v>
      </c>
      <c r="C389" s="70">
        <v>3</v>
      </c>
      <c r="D389" s="70">
        <v>7</v>
      </c>
      <c r="E389" s="70">
        <v>2006</v>
      </c>
      <c r="F389" s="70" t="s">
        <v>790</v>
      </c>
      <c r="G389" s="70" t="s">
        <v>2124</v>
      </c>
      <c r="H389" s="70" t="s">
        <v>2125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2128</v>
      </c>
      <c r="B390" s="70">
        <v>106</v>
      </c>
      <c r="C390" s="70">
        <v>4</v>
      </c>
      <c r="D390" s="70">
        <v>7</v>
      </c>
      <c r="E390" s="70">
        <v>2007</v>
      </c>
      <c r="F390" s="70" t="s">
        <v>791</v>
      </c>
      <c r="G390" s="70" t="s">
        <v>2124</v>
      </c>
      <c r="H390" s="70" t="s">
        <v>2125</v>
      </c>
      <c r="I390" s="148"/>
      <c r="J390" s="71">
        <v>63.174249211984367</v>
      </c>
      <c r="K390" s="71">
        <v>4.2203452259017196</v>
      </c>
      <c r="L390" s="71">
        <v>49.871052474238027</v>
      </c>
      <c r="M390" s="71">
        <v>55.988292951759917</v>
      </c>
      <c r="N390" s="71">
        <v>58.547084504747758</v>
      </c>
      <c r="O390" s="71">
        <v>57.614192401220969</v>
      </c>
      <c r="P390" s="71">
        <v>78.369477145221339</v>
      </c>
      <c r="Q390" s="71">
        <v>3.1261054099913599</v>
      </c>
      <c r="R390" s="71">
        <v>0</v>
      </c>
      <c r="S390" s="71">
        <v>0</v>
      </c>
      <c r="T390" s="72"/>
      <c r="U390" s="71">
        <v>3026982</v>
      </c>
      <c r="V390" s="71">
        <v>1895</v>
      </c>
      <c r="W390" s="71">
        <v>556</v>
      </c>
      <c r="X390" s="71">
        <v>14482</v>
      </c>
      <c r="Y390" s="71">
        <v>21199</v>
      </c>
      <c r="Z390" s="71">
        <v>28507</v>
      </c>
      <c r="AA390" s="71">
        <v>15347</v>
      </c>
      <c r="AB390" s="71">
        <v>50256</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2129</v>
      </c>
      <c r="B391" s="70">
        <v>107</v>
      </c>
      <c r="C391" s="70">
        <v>5</v>
      </c>
      <c r="D391" s="70">
        <v>7</v>
      </c>
      <c r="E391" s="70">
        <v>2008</v>
      </c>
      <c r="F391" s="70" t="s">
        <v>792</v>
      </c>
      <c r="G391" s="70" t="s">
        <v>2124</v>
      </c>
      <c r="H391" s="70" t="s">
        <v>2125</v>
      </c>
      <c r="I391" s="148"/>
      <c r="J391" s="71">
        <v>59.642325077142729</v>
      </c>
      <c r="K391" s="71">
        <v>3.1186708255574338</v>
      </c>
      <c r="L391" s="71">
        <v>44.109921373269223</v>
      </c>
      <c r="M391" s="71">
        <v>58.729752512127362</v>
      </c>
      <c r="N391" s="71">
        <v>49.72572961482286</v>
      </c>
      <c r="O391" s="71">
        <v>56.158496417623667</v>
      </c>
      <c r="P391" s="71">
        <v>76.918281486116854</v>
      </c>
      <c r="Q391" s="71">
        <v>3.0456555026705798</v>
      </c>
      <c r="R391" s="71">
        <v>0</v>
      </c>
      <c r="S391" s="71">
        <v>0</v>
      </c>
      <c r="T391" s="72"/>
      <c r="U391" s="71">
        <v>3084612</v>
      </c>
      <c r="V391" s="71">
        <v>1895</v>
      </c>
      <c r="W391" s="71">
        <v>556</v>
      </c>
      <c r="X391" s="71">
        <v>14482</v>
      </c>
      <c r="Y391" s="71">
        <v>21300</v>
      </c>
      <c r="Z391" s="71">
        <v>28762</v>
      </c>
      <c r="AA391" s="71">
        <v>15080</v>
      </c>
      <c r="AB391" s="71">
        <v>49768</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2130</v>
      </c>
      <c r="B392" s="70">
        <v>108</v>
      </c>
      <c r="C392" s="70">
        <v>6</v>
      </c>
      <c r="D392" s="70">
        <v>7</v>
      </c>
      <c r="E392" s="70">
        <v>2009</v>
      </c>
      <c r="F392" s="70" t="s">
        <v>176</v>
      </c>
      <c r="G392" s="70" t="s">
        <v>2124</v>
      </c>
      <c r="H392" s="70" t="s">
        <v>2125</v>
      </c>
      <c r="I392" s="148"/>
      <c r="J392" s="71">
        <v>63.903364317089888</v>
      </c>
      <c r="K392" s="71">
        <v>2.824341333786168</v>
      </c>
      <c r="L392" s="71">
        <v>48.270500948638038</v>
      </c>
      <c r="M392" s="71">
        <v>60.317530620635992</v>
      </c>
      <c r="N392" s="71">
        <v>47.827045460798928</v>
      </c>
      <c r="O392" s="71">
        <v>57.180224382141468</v>
      </c>
      <c r="P392" s="71">
        <v>73.592783282549348</v>
      </c>
      <c r="Q392" s="71">
        <v>2.8720776567959798</v>
      </c>
      <c r="R392" s="71">
        <v>0</v>
      </c>
      <c r="S392" s="71">
        <v>0</v>
      </c>
      <c r="T392" s="72"/>
      <c r="U392" s="71">
        <v>2933461</v>
      </c>
      <c r="V392" s="71">
        <v>1552</v>
      </c>
      <c r="W392" s="71">
        <v>828</v>
      </c>
      <c r="X392" s="71">
        <v>15530</v>
      </c>
      <c r="Y392" s="71">
        <v>21416</v>
      </c>
      <c r="Z392" s="71">
        <v>28906</v>
      </c>
      <c r="AA392" s="71">
        <v>14812</v>
      </c>
      <c r="AB392" s="71">
        <v>49266</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7.31</v>
      </c>
      <c r="BK392" s="71">
        <v>0</v>
      </c>
      <c r="BL392" s="71">
        <v>0</v>
      </c>
      <c r="BM392" s="71">
        <v>0</v>
      </c>
      <c r="BN392" s="72"/>
      <c r="BO392" s="71">
        <v>0</v>
      </c>
      <c r="BP392" s="71">
        <v>0</v>
      </c>
      <c r="BQ392" s="71">
        <v>1</v>
      </c>
      <c r="BR392" s="71">
        <v>0</v>
      </c>
      <c r="BS392" s="71">
        <v>0</v>
      </c>
      <c r="BT392" s="71">
        <v>0</v>
      </c>
      <c r="BU392"/>
      <c r="BV392" s="70">
        <v>7.31</v>
      </c>
      <c r="BW392" s="70">
        <v>0</v>
      </c>
      <c r="BX392" s="70">
        <v>0</v>
      </c>
      <c r="BY392" s="70">
        <v>0</v>
      </c>
      <c r="BZ392" s="70">
        <v>0</v>
      </c>
      <c r="CA392" s="70">
        <v>0</v>
      </c>
      <c r="CB392" s="70">
        <v>0</v>
      </c>
      <c r="CC392" s="70">
        <v>0</v>
      </c>
      <c r="CD392" s="70">
        <v>0</v>
      </c>
    </row>
    <row r="393" spans="1:82">
      <c r="A393" s="70" t="s">
        <v>2131</v>
      </c>
      <c r="B393" s="70">
        <v>109</v>
      </c>
      <c r="C393" s="70">
        <v>7</v>
      </c>
      <c r="D393" s="70">
        <v>7</v>
      </c>
      <c r="E393" s="70">
        <v>2010</v>
      </c>
      <c r="F393" s="70" t="s">
        <v>177</v>
      </c>
      <c r="G393" s="70" t="s">
        <v>2124</v>
      </c>
      <c r="H393" s="70" t="s">
        <v>2125</v>
      </c>
      <c r="I393" s="148"/>
      <c r="J393" s="71">
        <v>61.173523843909237</v>
      </c>
      <c r="K393" s="71">
        <v>3.0873518276488818</v>
      </c>
      <c r="L393" s="71">
        <v>43.820609730265247</v>
      </c>
      <c r="M393" s="71">
        <v>64.401632370850535</v>
      </c>
      <c r="N393" s="71">
        <v>58.248124487536607</v>
      </c>
      <c r="O393" s="71">
        <v>57.238663369423719</v>
      </c>
      <c r="P393" s="71">
        <v>74.208907740303786</v>
      </c>
      <c r="Q393" s="71">
        <v>2.97958836969587</v>
      </c>
      <c r="R393" s="71">
        <v>0</v>
      </c>
      <c r="S393" s="71">
        <v>0</v>
      </c>
      <c r="T393" s="72"/>
      <c r="U393" s="71">
        <v>2984038</v>
      </c>
      <c r="V393" s="71">
        <v>1552</v>
      </c>
      <c r="W393" s="71">
        <v>828</v>
      </c>
      <c r="X393" s="71">
        <v>15530</v>
      </c>
      <c r="Y393" s="71">
        <v>21575</v>
      </c>
      <c r="Z393" s="71">
        <v>29070</v>
      </c>
      <c r="AA393" s="71">
        <v>14563</v>
      </c>
      <c r="AB393" s="71">
        <v>48975</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7.6660000000000004</v>
      </c>
      <c r="BK393" s="71">
        <v>0</v>
      </c>
      <c r="BL393" s="71">
        <v>0</v>
      </c>
      <c r="BM393" s="71">
        <v>0</v>
      </c>
      <c r="BN393" s="72"/>
      <c r="BO393" s="71">
        <v>0</v>
      </c>
      <c r="BP393" s="71">
        <v>0</v>
      </c>
      <c r="BQ393" s="71">
        <v>1</v>
      </c>
      <c r="BR393" s="71">
        <v>0</v>
      </c>
      <c r="BS393" s="71">
        <v>0</v>
      </c>
      <c r="BT393" s="71">
        <v>0</v>
      </c>
      <c r="BU393"/>
      <c r="BV393" s="70">
        <v>7.6660000000000004</v>
      </c>
      <c r="BW393" s="70">
        <v>0</v>
      </c>
      <c r="BX393" s="70">
        <v>0</v>
      </c>
      <c r="BY393" s="70">
        <v>0</v>
      </c>
      <c r="BZ393" s="70">
        <v>0</v>
      </c>
      <c r="CA393" s="70">
        <v>0</v>
      </c>
      <c r="CB393" s="70">
        <v>0</v>
      </c>
      <c r="CC393" s="70">
        <v>0</v>
      </c>
      <c r="CD393" s="70">
        <v>0</v>
      </c>
    </row>
    <row r="394" spans="1:82">
      <c r="A394" s="70" t="s">
        <v>2132</v>
      </c>
      <c r="B394" s="70">
        <v>110</v>
      </c>
      <c r="C394" s="70">
        <v>8</v>
      </c>
      <c r="D394" s="70">
        <v>7</v>
      </c>
      <c r="E394" s="70">
        <v>2011</v>
      </c>
      <c r="F394" s="70" t="s">
        <v>178</v>
      </c>
      <c r="G394" s="70" t="s">
        <v>2124</v>
      </c>
      <c r="H394" s="70" t="s">
        <v>2125</v>
      </c>
      <c r="I394" s="148"/>
      <c r="J394" s="71">
        <v>66.458908778343243</v>
      </c>
      <c r="K394" s="71">
        <v>3.7721251469386128</v>
      </c>
      <c r="L394" s="71">
        <v>44.779630934622197</v>
      </c>
      <c r="M394" s="71">
        <v>85.768124899924516</v>
      </c>
      <c r="N394" s="71">
        <v>73.848535571246714</v>
      </c>
      <c r="O394" s="71">
        <v>57.014064944158505</v>
      </c>
      <c r="P394" s="71">
        <v>71.297379091887464</v>
      </c>
      <c r="Q394" s="71">
        <v>3.4147446771235699</v>
      </c>
      <c r="R394" s="71">
        <v>0</v>
      </c>
      <c r="S394" s="71">
        <v>0</v>
      </c>
      <c r="T394" s="72"/>
      <c r="U394" s="71">
        <v>2951146</v>
      </c>
      <c r="V394" s="71">
        <v>1552</v>
      </c>
      <c r="W394" s="71">
        <v>828</v>
      </c>
      <c r="X394" s="71">
        <v>15530</v>
      </c>
      <c r="Y394" s="71">
        <v>21636</v>
      </c>
      <c r="Z394" s="71">
        <v>29585</v>
      </c>
      <c r="AA394" s="71">
        <v>14408</v>
      </c>
      <c r="AB394" s="71">
        <v>48659</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8.01</v>
      </c>
      <c r="BK394" s="71">
        <v>0</v>
      </c>
      <c r="BL394" s="71">
        <v>0</v>
      </c>
      <c r="BM394" s="71">
        <v>0</v>
      </c>
      <c r="BN394" s="72"/>
      <c r="BO394" s="71">
        <v>0</v>
      </c>
      <c r="BP394" s="71">
        <v>0</v>
      </c>
      <c r="BQ394" s="71">
        <v>1</v>
      </c>
      <c r="BR394" s="71">
        <v>0</v>
      </c>
      <c r="BS394" s="71">
        <v>0</v>
      </c>
      <c r="BT394" s="71">
        <v>0</v>
      </c>
      <c r="BU394"/>
      <c r="BV394" s="70">
        <v>8.01</v>
      </c>
      <c r="BW394" s="70">
        <v>0</v>
      </c>
      <c r="BX394" s="70">
        <v>0</v>
      </c>
      <c r="BY394" s="70">
        <v>0</v>
      </c>
      <c r="BZ394" s="70">
        <v>0</v>
      </c>
      <c r="CA394" s="70">
        <v>0</v>
      </c>
      <c r="CB394" s="70">
        <v>0</v>
      </c>
      <c r="CC394" s="70">
        <v>0</v>
      </c>
      <c r="CD394" s="70">
        <v>0</v>
      </c>
    </row>
    <row r="395" spans="1:82">
      <c r="A395" s="70" t="s">
        <v>2133</v>
      </c>
      <c r="B395" s="70">
        <v>111</v>
      </c>
      <c r="C395" s="70">
        <v>9</v>
      </c>
      <c r="D395" s="70">
        <v>7</v>
      </c>
      <c r="E395" s="70">
        <v>2012</v>
      </c>
      <c r="F395" s="70" t="s">
        <v>179</v>
      </c>
      <c r="G395" s="70" t="s">
        <v>2124</v>
      </c>
      <c r="H395" s="70" t="s">
        <v>2125</v>
      </c>
      <c r="I395" s="148"/>
      <c r="J395" s="71">
        <v>69.227338542154598</v>
      </c>
      <c r="K395" s="71">
        <v>3.6601207898620838</v>
      </c>
      <c r="L395" s="71">
        <v>44.681054691963183</v>
      </c>
      <c r="M395" s="71">
        <v>95.366957026725316</v>
      </c>
      <c r="N395" s="71">
        <v>77.128390857948901</v>
      </c>
      <c r="O395" s="71">
        <v>57.2862224205251</v>
      </c>
      <c r="P395" s="71">
        <v>70.817188898661044</v>
      </c>
      <c r="Q395" s="71">
        <v>3.70829762796297</v>
      </c>
      <c r="R395" s="71">
        <v>0</v>
      </c>
      <c r="S395" s="71">
        <v>0</v>
      </c>
      <c r="T395" s="72"/>
      <c r="U395" s="71">
        <v>3229028</v>
      </c>
      <c r="V395" s="71">
        <v>1552</v>
      </c>
      <c r="W395" s="71">
        <v>828</v>
      </c>
      <c r="X395" s="71">
        <v>15530</v>
      </c>
      <c r="Y395" s="71">
        <v>21956</v>
      </c>
      <c r="Z395" s="71">
        <v>29962</v>
      </c>
      <c r="AA395" s="71">
        <v>14230</v>
      </c>
      <c r="AB395" s="71">
        <v>48636</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8.9190000000000005</v>
      </c>
      <c r="BK395" s="71">
        <v>0</v>
      </c>
      <c r="BL395" s="71">
        <v>0</v>
      </c>
      <c r="BM395" s="71">
        <v>0</v>
      </c>
      <c r="BN395" s="72"/>
      <c r="BO395" s="71">
        <v>0</v>
      </c>
      <c r="BP395" s="71">
        <v>0</v>
      </c>
      <c r="BQ395" s="71">
        <v>1</v>
      </c>
      <c r="BR395" s="71">
        <v>0</v>
      </c>
      <c r="BS395" s="71">
        <v>0</v>
      </c>
      <c r="BT395" s="71">
        <v>0</v>
      </c>
      <c r="BU395"/>
      <c r="BV395" s="70">
        <v>8.9190000000000005</v>
      </c>
      <c r="BW395" s="70">
        <v>0</v>
      </c>
      <c r="BX395" s="70">
        <v>0</v>
      </c>
      <c r="BY395" s="70">
        <v>0</v>
      </c>
      <c r="BZ395" s="70">
        <v>0</v>
      </c>
      <c r="CA395" s="70">
        <v>0</v>
      </c>
      <c r="CB395" s="70">
        <v>0</v>
      </c>
      <c r="CC395" s="70">
        <v>0</v>
      </c>
      <c r="CD395" s="70">
        <v>0</v>
      </c>
    </row>
    <row r="396" spans="1:82">
      <c r="A396" s="70" t="s">
        <v>2134</v>
      </c>
      <c r="B396" s="70">
        <v>112</v>
      </c>
      <c r="C396" s="70">
        <v>10</v>
      </c>
      <c r="D396" s="70">
        <v>7</v>
      </c>
      <c r="E396" s="70">
        <v>2013</v>
      </c>
      <c r="F396" s="70" t="s">
        <v>180</v>
      </c>
      <c r="G396" s="70" t="s">
        <v>2124</v>
      </c>
      <c r="H396" s="70" t="s">
        <v>2125</v>
      </c>
      <c r="I396" s="148"/>
      <c r="J396" s="71">
        <v>78.764364867045401</v>
      </c>
      <c r="K396" s="71">
        <v>3.0660933727956121</v>
      </c>
      <c r="L396" s="71">
        <v>39.372145042609198</v>
      </c>
      <c r="M396" s="71">
        <v>82.2590234974965</v>
      </c>
      <c r="N396" s="71">
        <v>81.540206543469282</v>
      </c>
      <c r="O396" s="71">
        <v>55.14712653226222</v>
      </c>
      <c r="P396" s="71">
        <v>70.184863074416995</v>
      </c>
      <c r="Q396" s="71">
        <v>3.7504746709023</v>
      </c>
      <c r="R396" s="71">
        <v>0</v>
      </c>
      <c r="S396" s="71">
        <v>0</v>
      </c>
      <c r="T396" s="72"/>
      <c r="U396" s="71">
        <v>3342646</v>
      </c>
      <c r="V396" s="71">
        <v>1552</v>
      </c>
      <c r="W396" s="71">
        <v>828</v>
      </c>
      <c r="X396" s="71">
        <v>15530</v>
      </c>
      <c r="Y396" s="71">
        <v>21987</v>
      </c>
      <c r="Z396" s="71">
        <v>30131</v>
      </c>
      <c r="AA396" s="71">
        <v>14050</v>
      </c>
      <c r="AB396" s="71">
        <v>48484</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9.5039999999999996</v>
      </c>
      <c r="BK396" s="71">
        <v>0</v>
      </c>
      <c r="BL396" s="71">
        <v>0</v>
      </c>
      <c r="BM396" s="71">
        <v>0</v>
      </c>
      <c r="BN396" s="72"/>
      <c r="BO396" s="71">
        <v>0</v>
      </c>
      <c r="BP396" s="71">
        <v>0</v>
      </c>
      <c r="BQ396" s="71">
        <v>1</v>
      </c>
      <c r="BR396" s="71">
        <v>0</v>
      </c>
      <c r="BS396" s="71">
        <v>0</v>
      </c>
      <c r="BT396" s="71">
        <v>0</v>
      </c>
      <c r="BU396"/>
      <c r="BV396" s="70">
        <v>9.5039999999999996</v>
      </c>
      <c r="BW396" s="70">
        <v>0</v>
      </c>
      <c r="BX396" s="70">
        <v>0</v>
      </c>
      <c r="BY396" s="70">
        <v>0</v>
      </c>
      <c r="BZ396" s="70">
        <v>0</v>
      </c>
      <c r="CA396" s="70">
        <v>0</v>
      </c>
      <c r="CB396" s="70">
        <v>0</v>
      </c>
      <c r="CC396" s="70">
        <v>0</v>
      </c>
      <c r="CD396" s="70">
        <v>0</v>
      </c>
    </row>
    <row r="397" spans="1:82">
      <c r="A397" s="70" t="s">
        <v>2135</v>
      </c>
      <c r="B397" s="70">
        <v>113</v>
      </c>
      <c r="C397" s="70">
        <v>11</v>
      </c>
      <c r="D397" s="70">
        <v>7</v>
      </c>
      <c r="E397" s="70">
        <v>2014</v>
      </c>
      <c r="F397" s="70" t="s">
        <v>181</v>
      </c>
      <c r="G397" s="70" t="s">
        <v>2124</v>
      </c>
      <c r="H397" s="70" t="s">
        <v>2125</v>
      </c>
      <c r="I397" s="148"/>
      <c r="J397" s="71">
        <v>81.348335787242391</v>
      </c>
      <c r="K397" s="71">
        <v>3.1320875955310119</v>
      </c>
      <c r="L397" s="71">
        <v>40.276771247368977</v>
      </c>
      <c r="M397" s="71">
        <v>81.352589707387509</v>
      </c>
      <c r="N397" s="71">
        <v>78.751697644694559</v>
      </c>
      <c r="O397" s="71">
        <v>52.80176446200737</v>
      </c>
      <c r="P397" s="71">
        <v>69.680983346271447</v>
      </c>
      <c r="Q397" s="71">
        <v>3.5689669604838201</v>
      </c>
      <c r="R397" s="71">
        <v>0</v>
      </c>
      <c r="S397" s="71">
        <v>0</v>
      </c>
      <c r="T397" s="72"/>
      <c r="U397" s="71">
        <v>3657781</v>
      </c>
      <c r="V397" s="71">
        <v>1374</v>
      </c>
      <c r="W397" s="71">
        <v>1001</v>
      </c>
      <c r="X397" s="71">
        <v>15872</v>
      </c>
      <c r="Y397" s="71">
        <v>22015</v>
      </c>
      <c r="Z397" s="71">
        <v>30385</v>
      </c>
      <c r="AA397" s="71">
        <v>13877</v>
      </c>
      <c r="AB397" s="71">
        <v>48088</v>
      </c>
      <c r="AC397" s="71">
        <v>0</v>
      </c>
      <c r="AD397" s="71">
        <v>0</v>
      </c>
      <c r="AE397" s="72"/>
      <c r="AF397" s="71"/>
      <c r="AG397" s="71"/>
      <c r="AH397" s="71"/>
      <c r="AI397" s="71"/>
      <c r="AJ397" s="71"/>
      <c r="AK397" s="71"/>
      <c r="AL397" s="71"/>
      <c r="AM397" s="71"/>
      <c r="AN397" s="71"/>
      <c r="AO397" s="71"/>
      <c r="AP397" s="71"/>
      <c r="AQ397" s="72"/>
      <c r="AR397" s="71">
        <v>1278</v>
      </c>
      <c r="AS397" s="71">
        <v>416</v>
      </c>
      <c r="AT397" s="71">
        <v>0</v>
      </c>
      <c r="AU397" s="71">
        <v>0</v>
      </c>
      <c r="AV397" s="71">
        <v>0</v>
      </c>
      <c r="AW397" s="71">
        <v>0</v>
      </c>
      <c r="AX397" s="71"/>
      <c r="AY397" s="72"/>
      <c r="AZ397" s="71">
        <v>6103.0079999999998</v>
      </c>
      <c r="BA397" s="71">
        <v>27046.1</v>
      </c>
      <c r="BB397" s="71">
        <v>0</v>
      </c>
      <c r="BC397" s="71">
        <v>0</v>
      </c>
      <c r="BD397" s="71">
        <v>0</v>
      </c>
      <c r="BE397" s="71">
        <v>0</v>
      </c>
      <c r="BF397" s="71"/>
      <c r="BG397" s="72"/>
      <c r="BH397" s="71">
        <v>0</v>
      </c>
      <c r="BI397" s="71">
        <v>0</v>
      </c>
      <c r="BJ397" s="71">
        <v>9.0030000000000001</v>
      </c>
      <c r="BK397" s="71">
        <v>0</v>
      </c>
      <c r="BL397" s="71">
        <v>0</v>
      </c>
      <c r="BM397" s="71">
        <v>0</v>
      </c>
      <c r="BN397" s="72"/>
      <c r="BO397" s="71">
        <v>0</v>
      </c>
      <c r="BP397" s="71">
        <v>0</v>
      </c>
      <c r="BQ397" s="71">
        <v>1</v>
      </c>
      <c r="BR397" s="71">
        <v>0</v>
      </c>
      <c r="BS397" s="71">
        <v>0</v>
      </c>
      <c r="BT397" s="71">
        <v>0</v>
      </c>
      <c r="BU397"/>
      <c r="BV397" s="70">
        <v>9.0030000000000001</v>
      </c>
      <c r="BW397" s="70">
        <v>0</v>
      </c>
      <c r="BX397" s="70">
        <v>0</v>
      </c>
      <c r="BY397" s="70">
        <v>0</v>
      </c>
      <c r="BZ397" s="70">
        <v>0</v>
      </c>
      <c r="CA397" s="70">
        <v>0</v>
      </c>
      <c r="CB397" s="70">
        <v>0</v>
      </c>
      <c r="CC397" s="70">
        <v>0</v>
      </c>
      <c r="CD397" s="70">
        <v>0</v>
      </c>
    </row>
    <row r="398" spans="1:82">
      <c r="A398" s="70" t="s">
        <v>2136</v>
      </c>
      <c r="B398" s="70">
        <v>114</v>
      </c>
      <c r="C398" s="70">
        <v>12</v>
      </c>
      <c r="D398" s="70">
        <v>7</v>
      </c>
      <c r="E398" s="70">
        <v>2015</v>
      </c>
      <c r="F398" s="70" t="s">
        <v>182</v>
      </c>
      <c r="G398" s="70" t="s">
        <v>2124</v>
      </c>
      <c r="H398" s="70" t="s">
        <v>2125</v>
      </c>
      <c r="I398" s="148"/>
      <c r="J398" s="71">
        <v>79.222474246993457</v>
      </c>
      <c r="K398" s="71">
        <v>2.961938333647399</v>
      </c>
      <c r="L398" s="71">
        <v>47.250863813809559</v>
      </c>
      <c r="M398" s="71">
        <v>93.922841512339843</v>
      </c>
      <c r="N398" s="71">
        <v>68.786560348126571</v>
      </c>
      <c r="O398" s="71">
        <v>52.355247930720374</v>
      </c>
      <c r="P398" s="71">
        <v>69.012392741918973</v>
      </c>
      <c r="Q398" s="71">
        <v>3.4616755422150098</v>
      </c>
      <c r="R398" s="71">
        <v>0</v>
      </c>
      <c r="S398" s="71">
        <v>0</v>
      </c>
      <c r="T398" s="72"/>
      <c r="U398" s="71">
        <v>4027726</v>
      </c>
      <c r="V398" s="71">
        <v>1374</v>
      </c>
      <c r="W398" s="71">
        <v>1001</v>
      </c>
      <c r="X398" s="71">
        <v>15872</v>
      </c>
      <c r="Y398" s="71">
        <v>22083</v>
      </c>
      <c r="Z398" s="71">
        <v>30418</v>
      </c>
      <c r="AA398" s="71">
        <v>13733</v>
      </c>
      <c r="AB398" s="71">
        <v>47646</v>
      </c>
      <c r="AC398" s="71">
        <v>0</v>
      </c>
      <c r="AD398" s="71">
        <v>0</v>
      </c>
      <c r="AE398" s="72"/>
      <c r="AF398" s="71">
        <v>68074194.852424681</v>
      </c>
      <c r="AG398" s="71">
        <v>2297755.643064742</v>
      </c>
      <c r="AH398" s="71">
        <v>6715313.2031236328</v>
      </c>
      <c r="AI398" s="71">
        <v>96544656.431854784</v>
      </c>
      <c r="AJ398" s="71">
        <v>113070221.9510804</v>
      </c>
      <c r="AK398" s="71">
        <v>0</v>
      </c>
      <c r="AL398" s="71">
        <v>0</v>
      </c>
      <c r="AM398" s="71">
        <v>6529684.4325471576</v>
      </c>
      <c r="AN398" s="71">
        <v>0</v>
      </c>
      <c r="AO398" s="71">
        <v>0</v>
      </c>
      <c r="AP398" s="71">
        <v>293231826.51409537</v>
      </c>
      <c r="AQ398" s="72"/>
      <c r="AR398" s="71">
        <v>1380</v>
      </c>
      <c r="AS398" s="71">
        <v>510</v>
      </c>
      <c r="AT398" s="71">
        <v>0</v>
      </c>
      <c r="AU398" s="71">
        <v>0</v>
      </c>
      <c r="AV398" s="71">
        <v>0</v>
      </c>
      <c r="AW398" s="71">
        <v>0</v>
      </c>
      <c r="AX398" s="71"/>
      <c r="AY398" s="72"/>
      <c r="AZ398" s="71">
        <v>6788.2480000000014</v>
      </c>
      <c r="BA398" s="71">
        <v>34519.4</v>
      </c>
      <c r="BB398" s="71">
        <v>0</v>
      </c>
      <c r="BC398" s="71">
        <v>0</v>
      </c>
      <c r="BD398" s="71">
        <v>0</v>
      </c>
      <c r="BE398" s="71">
        <v>0</v>
      </c>
      <c r="BF398" s="71"/>
      <c r="BG398" s="72"/>
      <c r="BH398" s="71">
        <v>0</v>
      </c>
      <c r="BI398" s="71">
        <v>0</v>
      </c>
      <c r="BJ398" s="71">
        <v>8.9930000000000003</v>
      </c>
      <c r="BK398" s="71">
        <v>0</v>
      </c>
      <c r="BL398" s="71">
        <v>0</v>
      </c>
      <c r="BM398" s="71">
        <v>0</v>
      </c>
      <c r="BN398" s="72"/>
      <c r="BO398" s="71">
        <v>0</v>
      </c>
      <c r="BP398" s="71">
        <v>0</v>
      </c>
      <c r="BQ398" s="71">
        <v>1</v>
      </c>
      <c r="BR398" s="71">
        <v>0</v>
      </c>
      <c r="BS398" s="71">
        <v>0</v>
      </c>
      <c r="BT398" s="71">
        <v>0</v>
      </c>
      <c r="BU398"/>
      <c r="BV398" s="70">
        <v>8.9930000000000003</v>
      </c>
      <c r="BW398" s="70">
        <v>0</v>
      </c>
      <c r="BX398" s="70">
        <v>0</v>
      </c>
      <c r="BY398" s="70">
        <v>0</v>
      </c>
      <c r="BZ398" s="70">
        <v>0</v>
      </c>
      <c r="CA398" s="70">
        <v>0</v>
      </c>
      <c r="CB398" s="70">
        <v>0</v>
      </c>
      <c r="CC398" s="70">
        <v>0</v>
      </c>
      <c r="CD398" s="70">
        <v>0</v>
      </c>
    </row>
    <row r="399" spans="1:82">
      <c r="A399" s="70" t="s">
        <v>2137</v>
      </c>
      <c r="B399" s="70">
        <v>115</v>
      </c>
      <c r="C399" s="70">
        <v>13</v>
      </c>
      <c r="D399" s="70">
        <v>7</v>
      </c>
      <c r="E399" s="70">
        <v>2016</v>
      </c>
      <c r="F399" s="70" t="s">
        <v>155</v>
      </c>
      <c r="G399" s="70" t="s">
        <v>2124</v>
      </c>
      <c r="H399" s="70" t="s">
        <v>2125</v>
      </c>
      <c r="I399" s="148"/>
      <c r="J399" s="71">
        <v>72.469379024504619</v>
      </c>
      <c r="K399" s="71">
        <v>2.8603549767106</v>
      </c>
      <c r="L399" s="71">
        <v>49.938131194263001</v>
      </c>
      <c r="M399" s="71">
        <v>66.331660537938376</v>
      </c>
      <c r="N399" s="71">
        <v>59.418463578166474</v>
      </c>
      <c r="O399" s="71">
        <v>51.765380840540161</v>
      </c>
      <c r="P399" s="71">
        <v>67.380755781554043</v>
      </c>
      <c r="Q399" s="71">
        <v>3.3260621915180031</v>
      </c>
      <c r="R399" s="71">
        <v>0</v>
      </c>
      <c r="S399" s="71">
        <v>0</v>
      </c>
      <c r="T399" s="72"/>
      <c r="U399" s="71">
        <v>4286569</v>
      </c>
      <c r="V399" s="71">
        <v>1374</v>
      </c>
      <c r="W399" s="71">
        <v>1001</v>
      </c>
      <c r="X399" s="71">
        <v>15872</v>
      </c>
      <c r="Y399" s="71">
        <v>22139</v>
      </c>
      <c r="Z399" s="71">
        <v>30445</v>
      </c>
      <c r="AA399" s="71">
        <v>13868</v>
      </c>
      <c r="AB399" s="71">
        <v>47090</v>
      </c>
      <c r="AC399" s="71">
        <v>0</v>
      </c>
      <c r="AD399" s="71">
        <v>0</v>
      </c>
      <c r="AE399" s="72"/>
      <c r="AF399" s="71">
        <v>63599058.778744511</v>
      </c>
      <c r="AG399" s="71">
        <v>2176471.9170518261</v>
      </c>
      <c r="AH399" s="71">
        <v>5690476.1770586316</v>
      </c>
      <c r="AI399" s="71">
        <v>98487099.826840267</v>
      </c>
      <c r="AJ399" s="71">
        <v>96046089.634476662</v>
      </c>
      <c r="AK399" s="71">
        <v>0</v>
      </c>
      <c r="AL399" s="71">
        <v>0</v>
      </c>
      <c r="AM399" s="71">
        <v>6458500.6910406835</v>
      </c>
      <c r="AN399" s="71">
        <v>0</v>
      </c>
      <c r="AO399" s="71">
        <v>0</v>
      </c>
      <c r="AP399" s="71">
        <v>272457697.02521259</v>
      </c>
      <c r="AQ399" s="72"/>
      <c r="AR399" s="71">
        <v>1457</v>
      </c>
      <c r="AS399" s="71">
        <v>561</v>
      </c>
      <c r="AT399" s="71">
        <v>0</v>
      </c>
      <c r="AU399" s="71">
        <v>1</v>
      </c>
      <c r="AV399" s="71">
        <v>0</v>
      </c>
      <c r="AW399" s="71">
        <v>0</v>
      </c>
      <c r="AX399" s="71"/>
      <c r="AY399" s="72"/>
      <c r="AZ399" s="71">
        <v>7337.1580000000004</v>
      </c>
      <c r="BA399" s="71">
        <v>36326.699999999997</v>
      </c>
      <c r="BB399" s="71">
        <v>0</v>
      </c>
      <c r="BC399" s="71">
        <v>1790</v>
      </c>
      <c r="BD399" s="71">
        <v>0</v>
      </c>
      <c r="BE399" s="71">
        <v>0</v>
      </c>
      <c r="BF399" s="71"/>
      <c r="BG399" s="72"/>
      <c r="BH399" s="71">
        <v>0</v>
      </c>
      <c r="BI399" s="71">
        <v>0</v>
      </c>
      <c r="BJ399" s="71">
        <v>9.2159999999999993</v>
      </c>
      <c r="BK399" s="71">
        <v>0</v>
      </c>
      <c r="BL399" s="71">
        <v>0</v>
      </c>
      <c r="BM399" s="71">
        <v>0</v>
      </c>
      <c r="BN399" s="72"/>
      <c r="BO399" s="71">
        <v>0</v>
      </c>
      <c r="BP399" s="71">
        <v>0</v>
      </c>
      <c r="BQ399" s="71">
        <v>1</v>
      </c>
      <c r="BR399" s="71">
        <v>0</v>
      </c>
      <c r="BS399" s="71">
        <v>0</v>
      </c>
      <c r="BT399" s="71">
        <v>0</v>
      </c>
      <c r="BU399"/>
      <c r="BV399" s="70">
        <v>9.2159999999999993</v>
      </c>
      <c r="BW399" s="70">
        <v>0</v>
      </c>
      <c r="BX399" s="70">
        <v>0</v>
      </c>
      <c r="BY399" s="70">
        <v>0</v>
      </c>
      <c r="BZ399" s="70">
        <v>0</v>
      </c>
      <c r="CA399" s="70">
        <v>0</v>
      </c>
      <c r="CB399" s="70">
        <v>0</v>
      </c>
      <c r="CC399" s="70">
        <v>0</v>
      </c>
      <c r="CD399" s="70">
        <v>0</v>
      </c>
    </row>
    <row r="400" spans="1:82">
      <c r="A400" s="70" t="s">
        <v>2138</v>
      </c>
      <c r="B400" s="70">
        <v>116</v>
      </c>
      <c r="C400" s="70">
        <v>14</v>
      </c>
      <c r="D400" s="70">
        <v>7</v>
      </c>
      <c r="E400" s="70">
        <v>2017</v>
      </c>
      <c r="F400" s="70" t="s">
        <v>156</v>
      </c>
      <c r="G400" s="70" t="s">
        <v>2124</v>
      </c>
      <c r="H400" s="70" t="s">
        <v>2125</v>
      </c>
      <c r="I400" s="148"/>
      <c r="J400" s="71">
        <v>69.55140679272084</v>
      </c>
      <c r="K400" s="71">
        <v>2.8341677141559427</v>
      </c>
      <c r="L400" s="71">
        <v>42.95724847427639</v>
      </c>
      <c r="M400" s="71">
        <v>56.268097610741449</v>
      </c>
      <c r="N400" s="71">
        <v>61.563406878211815</v>
      </c>
      <c r="O400" s="71">
        <v>50.957489202686112</v>
      </c>
      <c r="P400" s="71">
        <v>66.364913627273637</v>
      </c>
      <c r="Q400" s="71">
        <v>3.1769654912160998</v>
      </c>
      <c r="R400" s="71">
        <v>0</v>
      </c>
      <c r="S400" s="71">
        <v>0</v>
      </c>
      <c r="T400" s="72"/>
      <c r="U400" s="71">
        <v>4418563</v>
      </c>
      <c r="V400" s="71">
        <v>1374</v>
      </c>
      <c r="W400" s="71">
        <v>1001</v>
      </c>
      <c r="X400" s="71">
        <v>15872</v>
      </c>
      <c r="Y400" s="71">
        <v>22136</v>
      </c>
      <c r="Z400" s="71">
        <v>30467</v>
      </c>
      <c r="AA400" s="71">
        <v>13746</v>
      </c>
      <c r="AB400" s="71">
        <v>46513</v>
      </c>
      <c r="AC400" s="71">
        <v>0</v>
      </c>
      <c r="AD400" s="71">
        <v>0</v>
      </c>
      <c r="AE400" s="72"/>
      <c r="AF400" s="71">
        <v>62195728.955088086</v>
      </c>
      <c r="AG400" s="71">
        <v>2206745.532118116</v>
      </c>
      <c r="AH400" s="71">
        <v>6291208.1890576817</v>
      </c>
      <c r="AI400" s="71">
        <v>90445986.885626659</v>
      </c>
      <c r="AJ400" s="71">
        <v>109371940.6467922</v>
      </c>
      <c r="AK400" s="71">
        <v>0</v>
      </c>
      <c r="AL400" s="71">
        <v>0</v>
      </c>
      <c r="AM400" s="71">
        <v>6389345.7906257324</v>
      </c>
      <c r="AN400" s="71">
        <v>0</v>
      </c>
      <c r="AO400" s="71">
        <v>0</v>
      </c>
      <c r="AP400" s="71">
        <v>276900955.99930853</v>
      </c>
      <c r="AQ400" s="72"/>
      <c r="AR400" s="71">
        <v>1540</v>
      </c>
      <c r="AS400" s="71">
        <v>592</v>
      </c>
      <c r="AT400" s="71">
        <v>0</v>
      </c>
      <c r="AU400" s="71">
        <v>1</v>
      </c>
      <c r="AV400" s="71">
        <v>0</v>
      </c>
      <c r="AW400" s="71">
        <v>0</v>
      </c>
      <c r="AX400" s="71"/>
      <c r="AY400" s="72"/>
      <c r="AZ400" s="71">
        <v>7891.8880000000008</v>
      </c>
      <c r="BA400" s="71">
        <v>37556.500000000007</v>
      </c>
      <c r="BB400" s="71">
        <v>0</v>
      </c>
      <c r="BC400" s="71">
        <v>1790</v>
      </c>
      <c r="BD400" s="71">
        <v>0</v>
      </c>
      <c r="BE400" s="71">
        <v>0</v>
      </c>
      <c r="BF400" s="71"/>
      <c r="BG400" s="72"/>
      <c r="BH400" s="71">
        <v>0</v>
      </c>
      <c r="BI400" s="71">
        <v>0</v>
      </c>
      <c r="BJ400" s="71">
        <v>8.0530000000000008</v>
      </c>
      <c r="BK400" s="71">
        <v>0</v>
      </c>
      <c r="BL400" s="71">
        <v>49.341999999999999</v>
      </c>
      <c r="BM400" s="71">
        <v>0</v>
      </c>
      <c r="BN400" s="72"/>
      <c r="BO400" s="71">
        <v>0</v>
      </c>
      <c r="BP400" s="71">
        <v>0</v>
      </c>
      <c r="BQ400" s="71">
        <v>1</v>
      </c>
      <c r="BR400" s="71">
        <v>0</v>
      </c>
      <c r="BS400" s="71">
        <v>1</v>
      </c>
      <c r="BT400" s="71">
        <v>0</v>
      </c>
      <c r="BU400"/>
      <c r="BV400" s="70">
        <v>8.0530000000000008</v>
      </c>
      <c r="BW400" s="70">
        <v>15.147</v>
      </c>
      <c r="BX400" s="70">
        <v>34.195</v>
      </c>
      <c r="BY400" s="70">
        <v>0</v>
      </c>
      <c r="BZ400" s="70">
        <v>0</v>
      </c>
      <c r="CA400" s="70">
        <v>0</v>
      </c>
      <c r="CB400" s="70">
        <v>0</v>
      </c>
      <c r="CC400" s="70">
        <v>0</v>
      </c>
      <c r="CD400" s="70">
        <v>0</v>
      </c>
    </row>
    <row r="401" spans="1:82">
      <c r="A401" s="70" t="s">
        <v>2139</v>
      </c>
      <c r="B401" s="70">
        <v>117</v>
      </c>
      <c r="C401" s="70">
        <v>15</v>
      </c>
      <c r="D401" s="70">
        <v>7</v>
      </c>
      <c r="E401" s="70">
        <v>2018</v>
      </c>
      <c r="F401" s="70" t="s">
        <v>183</v>
      </c>
      <c r="G401" s="70" t="s">
        <v>2124</v>
      </c>
      <c r="H401" s="70" t="s">
        <v>2125</v>
      </c>
      <c r="I401" s="148"/>
      <c r="J401" s="71">
        <v>68.533565673246329</v>
      </c>
      <c r="K401" s="71">
        <v>2.4426578668477976</v>
      </c>
      <c r="L401" s="71">
        <v>38.225548560507136</v>
      </c>
      <c r="M401" s="71">
        <v>54.287657799967334</v>
      </c>
      <c r="N401" s="71">
        <v>41.259870423216064</v>
      </c>
      <c r="O401" s="71">
        <v>49.947593240913299</v>
      </c>
      <c r="P401" s="71">
        <v>65.202413582175524</v>
      </c>
      <c r="Q401" s="71">
        <v>2.9148845271553601</v>
      </c>
      <c r="R401" s="71">
        <v>0</v>
      </c>
      <c r="S401" s="71">
        <v>0</v>
      </c>
      <c r="T401" s="72"/>
      <c r="U401" s="71">
        <v>4495986</v>
      </c>
      <c r="V401" s="71">
        <v>1374</v>
      </c>
      <c r="W401" s="71">
        <v>1001</v>
      </c>
      <c r="X401" s="71">
        <v>15872</v>
      </c>
      <c r="Y401" s="71">
        <v>22172</v>
      </c>
      <c r="Z401" s="71">
        <v>30435</v>
      </c>
      <c r="AA401" s="71">
        <v>13641</v>
      </c>
      <c r="AB401" s="71">
        <v>45990</v>
      </c>
      <c r="AC401" s="71">
        <v>0</v>
      </c>
      <c r="AD401" s="71">
        <v>0</v>
      </c>
      <c r="AE401" s="72"/>
      <c r="AF401" s="71">
        <v>66208882.422231942</v>
      </c>
      <c r="AG401" s="71">
        <v>1944329.8189159499</v>
      </c>
      <c r="AH401" s="71">
        <v>5830916.6849808721</v>
      </c>
      <c r="AI401" s="71">
        <v>92410980.682215959</v>
      </c>
      <c r="AJ401" s="71">
        <v>84308458.564612865</v>
      </c>
      <c r="AK401" s="71">
        <v>0</v>
      </c>
      <c r="AL401" s="71">
        <v>0</v>
      </c>
      <c r="AM401" s="71">
        <v>6330574.5816287315</v>
      </c>
      <c r="AN401" s="71">
        <v>0</v>
      </c>
      <c r="AO401" s="71">
        <v>0</v>
      </c>
      <c r="AP401" s="71">
        <v>257034142.75458634</v>
      </c>
      <c r="AQ401" s="72"/>
      <c r="AR401" s="71">
        <v>1602</v>
      </c>
      <c r="AS401" s="71">
        <v>623</v>
      </c>
      <c r="AT401" s="71">
        <v>0</v>
      </c>
      <c r="AU401" s="71">
        <v>1</v>
      </c>
      <c r="AV401" s="71">
        <v>0</v>
      </c>
      <c r="AW401" s="71">
        <v>0</v>
      </c>
      <c r="AX401" s="71"/>
      <c r="AY401" s="72"/>
      <c r="AZ401" s="71">
        <v>8358.9079999999976</v>
      </c>
      <c r="BA401" s="71">
        <v>39486</v>
      </c>
      <c r="BB401" s="71">
        <v>0</v>
      </c>
      <c r="BC401" s="71">
        <v>1790</v>
      </c>
      <c r="BD401" s="71">
        <v>0</v>
      </c>
      <c r="BE401" s="71">
        <v>0</v>
      </c>
      <c r="BF401" s="71"/>
      <c r="BG401" s="72"/>
      <c r="BH401" s="71">
        <v>0</v>
      </c>
      <c r="BI401" s="71">
        <v>0</v>
      </c>
      <c r="BJ401" s="71">
        <v>7.125</v>
      </c>
      <c r="BK401" s="71">
        <v>0</v>
      </c>
      <c r="BL401" s="71">
        <v>0</v>
      </c>
      <c r="BM401" s="71">
        <v>0</v>
      </c>
      <c r="BN401" s="72"/>
      <c r="BO401" s="71">
        <v>0</v>
      </c>
      <c r="BP401" s="71">
        <v>0</v>
      </c>
      <c r="BQ401" s="71">
        <v>1</v>
      </c>
      <c r="BR401" s="71">
        <v>0</v>
      </c>
      <c r="BS401" s="71">
        <v>0</v>
      </c>
      <c r="BT401" s="71">
        <v>0</v>
      </c>
      <c r="BU401"/>
      <c r="BV401" s="70">
        <v>7.125</v>
      </c>
      <c r="BW401" s="70">
        <v>0</v>
      </c>
      <c r="BX401" s="70">
        <v>0</v>
      </c>
      <c r="BY401" s="70">
        <v>0</v>
      </c>
      <c r="BZ401" s="70">
        <v>0</v>
      </c>
      <c r="CA401" s="70">
        <v>0</v>
      </c>
      <c r="CB401" s="70">
        <v>0</v>
      </c>
      <c r="CC401" s="70">
        <v>0</v>
      </c>
      <c r="CD401" s="70">
        <v>0</v>
      </c>
    </row>
    <row r="402" spans="1:82">
      <c r="A402" s="70" t="s">
        <v>2140</v>
      </c>
      <c r="B402" s="70">
        <v>118</v>
      </c>
      <c r="C402" s="70">
        <v>16</v>
      </c>
      <c r="D402" s="70">
        <v>7</v>
      </c>
      <c r="E402" s="70">
        <v>2019</v>
      </c>
      <c r="F402" s="70" t="s">
        <v>158</v>
      </c>
      <c r="G402" s="70" t="s">
        <v>2124</v>
      </c>
      <c r="H402" s="70" t="s">
        <v>2125</v>
      </c>
      <c r="I402" s="148"/>
      <c r="J402" s="71">
        <v>70.212887936122698</v>
      </c>
      <c r="K402" s="71">
        <v>2.2977914731812623</v>
      </c>
      <c r="L402" s="71">
        <v>38.8288495079331</v>
      </c>
      <c r="M402" s="71">
        <v>60.79629766395086</v>
      </c>
      <c r="N402" s="71">
        <v>42.68403292444129</v>
      </c>
      <c r="O402" s="71">
        <v>48.32070577602029</v>
      </c>
      <c r="P402" s="71">
        <v>64.239727120959373</v>
      </c>
      <c r="Q402" s="71">
        <v>2.79757109280653</v>
      </c>
      <c r="R402" s="71">
        <v>0</v>
      </c>
      <c r="S402" s="71">
        <v>0</v>
      </c>
      <c r="T402" s="72"/>
      <c r="U402" s="71">
        <v>4563876</v>
      </c>
      <c r="V402" s="71">
        <v>1374</v>
      </c>
      <c r="W402" s="71">
        <v>1001</v>
      </c>
      <c r="X402" s="71">
        <v>15872</v>
      </c>
      <c r="Y402" s="71">
        <v>22210</v>
      </c>
      <c r="Z402" s="71">
        <v>30252</v>
      </c>
      <c r="AA402" s="71">
        <v>13339</v>
      </c>
      <c r="AB402" s="71">
        <v>45334</v>
      </c>
      <c r="AC402" s="71">
        <v>0</v>
      </c>
      <c r="AD402" s="71">
        <v>0</v>
      </c>
      <c r="AE402" s="72"/>
      <c r="AF402" s="71">
        <v>60582817.042255171</v>
      </c>
      <c r="AG402" s="71">
        <v>1883091.3772478299</v>
      </c>
      <c r="AH402" s="71">
        <v>6347998.3944006274</v>
      </c>
      <c r="AI402" s="71">
        <v>91323553.12278235</v>
      </c>
      <c r="AJ402" s="71">
        <v>88717318.934774488</v>
      </c>
      <c r="AK402" s="71">
        <v>0</v>
      </c>
      <c r="AL402" s="71">
        <v>0</v>
      </c>
      <c r="AM402" s="71">
        <v>6174149.5258307178</v>
      </c>
      <c r="AN402" s="71">
        <v>0</v>
      </c>
      <c r="AO402" s="71">
        <v>0</v>
      </c>
      <c r="AP402" s="71">
        <v>255028928.39729118</v>
      </c>
      <c r="AQ402" s="72"/>
      <c r="AR402" s="71">
        <v>1696</v>
      </c>
      <c r="AS402" s="71">
        <v>670</v>
      </c>
      <c r="AT402" s="71">
        <v>0</v>
      </c>
      <c r="AU402" s="71">
        <v>1</v>
      </c>
      <c r="AV402" s="71">
        <v>0</v>
      </c>
      <c r="AW402" s="71">
        <v>0</v>
      </c>
      <c r="AX402" s="71"/>
      <c r="AY402" s="72"/>
      <c r="AZ402" s="71">
        <v>8967.5879999999997</v>
      </c>
      <c r="BA402" s="71">
        <v>41611.500000000007</v>
      </c>
      <c r="BB402" s="71">
        <v>0</v>
      </c>
      <c r="BC402" s="71">
        <v>1790</v>
      </c>
      <c r="BD402" s="71">
        <v>0</v>
      </c>
      <c r="BE402" s="71">
        <v>0</v>
      </c>
      <c r="BF402" s="71"/>
      <c r="BG402" s="72"/>
      <c r="BH402" s="71">
        <v>0</v>
      </c>
      <c r="BI402" s="71">
        <v>0</v>
      </c>
      <c r="BJ402" s="71">
        <v>5.4790000000000001</v>
      </c>
      <c r="BK402" s="71">
        <v>0</v>
      </c>
      <c r="BL402" s="71">
        <v>0</v>
      </c>
      <c r="BM402" s="71">
        <v>0</v>
      </c>
      <c r="BN402" s="72"/>
      <c r="BO402" s="71">
        <v>0</v>
      </c>
      <c r="BP402" s="71">
        <v>0</v>
      </c>
      <c r="BQ402" s="71">
        <v>1</v>
      </c>
      <c r="BR402" s="71">
        <v>0</v>
      </c>
      <c r="BS402" s="71">
        <v>0</v>
      </c>
      <c r="BT402" s="71">
        <v>0</v>
      </c>
      <c r="BU402"/>
      <c r="BV402" s="70">
        <v>5.4790000000000001</v>
      </c>
      <c r="BW402" s="70">
        <v>0</v>
      </c>
      <c r="BX402" s="70">
        <v>0</v>
      </c>
      <c r="BY402" s="70">
        <v>0</v>
      </c>
      <c r="BZ402" s="70">
        <v>0</v>
      </c>
      <c r="CA402" s="70">
        <v>0</v>
      </c>
      <c r="CB402" s="70">
        <v>0</v>
      </c>
      <c r="CC402" s="70">
        <v>0</v>
      </c>
      <c r="CD402" s="70">
        <v>0</v>
      </c>
    </row>
    <row r="403" spans="1:82">
      <c r="A403" s="70" t="s">
        <v>2141</v>
      </c>
      <c r="B403" s="70">
        <v>119</v>
      </c>
      <c r="C403" s="70">
        <v>17</v>
      </c>
      <c r="D403" s="70">
        <v>7</v>
      </c>
      <c r="E403" s="70">
        <v>2020</v>
      </c>
      <c r="F403" s="70" t="s">
        <v>159</v>
      </c>
      <c r="G403" s="70" t="s">
        <v>2124</v>
      </c>
      <c r="H403" s="70" t="s">
        <v>2125</v>
      </c>
      <c r="I403" s="148"/>
      <c r="J403" s="71">
        <v>65.211743698673544</v>
      </c>
      <c r="K403" s="71">
        <v>2.5120379103017547</v>
      </c>
      <c r="L403" s="71">
        <v>46.40264650823034</v>
      </c>
      <c r="M403" s="71">
        <v>55.04299883763543</v>
      </c>
      <c r="N403" s="71">
        <v>47.405208029690783</v>
      </c>
      <c r="O403" s="71">
        <v>42.071276380844473</v>
      </c>
      <c r="P403" s="71">
        <v>60.166612002990213</v>
      </c>
      <c r="Q403" s="71">
        <v>2.6316529281873899</v>
      </c>
      <c r="R403" s="71">
        <v>0</v>
      </c>
      <c r="S403" s="71">
        <v>0</v>
      </c>
      <c r="T403" s="72"/>
      <c r="U403" s="71">
        <v>4601396</v>
      </c>
      <c r="V403" s="71">
        <v>1311</v>
      </c>
      <c r="W403" s="71">
        <v>1122</v>
      </c>
      <c r="X403" s="71">
        <v>15086</v>
      </c>
      <c r="Y403" s="71">
        <v>22159</v>
      </c>
      <c r="Z403" s="71">
        <v>30063</v>
      </c>
      <c r="AA403" s="71">
        <v>13279</v>
      </c>
      <c r="AB403" s="71">
        <v>44634</v>
      </c>
      <c r="AC403" s="71">
        <v>0</v>
      </c>
      <c r="AD403" s="71">
        <v>0</v>
      </c>
      <c r="AE403" s="72"/>
      <c r="AF403" s="71">
        <v>56286306.857918017</v>
      </c>
      <c r="AG403" s="71">
        <v>1873164.7829470742</v>
      </c>
      <c r="AH403" s="71">
        <v>7783326.0986508392</v>
      </c>
      <c r="AI403" s="71">
        <v>81013841.749424323</v>
      </c>
      <c r="AJ403" s="71">
        <v>104917045.5184339</v>
      </c>
      <c r="AK403" s="71"/>
      <c r="AL403" s="71"/>
      <c r="AM403" s="71">
        <v>5825232.8940828852</v>
      </c>
      <c r="AN403" s="71"/>
      <c r="AO403" s="71"/>
      <c r="AP403" s="71">
        <v>257698917.90145701</v>
      </c>
      <c r="AQ403" s="72"/>
      <c r="AR403" s="71">
        <v>1779</v>
      </c>
      <c r="AS403" s="71">
        <v>696</v>
      </c>
      <c r="AT403" s="71">
        <v>0</v>
      </c>
      <c r="AU403" s="71">
        <v>1</v>
      </c>
      <c r="AV403" s="71">
        <v>0</v>
      </c>
      <c r="AW403" s="71">
        <v>0</v>
      </c>
      <c r="AX403" s="71"/>
      <c r="AY403" s="72"/>
      <c r="AZ403" s="71">
        <v>9492.877999999997</v>
      </c>
      <c r="BA403" s="71">
        <v>42820.000000000029</v>
      </c>
      <c r="BB403" s="71">
        <v>0</v>
      </c>
      <c r="BC403" s="71">
        <v>1790</v>
      </c>
      <c r="BD403" s="71">
        <v>0</v>
      </c>
      <c r="BE403" s="71">
        <v>0</v>
      </c>
      <c r="BF403" s="71"/>
      <c r="BG403" s="72"/>
      <c r="BH403" s="71">
        <v>0</v>
      </c>
      <c r="BI403" s="71">
        <v>0</v>
      </c>
      <c r="BJ403" s="71">
        <v>4.6740000000000004</v>
      </c>
      <c r="BK403" s="71">
        <v>0</v>
      </c>
      <c r="BL403" s="71">
        <v>0</v>
      </c>
      <c r="BM403" s="71">
        <v>0</v>
      </c>
      <c r="BN403" s="72"/>
      <c r="BO403" s="71">
        <v>0</v>
      </c>
      <c r="BP403" s="71">
        <v>0</v>
      </c>
      <c r="BQ403" s="71">
        <v>1</v>
      </c>
      <c r="BR403" s="71">
        <v>0</v>
      </c>
      <c r="BS403" s="71">
        <v>0</v>
      </c>
      <c r="BT403" s="71">
        <v>0</v>
      </c>
      <c r="BU403"/>
      <c r="BV403" s="70">
        <v>4.6740000000000004</v>
      </c>
      <c r="BW403" s="70">
        <v>0</v>
      </c>
      <c r="BX403" s="70">
        <v>0</v>
      </c>
      <c r="BY403" s="70">
        <v>0</v>
      </c>
      <c r="BZ403" s="70">
        <v>0</v>
      </c>
      <c r="CA403" s="70">
        <v>0</v>
      </c>
      <c r="CB403" s="70">
        <v>0</v>
      </c>
      <c r="CC403" s="70">
        <v>0</v>
      </c>
      <c r="CD403" s="70">
        <v>0</v>
      </c>
    </row>
    <row r="404" spans="1:82">
      <c r="A404" s="70" t="s">
        <v>2142</v>
      </c>
      <c r="B404" s="70">
        <v>119</v>
      </c>
      <c r="C404" s="70">
        <v>18</v>
      </c>
      <c r="D404" s="70">
        <v>7</v>
      </c>
      <c r="E404" s="70">
        <v>2021</v>
      </c>
      <c r="F404" s="70" t="s">
        <v>160</v>
      </c>
      <c r="G404" s="70" t="s">
        <v>2124</v>
      </c>
      <c r="H404" s="70" t="s">
        <v>2125</v>
      </c>
      <c r="I404" s="148"/>
      <c r="J404" s="71">
        <v>58.895495381970193</v>
      </c>
      <c r="K404" s="71">
        <v>2.5214736989314734</v>
      </c>
      <c r="L404" s="71">
        <v>42.700853937784167</v>
      </c>
      <c r="M404" s="71">
        <v>50.11093120956815</v>
      </c>
      <c r="N404" s="71">
        <v>39.576694450225993</v>
      </c>
      <c r="O404" s="71">
        <v>40.585150159682016</v>
      </c>
      <c r="P404" s="71">
        <v>61.73950576293052</v>
      </c>
      <c r="Q404" s="71">
        <v>2.5717769195348601</v>
      </c>
      <c r="R404" s="71">
        <v>0</v>
      </c>
      <c r="S404" s="71">
        <v>0</v>
      </c>
      <c r="T404" s="72"/>
      <c r="U404" s="71">
        <v>4713892</v>
      </c>
      <c r="V404" s="71">
        <v>1311</v>
      </c>
      <c r="W404" s="71">
        <v>1122</v>
      </c>
      <c r="X404" s="71">
        <v>15086</v>
      </c>
      <c r="Y404" s="71">
        <v>22118</v>
      </c>
      <c r="Z404" s="71">
        <v>29861</v>
      </c>
      <c r="AA404" s="71">
        <v>13287</v>
      </c>
      <c r="AB404" s="71">
        <v>44047</v>
      </c>
      <c r="AC404" s="71">
        <v>0</v>
      </c>
      <c r="AD404" s="71">
        <v>0</v>
      </c>
      <c r="AE404" s="72"/>
      <c r="AF404" s="71">
        <v>52666551.862361692</v>
      </c>
      <c r="AG404" s="71">
        <v>1996297.1450545862</v>
      </c>
      <c r="AH404" s="71">
        <v>7115414.0404744148</v>
      </c>
      <c r="AI404" s="71">
        <v>89468126.066236049</v>
      </c>
      <c r="AJ404" s="71">
        <v>96620615.673949569</v>
      </c>
      <c r="AK404" s="71">
        <v>0</v>
      </c>
      <c r="AL404" s="71">
        <v>0</v>
      </c>
      <c r="AM404" s="71">
        <v>5781780.4662702959</v>
      </c>
      <c r="AN404" s="71">
        <v>0</v>
      </c>
      <c r="AO404" s="71">
        <v>0</v>
      </c>
      <c r="AP404" s="71">
        <v>253648785.25434661</v>
      </c>
      <c r="AQ404" s="72"/>
      <c r="AR404" s="71">
        <v>1866</v>
      </c>
      <c r="AS404" s="71">
        <v>725</v>
      </c>
      <c r="AT404" s="71">
        <v>0</v>
      </c>
      <c r="AU404" s="71">
        <v>1</v>
      </c>
      <c r="AV404" s="71">
        <v>0</v>
      </c>
      <c r="AW404" s="71">
        <v>0</v>
      </c>
      <c r="AX404" s="71"/>
      <c r="AY404" s="72"/>
      <c r="AZ404" s="71">
        <v>10064.562999999989</v>
      </c>
      <c r="BA404" s="71">
        <v>44884.000000000029</v>
      </c>
      <c r="BB404" s="71">
        <v>0</v>
      </c>
      <c r="BC404" s="71">
        <v>1790</v>
      </c>
      <c r="BD404" s="71">
        <v>0</v>
      </c>
      <c r="BE404" s="71">
        <v>0</v>
      </c>
      <c r="BF404" s="71"/>
      <c r="BG404" s="72"/>
      <c r="BH404" s="71">
        <v>0</v>
      </c>
      <c r="BI404" s="71">
        <v>0</v>
      </c>
      <c r="BJ404" s="71">
        <v>3.8639999999999999</v>
      </c>
      <c r="BK404" s="71">
        <v>0</v>
      </c>
      <c r="BL404" s="71">
        <v>0</v>
      </c>
      <c r="BM404" s="71">
        <v>0</v>
      </c>
      <c r="BN404" s="72"/>
      <c r="BO404" s="71">
        <v>0</v>
      </c>
      <c r="BP404" s="71">
        <v>0</v>
      </c>
      <c r="BQ404" s="71">
        <v>1</v>
      </c>
      <c r="BR404" s="71">
        <v>0</v>
      </c>
      <c r="BS404" s="71">
        <v>0</v>
      </c>
      <c r="BT404" s="71">
        <v>0</v>
      </c>
      <c r="BU404"/>
      <c r="BV404" s="70">
        <v>3.8639999999999999</v>
      </c>
      <c r="BW404" s="70">
        <v>0</v>
      </c>
      <c r="BX404" s="70">
        <v>0</v>
      </c>
      <c r="BY404" s="70">
        <v>0</v>
      </c>
      <c r="BZ404" s="70">
        <v>0</v>
      </c>
      <c r="CA404" s="70">
        <v>0</v>
      </c>
      <c r="CB404" s="70">
        <v>0</v>
      </c>
      <c r="CC404" s="70">
        <v>0</v>
      </c>
      <c r="CD404" s="70">
        <v>0</v>
      </c>
    </row>
    <row r="405" spans="1:82">
      <c r="A405" s="70" t="s">
        <v>2143</v>
      </c>
      <c r="B405" s="70">
        <v>119</v>
      </c>
      <c r="C405" s="70">
        <v>19</v>
      </c>
      <c r="D405" s="70">
        <v>7</v>
      </c>
      <c r="E405" s="70">
        <v>2022</v>
      </c>
      <c r="F405" s="70" t="s">
        <v>161</v>
      </c>
      <c r="G405" s="70" t="s">
        <v>2124</v>
      </c>
      <c r="H405" s="70" t="s">
        <v>2125</v>
      </c>
      <c r="I405" s="148"/>
      <c r="J405" s="71">
        <v>57.314402929764896</v>
      </c>
      <c r="K405" s="71">
        <v>2.5695399251147917</v>
      </c>
      <c r="L405" s="71">
        <v>37.097921803145013</v>
      </c>
      <c r="M405" s="71">
        <v>51.558094122774762</v>
      </c>
      <c r="N405" s="71">
        <v>59.822450993570705</v>
      </c>
      <c r="O405" s="71">
        <v>42.504645747471677</v>
      </c>
      <c r="P405" s="71">
        <v>61.338791525476054</v>
      </c>
      <c r="Q405" s="71">
        <v>2.5640171205535482</v>
      </c>
      <c r="R405" s="71">
        <v>0</v>
      </c>
      <c r="S405" s="71">
        <v>0</v>
      </c>
      <c r="T405" s="72"/>
      <c r="U405" s="71">
        <v>5140715</v>
      </c>
      <c r="V405" s="71">
        <v>1311</v>
      </c>
      <c r="W405" s="71">
        <v>1122</v>
      </c>
      <c r="X405" s="71">
        <v>15086</v>
      </c>
      <c r="Y405" s="71">
        <v>22195</v>
      </c>
      <c r="Z405" s="71">
        <v>29713</v>
      </c>
      <c r="AA405" s="71">
        <v>13402</v>
      </c>
      <c r="AB405" s="71">
        <v>43554</v>
      </c>
      <c r="AC405" s="71">
        <v>0</v>
      </c>
      <c r="AD405" s="71">
        <v>0</v>
      </c>
      <c r="AE405" s="72"/>
      <c r="AF405" s="71">
        <v>53026444.880537279</v>
      </c>
      <c r="AG405" s="71">
        <v>2000455.8383910852</v>
      </c>
      <c r="AH405" s="71">
        <v>7296801.1579854321</v>
      </c>
      <c r="AI405" s="71">
        <v>82730610.003103718</v>
      </c>
      <c r="AJ405" s="71">
        <v>118559633.20013408</v>
      </c>
      <c r="AK405" s="71">
        <v>0</v>
      </c>
      <c r="AL405" s="71">
        <v>0</v>
      </c>
      <c r="AM405" s="71">
        <v>5624010.1806075117</v>
      </c>
      <c r="AN405" s="71">
        <v>0</v>
      </c>
      <c r="AO405" s="71">
        <v>0</v>
      </c>
      <c r="AP405" s="71">
        <v>269237955.26075912</v>
      </c>
      <c r="AQ405" s="72"/>
      <c r="AR405" s="71">
        <v>1959</v>
      </c>
      <c r="AS405" s="71">
        <v>757</v>
      </c>
      <c r="AT405" s="71">
        <v>0</v>
      </c>
      <c r="AU405" s="71">
        <v>1</v>
      </c>
      <c r="AV405" s="71">
        <v>0</v>
      </c>
      <c r="AW405" s="71">
        <v>0</v>
      </c>
      <c r="AX405" s="71"/>
      <c r="AY405" s="72"/>
      <c r="AZ405" s="71">
        <v>10630.172999999988</v>
      </c>
      <c r="BA405" s="71">
        <v>47294.200000000033</v>
      </c>
      <c r="BB405" s="71">
        <v>0</v>
      </c>
      <c r="BC405" s="71">
        <v>1790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2144</v>
      </c>
      <c r="B406" s="70">
        <v>119</v>
      </c>
      <c r="C406" s="70">
        <v>20</v>
      </c>
      <c r="D406" s="70">
        <v>7</v>
      </c>
      <c r="E406" s="70">
        <v>2023</v>
      </c>
      <c r="F406" s="70" t="s">
        <v>1539</v>
      </c>
      <c r="G406" s="1064" t="s">
        <v>2124</v>
      </c>
      <c r="H406" s="70" t="s">
        <v>2125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2031</v>
      </c>
      <c r="AS406" s="71">
        <v>765</v>
      </c>
      <c r="AT406" s="71">
        <v>0</v>
      </c>
      <c r="AU406" s="71">
        <v>1</v>
      </c>
      <c r="AV406" s="71">
        <v>0</v>
      </c>
      <c r="AW406" s="71">
        <v>0</v>
      </c>
      <c r="AX406" s="71"/>
      <c r="AY406" s="72"/>
      <c r="AZ406" s="71">
        <v>11064.502999999979</v>
      </c>
      <c r="BA406" s="71">
        <v>47689.800000000032</v>
      </c>
      <c r="BB406" s="71">
        <v>0</v>
      </c>
      <c r="BC406" s="71">
        <v>1790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2145</v>
      </c>
      <c r="B407" s="70">
        <v>119</v>
      </c>
      <c r="C407" s="70">
        <v>21</v>
      </c>
      <c r="D407" s="70">
        <v>7</v>
      </c>
      <c r="E407" s="70">
        <v>2024</v>
      </c>
      <c r="F407" s="70" t="s">
        <v>1554</v>
      </c>
      <c r="G407" s="1064" t="s">
        <v>2124</v>
      </c>
      <c r="H407" s="70" t="s">
        <v>2125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2146</v>
      </c>
      <c r="B408" s="70">
        <v>460</v>
      </c>
      <c r="C408" s="70">
        <v>1</v>
      </c>
      <c r="D408" s="70">
        <v>28</v>
      </c>
      <c r="E408" s="70">
        <v>1990</v>
      </c>
      <c r="F408" s="70" t="s">
        <v>787</v>
      </c>
      <c r="G408" s="70" t="s">
        <v>2147</v>
      </c>
      <c r="H408" s="70" t="s">
        <v>2148</v>
      </c>
      <c r="I408" s="148"/>
      <c r="J408" s="71">
        <v>35.546745527311323</v>
      </c>
      <c r="K408" s="71">
        <v>1.5233520300625281</v>
      </c>
      <c r="L408" s="71">
        <v>0</v>
      </c>
      <c r="M408" s="71">
        <v>13.868768799431059</v>
      </c>
      <c r="N408" s="71">
        <v>26.651434746002849</v>
      </c>
      <c r="O408" s="71">
        <v>24.67714911691403</v>
      </c>
      <c r="P408" s="71">
        <v>20.00732310725347</v>
      </c>
      <c r="Q408" s="71">
        <v>2.39612854813097</v>
      </c>
      <c r="R408" s="71">
        <v>0</v>
      </c>
      <c r="S408" s="71">
        <v>4.1304266442754241</v>
      </c>
      <c r="T408" s="72"/>
      <c r="U408" s="71">
        <v>5191727</v>
      </c>
      <c r="V408" s="71">
        <v>743</v>
      </c>
      <c r="W408" s="71">
        <v>0</v>
      </c>
      <c r="X408" s="71">
        <v>6246</v>
      </c>
      <c r="Y408" s="71">
        <v>10793</v>
      </c>
      <c r="Z408" s="71">
        <v>10150</v>
      </c>
      <c r="AA408" s="71">
        <v>4858</v>
      </c>
      <c r="AB408" s="71">
        <v>38905</v>
      </c>
      <c r="AC408" s="71">
        <v>0</v>
      </c>
      <c r="AD408" s="71">
        <v>4.1304266442754241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2149</v>
      </c>
      <c r="B409" s="70">
        <v>461</v>
      </c>
      <c r="C409" s="70">
        <v>2</v>
      </c>
      <c r="D409" s="70">
        <v>28</v>
      </c>
      <c r="E409" s="70">
        <v>2005</v>
      </c>
      <c r="F409" s="70" t="s">
        <v>789</v>
      </c>
      <c r="G409" s="70" t="s">
        <v>2147</v>
      </c>
      <c r="H409" s="70" t="s">
        <v>2148</v>
      </c>
      <c r="I409" s="148"/>
      <c r="J409" s="71">
        <v>36.719784435090617</v>
      </c>
      <c r="K409" s="71">
        <v>1.3635675586306371</v>
      </c>
      <c r="L409" s="71">
        <v>0</v>
      </c>
      <c r="M409" s="71">
        <v>27.877502355068831</v>
      </c>
      <c r="N409" s="71">
        <v>42.808738405448231</v>
      </c>
      <c r="O409" s="71">
        <v>41.496656770936418</v>
      </c>
      <c r="P409" s="71">
        <v>18.364679131340971</v>
      </c>
      <c r="Q409" s="71">
        <v>2.5960004616651702</v>
      </c>
      <c r="R409" s="71">
        <v>0</v>
      </c>
      <c r="S409" s="71">
        <v>5.6038274559999994</v>
      </c>
      <c r="T409" s="72"/>
      <c r="U409" s="71">
        <v>3865133</v>
      </c>
      <c r="V409" s="71">
        <v>750</v>
      </c>
      <c r="W409" s="71">
        <v>0</v>
      </c>
      <c r="X409" s="71">
        <v>6632</v>
      </c>
      <c r="Y409" s="71">
        <v>15570</v>
      </c>
      <c r="Z409" s="71">
        <v>19751</v>
      </c>
      <c r="AA409" s="71">
        <v>3652</v>
      </c>
      <c r="AB409" s="71">
        <v>44064</v>
      </c>
      <c r="AC409" s="71">
        <v>0</v>
      </c>
      <c r="AD409" s="71">
        <v>5.6038274559999994</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2150</v>
      </c>
      <c r="B410" s="70">
        <v>462</v>
      </c>
      <c r="C410" s="70">
        <v>3</v>
      </c>
      <c r="D410" s="70">
        <v>28</v>
      </c>
      <c r="E410" s="70">
        <v>2006</v>
      </c>
      <c r="F410" s="70" t="s">
        <v>790</v>
      </c>
      <c r="G410" s="70" t="s">
        <v>2147</v>
      </c>
      <c r="H410" s="70" t="s">
        <v>2148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2151</v>
      </c>
      <c r="B411" s="70">
        <v>463</v>
      </c>
      <c r="C411" s="70">
        <v>4</v>
      </c>
      <c r="D411" s="70">
        <v>28</v>
      </c>
      <c r="E411" s="70">
        <v>2007</v>
      </c>
      <c r="F411" s="70" t="s">
        <v>791</v>
      </c>
      <c r="G411" s="70" t="s">
        <v>2147</v>
      </c>
      <c r="H411" s="70" t="s">
        <v>2148</v>
      </c>
      <c r="I411" s="148"/>
      <c r="J411" s="71">
        <v>34.182035993186489</v>
      </c>
      <c r="K411" s="71">
        <v>1.361378002372831</v>
      </c>
      <c r="L411" s="71">
        <v>0</v>
      </c>
      <c r="M411" s="71">
        <v>30.078567503199078</v>
      </c>
      <c r="N411" s="71">
        <v>46.065520248512343</v>
      </c>
      <c r="O411" s="71">
        <v>40.999105730212527</v>
      </c>
      <c r="P411" s="71">
        <v>17.688920885583279</v>
      </c>
      <c r="Q411" s="71">
        <v>2.7635204761557999</v>
      </c>
      <c r="R411" s="71">
        <v>0</v>
      </c>
      <c r="S411" s="71">
        <v>4.992938646539999</v>
      </c>
      <c r="T411" s="72"/>
      <c r="U411" s="71">
        <v>4056420</v>
      </c>
      <c r="V411" s="71">
        <v>729</v>
      </c>
      <c r="W411" s="71">
        <v>0</v>
      </c>
      <c r="X411" s="71">
        <v>8268</v>
      </c>
      <c r="Y411" s="71">
        <v>16130</v>
      </c>
      <c r="Z411" s="71">
        <v>20286</v>
      </c>
      <c r="AA411" s="71">
        <v>3464</v>
      </c>
      <c r="AB411" s="71">
        <v>44427</v>
      </c>
      <c r="AC411" s="71">
        <v>0</v>
      </c>
      <c r="AD411" s="71">
        <v>4.992938646539999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2152</v>
      </c>
      <c r="B412" s="70">
        <v>464</v>
      </c>
      <c r="C412" s="70">
        <v>5</v>
      </c>
      <c r="D412" s="70">
        <v>28</v>
      </c>
      <c r="E412" s="70">
        <v>2008</v>
      </c>
      <c r="F412" s="70" t="s">
        <v>792</v>
      </c>
      <c r="G412" s="70" t="s">
        <v>2147</v>
      </c>
      <c r="H412" s="70" t="s">
        <v>2148</v>
      </c>
      <c r="I412" s="148"/>
      <c r="J412" s="71">
        <v>29.752399894139941</v>
      </c>
      <c r="K412" s="71">
        <v>1.0213725251966159</v>
      </c>
      <c r="L412" s="71">
        <v>0</v>
      </c>
      <c r="M412" s="71">
        <v>31.571449966005758</v>
      </c>
      <c r="N412" s="71">
        <v>44.871299411737333</v>
      </c>
      <c r="O412" s="71">
        <v>40.050173093606027</v>
      </c>
      <c r="P412" s="71">
        <v>17.454533106464979</v>
      </c>
      <c r="Q412" s="71">
        <v>2.7183124050217899</v>
      </c>
      <c r="R412" s="71">
        <v>0</v>
      </c>
      <c r="S412" s="71">
        <v>5.0939412104000006</v>
      </c>
      <c r="T412" s="72"/>
      <c r="U412" s="71">
        <v>3749235</v>
      </c>
      <c r="V412" s="71">
        <v>729</v>
      </c>
      <c r="W412" s="71">
        <v>0</v>
      </c>
      <c r="X412" s="71">
        <v>8268</v>
      </c>
      <c r="Y412" s="71">
        <v>16362</v>
      </c>
      <c r="Z412" s="71">
        <v>20512</v>
      </c>
      <c r="AA412" s="71">
        <v>3422</v>
      </c>
      <c r="AB412" s="71">
        <v>44419</v>
      </c>
      <c r="AC412" s="71">
        <v>0</v>
      </c>
      <c r="AD412" s="71">
        <v>5.0939412104000006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2153</v>
      </c>
      <c r="B413" s="70">
        <v>465</v>
      </c>
      <c r="C413" s="70">
        <v>6</v>
      </c>
      <c r="D413" s="70">
        <v>28</v>
      </c>
      <c r="E413" s="70">
        <v>2009</v>
      </c>
      <c r="F413" s="70" t="s">
        <v>176</v>
      </c>
      <c r="G413" s="70" t="s">
        <v>2147</v>
      </c>
      <c r="H413" s="70" t="s">
        <v>2148</v>
      </c>
      <c r="I413" s="148"/>
      <c r="J413" s="71">
        <v>26.608268830426798</v>
      </c>
      <c r="K413" s="71">
        <v>0.79825894395567099</v>
      </c>
      <c r="L413" s="71">
        <v>0.70335430768361884</v>
      </c>
      <c r="M413" s="71">
        <v>28.737898239710841</v>
      </c>
      <c r="N413" s="71">
        <v>37.015065348747612</v>
      </c>
      <c r="O413" s="71">
        <v>40.815040810791018</v>
      </c>
      <c r="P413" s="71">
        <v>16.539992948123601</v>
      </c>
      <c r="Q413" s="71">
        <v>2.59808007251999</v>
      </c>
      <c r="R413" s="71">
        <v>0</v>
      </c>
      <c r="S413" s="71">
        <v>3.99409090304</v>
      </c>
      <c r="T413" s="72"/>
      <c r="U413" s="71">
        <v>3485305</v>
      </c>
      <c r="V413" s="71">
        <v>689</v>
      </c>
      <c r="W413" s="71">
        <v>15</v>
      </c>
      <c r="X413" s="71">
        <v>9369</v>
      </c>
      <c r="Y413" s="71">
        <v>16593</v>
      </c>
      <c r="Z413" s="71">
        <v>20633</v>
      </c>
      <c r="AA413" s="71">
        <v>3329</v>
      </c>
      <c r="AB413" s="71">
        <v>44566</v>
      </c>
      <c r="AC413" s="71">
        <v>0</v>
      </c>
      <c r="AD413" s="71">
        <v>3.99409090304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26.128</v>
      </c>
      <c r="BK413" s="71">
        <v>0</v>
      </c>
      <c r="BL413" s="71">
        <v>6.2769999999999992</v>
      </c>
      <c r="BM413" s="71">
        <v>0</v>
      </c>
      <c r="BN413" s="72"/>
      <c r="BO413" s="71">
        <v>0</v>
      </c>
      <c r="BP413" s="71">
        <v>0</v>
      </c>
      <c r="BQ413" s="71">
        <v>2</v>
      </c>
      <c r="BR413" s="71">
        <v>0</v>
      </c>
      <c r="BS413" s="71">
        <v>2</v>
      </c>
      <c r="BT413" s="71">
        <v>0</v>
      </c>
      <c r="BU413"/>
      <c r="BV413" s="70">
        <v>15.763</v>
      </c>
      <c r="BW413" s="70">
        <v>0</v>
      </c>
      <c r="BX413" s="70">
        <v>3.4969999999999999</v>
      </c>
      <c r="BY413" s="70">
        <v>0</v>
      </c>
      <c r="BZ413" s="70">
        <v>0</v>
      </c>
      <c r="CA413" s="70">
        <v>0</v>
      </c>
      <c r="CB413" s="70">
        <v>0</v>
      </c>
      <c r="CC413" s="70">
        <v>13.145</v>
      </c>
      <c r="CD413" s="70">
        <v>0</v>
      </c>
    </row>
    <row r="414" spans="1:82">
      <c r="A414" s="70" t="s">
        <v>2154</v>
      </c>
      <c r="B414" s="70">
        <v>466</v>
      </c>
      <c r="C414" s="70">
        <v>7</v>
      </c>
      <c r="D414" s="70">
        <v>28</v>
      </c>
      <c r="E414" s="70">
        <v>2010</v>
      </c>
      <c r="F414" s="70" t="s">
        <v>177</v>
      </c>
      <c r="G414" s="70" t="s">
        <v>2147</v>
      </c>
      <c r="H414" s="70" t="s">
        <v>2148</v>
      </c>
      <c r="I414" s="148"/>
      <c r="J414" s="71">
        <v>33.063911501802281</v>
      </c>
      <c r="K414" s="71">
        <v>0.86981489631201303</v>
      </c>
      <c r="L414" s="71">
        <v>0.6671926530083393</v>
      </c>
      <c r="M414" s="71">
        <v>31.02175453970354</v>
      </c>
      <c r="N414" s="71">
        <v>43.264279483566462</v>
      </c>
      <c r="O414" s="71">
        <v>40.964925744783642</v>
      </c>
      <c r="P414" s="71">
        <v>16.530501731068149</v>
      </c>
      <c r="Q414" s="71">
        <v>2.70940252079706</v>
      </c>
      <c r="R414" s="71">
        <v>0</v>
      </c>
      <c r="S414" s="71">
        <v>3.4940433236959998</v>
      </c>
      <c r="T414" s="72"/>
      <c r="U414" s="71">
        <v>4366485</v>
      </c>
      <c r="V414" s="71">
        <v>689</v>
      </c>
      <c r="W414" s="71">
        <v>15</v>
      </c>
      <c r="X414" s="71">
        <v>9369</v>
      </c>
      <c r="Y414" s="71">
        <v>16793</v>
      </c>
      <c r="Z414" s="71">
        <v>20805</v>
      </c>
      <c r="AA414" s="71">
        <v>3244</v>
      </c>
      <c r="AB414" s="71">
        <v>44534</v>
      </c>
      <c r="AC414" s="71">
        <v>0</v>
      </c>
      <c r="AD414" s="71">
        <v>3.4940433236959998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17.212</v>
      </c>
      <c r="BK414" s="71">
        <v>0</v>
      </c>
      <c r="BL414" s="71">
        <v>2.4809999999999999</v>
      </c>
      <c r="BM414" s="71">
        <v>0</v>
      </c>
      <c r="BN414" s="72"/>
      <c r="BO414" s="71">
        <v>0</v>
      </c>
      <c r="BP414" s="71">
        <v>0</v>
      </c>
      <c r="BQ414" s="71">
        <v>2</v>
      </c>
      <c r="BR414" s="71">
        <v>0</v>
      </c>
      <c r="BS414" s="71">
        <v>1</v>
      </c>
      <c r="BT414" s="71">
        <v>0</v>
      </c>
      <c r="BU414"/>
      <c r="BV414" s="70">
        <v>14.913</v>
      </c>
      <c r="BW414" s="70">
        <v>0</v>
      </c>
      <c r="BX414" s="70">
        <v>0</v>
      </c>
      <c r="BY414" s="70">
        <v>0</v>
      </c>
      <c r="BZ414" s="70">
        <v>0</v>
      </c>
      <c r="CA414" s="70">
        <v>0</v>
      </c>
      <c r="CB414" s="70">
        <v>0</v>
      </c>
      <c r="CC414" s="70">
        <v>4.78</v>
      </c>
      <c r="CD414" s="70">
        <v>0</v>
      </c>
    </row>
    <row r="415" spans="1:82">
      <c r="A415" s="70" t="s">
        <v>2155</v>
      </c>
      <c r="B415" s="70">
        <v>467</v>
      </c>
      <c r="C415" s="70">
        <v>8</v>
      </c>
      <c r="D415" s="70">
        <v>28</v>
      </c>
      <c r="E415" s="70">
        <v>2011</v>
      </c>
      <c r="F415" s="70" t="s">
        <v>178</v>
      </c>
      <c r="G415" s="70" t="s">
        <v>2147</v>
      </c>
      <c r="H415" s="70" t="s">
        <v>2148</v>
      </c>
      <c r="I415" s="148"/>
      <c r="J415" s="71">
        <v>30.740265675211031</v>
      </c>
      <c r="K415" s="71">
        <v>1.384273994591781</v>
      </c>
      <c r="L415" s="71">
        <v>0.58699362276799372</v>
      </c>
      <c r="M415" s="71">
        <v>39.563713265232288</v>
      </c>
      <c r="N415" s="71">
        <v>53.468587764498317</v>
      </c>
      <c r="O415" s="71">
        <v>40.646971701950015</v>
      </c>
      <c r="P415" s="71">
        <v>16.057745360436897</v>
      </c>
      <c r="Q415" s="71">
        <v>3.1139658759531499</v>
      </c>
      <c r="R415" s="71">
        <v>0</v>
      </c>
      <c r="S415" s="71">
        <v>4.5695037999400014</v>
      </c>
      <c r="T415" s="72"/>
      <c r="U415" s="71">
        <v>3674974</v>
      </c>
      <c r="V415" s="71">
        <v>689</v>
      </c>
      <c r="W415" s="71">
        <v>15</v>
      </c>
      <c r="X415" s="71">
        <v>9369</v>
      </c>
      <c r="Y415" s="71">
        <v>16921</v>
      </c>
      <c r="Z415" s="71">
        <v>21092</v>
      </c>
      <c r="AA415" s="71">
        <v>3245</v>
      </c>
      <c r="AB415" s="71">
        <v>44373</v>
      </c>
      <c r="AC415" s="71">
        <v>0</v>
      </c>
      <c r="AD415" s="71">
        <v>4.5695037999400014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20.05</v>
      </c>
      <c r="BK415" s="71">
        <v>0</v>
      </c>
      <c r="BL415" s="71">
        <v>6.6400000000000006</v>
      </c>
      <c r="BM415" s="71">
        <v>0</v>
      </c>
      <c r="BN415" s="72"/>
      <c r="BO415" s="71">
        <v>0</v>
      </c>
      <c r="BP415" s="71">
        <v>0</v>
      </c>
      <c r="BQ415" s="71">
        <v>2</v>
      </c>
      <c r="BR415" s="71">
        <v>0</v>
      </c>
      <c r="BS415" s="71">
        <v>2</v>
      </c>
      <c r="BT415" s="71">
        <v>0</v>
      </c>
      <c r="BU415"/>
      <c r="BV415" s="70">
        <v>16.22</v>
      </c>
      <c r="BW415" s="70">
        <v>0</v>
      </c>
      <c r="BX415" s="70">
        <v>4.1130000000000004</v>
      </c>
      <c r="BY415" s="70">
        <v>0</v>
      </c>
      <c r="BZ415" s="70">
        <v>0</v>
      </c>
      <c r="CA415" s="70">
        <v>0</v>
      </c>
      <c r="CB415" s="70">
        <v>0</v>
      </c>
      <c r="CC415" s="70">
        <v>6.3570000000000002</v>
      </c>
      <c r="CD415" s="70">
        <v>0</v>
      </c>
    </row>
    <row r="416" spans="1:82">
      <c r="A416" s="70" t="s">
        <v>2156</v>
      </c>
      <c r="B416" s="70">
        <v>468</v>
      </c>
      <c r="C416" s="70">
        <v>9</v>
      </c>
      <c r="D416" s="70">
        <v>28</v>
      </c>
      <c r="E416" s="70">
        <v>2012</v>
      </c>
      <c r="F416" s="70" t="s">
        <v>179</v>
      </c>
      <c r="G416" s="70" t="s">
        <v>2147</v>
      </c>
      <c r="H416" s="70" t="s">
        <v>2148</v>
      </c>
      <c r="I416" s="148"/>
      <c r="J416" s="71">
        <v>27.276091257612691</v>
      </c>
      <c r="K416" s="71">
        <v>1.346126429010384</v>
      </c>
      <c r="L416" s="71">
        <v>0.58463782312960666</v>
      </c>
      <c r="M416" s="71">
        <v>44.251769661523177</v>
      </c>
      <c r="N416" s="71">
        <v>57.081630607431187</v>
      </c>
      <c r="O416" s="71">
        <v>40.665531829055077</v>
      </c>
      <c r="P416" s="71">
        <v>16.069480179464264</v>
      </c>
      <c r="Q416" s="71">
        <v>3.3962992339004501</v>
      </c>
      <c r="R416" s="71">
        <v>0</v>
      </c>
      <c r="S416" s="71">
        <v>3.73305885082</v>
      </c>
      <c r="T416" s="72"/>
      <c r="U416" s="71">
        <v>3170434</v>
      </c>
      <c r="V416" s="71">
        <v>689</v>
      </c>
      <c r="W416" s="71">
        <v>15</v>
      </c>
      <c r="X416" s="71">
        <v>9369</v>
      </c>
      <c r="Y416" s="71">
        <v>17206</v>
      </c>
      <c r="Z416" s="71">
        <v>21269</v>
      </c>
      <c r="AA416" s="71">
        <v>3229</v>
      </c>
      <c r="AB416" s="71">
        <v>44544</v>
      </c>
      <c r="AC416" s="71">
        <v>0</v>
      </c>
      <c r="AD416" s="71">
        <v>3.73305885082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24.003</v>
      </c>
      <c r="BK416" s="71">
        <v>0</v>
      </c>
      <c r="BL416" s="71">
        <v>7.2009999999999996</v>
      </c>
      <c r="BM416" s="71">
        <v>0</v>
      </c>
      <c r="BN416" s="72"/>
      <c r="BO416" s="71">
        <v>0</v>
      </c>
      <c r="BP416" s="71">
        <v>0</v>
      </c>
      <c r="BQ416" s="71">
        <v>2</v>
      </c>
      <c r="BR416" s="71">
        <v>0</v>
      </c>
      <c r="BS416" s="71">
        <v>2</v>
      </c>
      <c r="BT416" s="71">
        <v>0</v>
      </c>
      <c r="BU416"/>
      <c r="BV416" s="70">
        <v>21.663</v>
      </c>
      <c r="BW416" s="70">
        <v>0</v>
      </c>
      <c r="BX416" s="70">
        <v>3.5659999999999998</v>
      </c>
      <c r="BY416" s="70">
        <v>0</v>
      </c>
      <c r="BZ416" s="70">
        <v>0</v>
      </c>
      <c r="CA416" s="70">
        <v>0</v>
      </c>
      <c r="CB416" s="70">
        <v>0</v>
      </c>
      <c r="CC416" s="70">
        <v>5.9749999999999996</v>
      </c>
      <c r="CD416" s="70">
        <v>0</v>
      </c>
    </row>
    <row r="417" spans="1:82">
      <c r="A417" s="70" t="s">
        <v>2157</v>
      </c>
      <c r="B417" s="70">
        <v>469</v>
      </c>
      <c r="C417" s="70">
        <v>10</v>
      </c>
      <c r="D417" s="70">
        <v>28</v>
      </c>
      <c r="E417" s="70">
        <v>2013</v>
      </c>
      <c r="F417" s="70" t="s">
        <v>180</v>
      </c>
      <c r="G417" s="70" t="s">
        <v>2147</v>
      </c>
      <c r="H417" s="70" t="s">
        <v>2148</v>
      </c>
      <c r="I417" s="148"/>
      <c r="J417" s="71">
        <v>22.125214209466179</v>
      </c>
      <c r="K417" s="71">
        <v>1.1413864072749851</v>
      </c>
      <c r="L417" s="71">
        <v>0.51869725032347547</v>
      </c>
      <c r="M417" s="71">
        <v>44.571472828387037</v>
      </c>
      <c r="N417" s="71">
        <v>57.345032429617667</v>
      </c>
      <c r="O417" s="71">
        <v>39.390543202261711</v>
      </c>
      <c r="P417" s="71">
        <v>15.900243357001374</v>
      </c>
      <c r="Q417" s="71">
        <v>3.4384250293211598</v>
      </c>
      <c r="R417" s="71">
        <v>0</v>
      </c>
      <c r="S417" s="71">
        <v>4.7706342378500004</v>
      </c>
      <c r="T417" s="72"/>
      <c r="U417" s="71">
        <v>2543141</v>
      </c>
      <c r="V417" s="71">
        <v>689</v>
      </c>
      <c r="W417" s="71">
        <v>15</v>
      </c>
      <c r="X417" s="71">
        <v>9369</v>
      </c>
      <c r="Y417" s="71">
        <v>17318</v>
      </c>
      <c r="Z417" s="71">
        <v>21522</v>
      </c>
      <c r="AA417" s="71">
        <v>3183</v>
      </c>
      <c r="AB417" s="71">
        <v>44450</v>
      </c>
      <c r="AC417" s="71">
        <v>0</v>
      </c>
      <c r="AD417" s="71">
        <v>4.7706342378500004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19.07</v>
      </c>
      <c r="BK417" s="71">
        <v>0</v>
      </c>
      <c r="BL417" s="71">
        <v>7.1790000000000003</v>
      </c>
      <c r="BM417" s="71">
        <v>0</v>
      </c>
      <c r="BN417" s="72"/>
      <c r="BO417" s="71">
        <v>0</v>
      </c>
      <c r="BP417" s="71">
        <v>0</v>
      </c>
      <c r="BQ417" s="71">
        <v>2</v>
      </c>
      <c r="BR417" s="71">
        <v>0</v>
      </c>
      <c r="BS417" s="71">
        <v>2</v>
      </c>
      <c r="BT417" s="71">
        <v>0</v>
      </c>
      <c r="BU417"/>
      <c r="BV417" s="70">
        <v>22.82</v>
      </c>
      <c r="BW417" s="70">
        <v>0</v>
      </c>
      <c r="BX417" s="70">
        <v>3.4289999999999998</v>
      </c>
      <c r="BY417" s="70">
        <v>0</v>
      </c>
      <c r="BZ417" s="70">
        <v>0</v>
      </c>
      <c r="CA417" s="70">
        <v>0</v>
      </c>
      <c r="CB417" s="70">
        <v>0</v>
      </c>
      <c r="CC417" s="70">
        <v>0</v>
      </c>
      <c r="CD417" s="70">
        <v>0</v>
      </c>
    </row>
    <row r="418" spans="1:82">
      <c r="A418" s="70" t="s">
        <v>2158</v>
      </c>
      <c r="B418" s="70">
        <v>470</v>
      </c>
      <c r="C418" s="70">
        <v>11</v>
      </c>
      <c r="D418" s="70">
        <v>28</v>
      </c>
      <c r="E418" s="70">
        <v>2014</v>
      </c>
      <c r="F418" s="70" t="s">
        <v>181</v>
      </c>
      <c r="G418" s="70" t="s">
        <v>2147</v>
      </c>
      <c r="H418" s="70" t="s">
        <v>2148</v>
      </c>
      <c r="I418" s="148"/>
      <c r="J418" s="71">
        <v>18.461614736279039</v>
      </c>
      <c r="K418" s="71">
        <v>1.0957442320214681</v>
      </c>
      <c r="L418" s="71">
        <v>1.1925618861219369</v>
      </c>
      <c r="M418" s="71">
        <v>41.205397207019182</v>
      </c>
      <c r="N418" s="71">
        <v>55.683840835808667</v>
      </c>
      <c r="O418" s="71">
        <v>37.502546613611351</v>
      </c>
      <c r="P418" s="71">
        <v>15.95778374824895</v>
      </c>
      <c r="Q418" s="71">
        <v>3.29065166141099</v>
      </c>
      <c r="R418" s="71">
        <v>0</v>
      </c>
      <c r="S418" s="71">
        <v>3.5197774587000001</v>
      </c>
      <c r="T418" s="72"/>
      <c r="U418" s="71">
        <v>2257923</v>
      </c>
      <c r="V418" s="71">
        <v>551</v>
      </c>
      <c r="W418" s="71">
        <v>13</v>
      </c>
      <c r="X418" s="71">
        <v>8700</v>
      </c>
      <c r="Y418" s="71">
        <v>17456</v>
      </c>
      <c r="Z418" s="71">
        <v>21581</v>
      </c>
      <c r="AA418" s="71">
        <v>3178</v>
      </c>
      <c r="AB418" s="71">
        <v>44338</v>
      </c>
      <c r="AC418" s="71">
        <v>0</v>
      </c>
      <c r="AD418" s="71">
        <v>3.5197774587000001</v>
      </c>
      <c r="AE418" s="72"/>
      <c r="AF418" s="71"/>
      <c r="AG418" s="71"/>
      <c r="AH418" s="71"/>
      <c r="AI418" s="71"/>
      <c r="AJ418" s="71"/>
      <c r="AK418" s="71"/>
      <c r="AL418" s="71"/>
      <c r="AM418" s="71"/>
      <c r="AN418" s="71"/>
      <c r="AO418" s="71"/>
      <c r="AP418" s="71"/>
      <c r="AQ418" s="72"/>
      <c r="AR418" s="71">
        <v>973</v>
      </c>
      <c r="AS418" s="71">
        <v>73</v>
      </c>
      <c r="AT418" s="71">
        <v>0</v>
      </c>
      <c r="AU418" s="71">
        <v>0</v>
      </c>
      <c r="AV418" s="71">
        <v>0</v>
      </c>
      <c r="AW418" s="71">
        <v>0</v>
      </c>
      <c r="AX418" s="71"/>
      <c r="AY418" s="72"/>
      <c r="AZ418" s="71">
        <v>3672.6</v>
      </c>
      <c r="BA418" s="71">
        <v>5201.1000000000004</v>
      </c>
      <c r="BB418" s="71">
        <v>0</v>
      </c>
      <c r="BC418" s="71">
        <v>0</v>
      </c>
      <c r="BD418" s="71">
        <v>0</v>
      </c>
      <c r="BE418" s="71">
        <v>0</v>
      </c>
      <c r="BF418" s="71"/>
      <c r="BG418" s="72"/>
      <c r="BH418" s="71">
        <v>0</v>
      </c>
      <c r="BI418" s="71">
        <v>0</v>
      </c>
      <c r="BJ418" s="71">
        <v>17.943000000000001</v>
      </c>
      <c r="BK418" s="71">
        <v>0</v>
      </c>
      <c r="BL418" s="71">
        <v>6.0739999999999998</v>
      </c>
      <c r="BM418" s="71">
        <v>0</v>
      </c>
      <c r="BN418" s="72"/>
      <c r="BO418" s="71">
        <v>0</v>
      </c>
      <c r="BP418" s="71">
        <v>0</v>
      </c>
      <c r="BQ418" s="71">
        <v>2</v>
      </c>
      <c r="BR418" s="71">
        <v>0</v>
      </c>
      <c r="BS418" s="71">
        <v>2</v>
      </c>
      <c r="BT418" s="71">
        <v>0</v>
      </c>
      <c r="BU418"/>
      <c r="BV418" s="70">
        <v>20.542999999999999</v>
      </c>
      <c r="BW418" s="70">
        <v>0</v>
      </c>
      <c r="BX418" s="70">
        <v>3.4740000000000002</v>
      </c>
      <c r="BY418" s="70">
        <v>0</v>
      </c>
      <c r="BZ418" s="70">
        <v>0</v>
      </c>
      <c r="CA418" s="70">
        <v>0</v>
      </c>
      <c r="CB418" s="70">
        <v>0</v>
      </c>
      <c r="CC418" s="70">
        <v>0</v>
      </c>
      <c r="CD418" s="70">
        <v>0</v>
      </c>
    </row>
    <row r="419" spans="1:82">
      <c r="A419" s="70" t="s">
        <v>2159</v>
      </c>
      <c r="B419" s="70">
        <v>471</v>
      </c>
      <c r="C419" s="70">
        <v>12</v>
      </c>
      <c r="D419" s="70">
        <v>28</v>
      </c>
      <c r="E419" s="70">
        <v>2015</v>
      </c>
      <c r="F419" s="70" t="s">
        <v>182</v>
      </c>
      <c r="G419" s="70" t="s">
        <v>2147</v>
      </c>
      <c r="H419" s="70" t="s">
        <v>2148</v>
      </c>
      <c r="I419" s="148"/>
      <c r="J419" s="71">
        <v>18.697419656180571</v>
      </c>
      <c r="K419" s="71">
        <v>1.0468859817655889</v>
      </c>
      <c r="L419" s="71">
        <v>1.340227590864058</v>
      </c>
      <c r="M419" s="71">
        <v>37.771197204046501</v>
      </c>
      <c r="N419" s="71">
        <v>52.099319601330691</v>
      </c>
      <c r="O419" s="71">
        <v>37.329233254042457</v>
      </c>
      <c r="P419" s="71">
        <v>15.799531259054337</v>
      </c>
      <c r="Q419" s="71">
        <v>3.20535200376615</v>
      </c>
      <c r="R419" s="71">
        <v>0</v>
      </c>
      <c r="S419" s="71">
        <v>4.1034612158300003</v>
      </c>
      <c r="T419" s="72"/>
      <c r="U419" s="71">
        <v>2410927</v>
      </c>
      <c r="V419" s="71">
        <v>551</v>
      </c>
      <c r="W419" s="71">
        <v>13</v>
      </c>
      <c r="X419" s="71">
        <v>8700</v>
      </c>
      <c r="Y419" s="71">
        <v>17552</v>
      </c>
      <c r="Z419" s="71">
        <v>21688</v>
      </c>
      <c r="AA419" s="71">
        <v>3144</v>
      </c>
      <c r="AB419" s="71">
        <v>44118</v>
      </c>
      <c r="AC419" s="71">
        <v>0</v>
      </c>
      <c r="AD419" s="71">
        <v>4.1034612158300003</v>
      </c>
      <c r="AE419" s="72"/>
      <c r="AF419" s="71">
        <v>19600370.643718939</v>
      </c>
      <c r="AG419" s="71">
        <v>881176.07578856684</v>
      </c>
      <c r="AH419" s="71">
        <v>272627.47838685749</v>
      </c>
      <c r="AI419" s="71">
        <v>54316771.72654976</v>
      </c>
      <c r="AJ419" s="71">
        <v>79465094.687884688</v>
      </c>
      <c r="AK419" s="71">
        <v>0</v>
      </c>
      <c r="AL419" s="71">
        <v>0</v>
      </c>
      <c r="AM419" s="71">
        <v>6046186.8319505416</v>
      </c>
      <c r="AN419" s="71">
        <v>0</v>
      </c>
      <c r="AO419" s="71">
        <v>0</v>
      </c>
      <c r="AP419" s="71">
        <v>160582227.44427937</v>
      </c>
      <c r="AQ419" s="72"/>
      <c r="AR419" s="71">
        <v>1071</v>
      </c>
      <c r="AS419" s="71">
        <v>103</v>
      </c>
      <c r="AT419" s="71">
        <v>0</v>
      </c>
      <c r="AU419" s="71">
        <v>0</v>
      </c>
      <c r="AV419" s="71">
        <v>0</v>
      </c>
      <c r="AW419" s="71">
        <v>0</v>
      </c>
      <c r="AX419" s="71"/>
      <c r="AY419" s="72"/>
      <c r="AZ419" s="71">
        <v>4115.3</v>
      </c>
      <c r="BA419" s="71">
        <v>5800.4</v>
      </c>
      <c r="BB419" s="71">
        <v>0</v>
      </c>
      <c r="BC419" s="71">
        <v>0</v>
      </c>
      <c r="BD419" s="71">
        <v>0</v>
      </c>
      <c r="BE419" s="71">
        <v>0</v>
      </c>
      <c r="BF419" s="71"/>
      <c r="BG419" s="72"/>
      <c r="BH419" s="71">
        <v>0</v>
      </c>
      <c r="BI419" s="71">
        <v>0</v>
      </c>
      <c r="BJ419" s="71">
        <v>18.475000000000001</v>
      </c>
      <c r="BK419" s="71">
        <v>0</v>
      </c>
      <c r="BL419" s="71">
        <v>6.75</v>
      </c>
      <c r="BM419" s="71">
        <v>0</v>
      </c>
      <c r="BN419" s="72"/>
      <c r="BO419" s="71">
        <v>0</v>
      </c>
      <c r="BP419" s="71">
        <v>0</v>
      </c>
      <c r="BQ419" s="71">
        <v>2</v>
      </c>
      <c r="BR419" s="71">
        <v>0</v>
      </c>
      <c r="BS419" s="71">
        <v>2</v>
      </c>
      <c r="BT419" s="71">
        <v>0</v>
      </c>
      <c r="BU419"/>
      <c r="BV419" s="70">
        <v>21.527999999999999</v>
      </c>
      <c r="BW419" s="70">
        <v>0</v>
      </c>
      <c r="BX419" s="70">
        <v>3.6970000000000001</v>
      </c>
      <c r="BY419" s="70">
        <v>0</v>
      </c>
      <c r="BZ419" s="70">
        <v>0</v>
      </c>
      <c r="CA419" s="70">
        <v>0</v>
      </c>
      <c r="CB419" s="70">
        <v>0</v>
      </c>
      <c r="CC419" s="70">
        <v>0</v>
      </c>
      <c r="CD419" s="70">
        <v>0</v>
      </c>
    </row>
    <row r="420" spans="1:82">
      <c r="A420" s="70" t="s">
        <v>2160</v>
      </c>
      <c r="B420" s="70">
        <v>472</v>
      </c>
      <c r="C420" s="70">
        <v>13</v>
      </c>
      <c r="D420" s="70">
        <v>28</v>
      </c>
      <c r="E420" s="70">
        <v>2016</v>
      </c>
      <c r="F420" s="70" t="s">
        <v>155</v>
      </c>
      <c r="G420" s="70" t="s">
        <v>2147</v>
      </c>
      <c r="H420" s="70" t="s">
        <v>2148</v>
      </c>
      <c r="I420" s="148"/>
      <c r="J420" s="71">
        <v>22.52334483224741</v>
      </c>
      <c r="K420" s="71">
        <v>1.0196561848198833</v>
      </c>
      <c r="L420" s="71">
        <v>1.28120745383615</v>
      </c>
      <c r="M420" s="71">
        <v>34.445423955926955</v>
      </c>
      <c r="N420" s="71">
        <v>52.453687507316083</v>
      </c>
      <c r="O420" s="71">
        <v>37.163275711338031</v>
      </c>
      <c r="P420" s="71">
        <v>15.411865974840598</v>
      </c>
      <c r="Q420" s="71">
        <v>3.110210714404412</v>
      </c>
      <c r="R420" s="71">
        <v>0</v>
      </c>
      <c r="S420" s="71">
        <v>4.8916852799999999</v>
      </c>
      <c r="T420" s="72"/>
      <c r="U420" s="71">
        <v>2756606</v>
      </c>
      <c r="V420" s="71">
        <v>551</v>
      </c>
      <c r="W420" s="71">
        <v>13</v>
      </c>
      <c r="X420" s="71">
        <v>8700</v>
      </c>
      <c r="Y420" s="71">
        <v>17674</v>
      </c>
      <c r="Z420" s="71">
        <v>21857</v>
      </c>
      <c r="AA420" s="71">
        <v>3172</v>
      </c>
      <c r="AB420" s="71">
        <v>44034</v>
      </c>
      <c r="AC420" s="71">
        <v>0</v>
      </c>
      <c r="AD420" s="71">
        <v>4.8916852799999999</v>
      </c>
      <c r="AE420" s="72"/>
      <c r="AF420" s="71">
        <v>23516497.145297721</v>
      </c>
      <c r="AG420" s="71">
        <v>799775.48516649287</v>
      </c>
      <c r="AH420" s="71">
        <v>193820.98174384821</v>
      </c>
      <c r="AI420" s="71">
        <v>52866090.922754519</v>
      </c>
      <c r="AJ420" s="71">
        <v>75593529.776447937</v>
      </c>
      <c r="AK420" s="71">
        <v>0</v>
      </c>
      <c r="AL420" s="71">
        <v>0</v>
      </c>
      <c r="AM420" s="71">
        <v>6039363.3346631033</v>
      </c>
      <c r="AN420" s="71">
        <v>0</v>
      </c>
      <c r="AO420" s="71">
        <v>0</v>
      </c>
      <c r="AP420" s="71">
        <v>159009077.64607361</v>
      </c>
      <c r="AQ420" s="72"/>
      <c r="AR420" s="71">
        <v>1150</v>
      </c>
      <c r="AS420" s="71">
        <v>120</v>
      </c>
      <c r="AT420" s="71">
        <v>0</v>
      </c>
      <c r="AU420" s="71">
        <v>0</v>
      </c>
      <c r="AV420" s="71">
        <v>0</v>
      </c>
      <c r="AW420" s="71">
        <v>0</v>
      </c>
      <c r="AX420" s="71"/>
      <c r="AY420" s="72"/>
      <c r="AZ420" s="71">
        <v>4447.7999999999993</v>
      </c>
      <c r="BA420" s="71">
        <v>7275.1</v>
      </c>
      <c r="BB420" s="71">
        <v>0</v>
      </c>
      <c r="BC420" s="71">
        <v>0</v>
      </c>
      <c r="BD420" s="71">
        <v>0</v>
      </c>
      <c r="BE420" s="71">
        <v>0</v>
      </c>
      <c r="BF420" s="71"/>
      <c r="BG420" s="72"/>
      <c r="BH420" s="71">
        <v>0</v>
      </c>
      <c r="BI420" s="71">
        <v>0</v>
      </c>
      <c r="BJ420" s="71">
        <v>23.327000000000002</v>
      </c>
      <c r="BK420" s="71">
        <v>0</v>
      </c>
      <c r="BL420" s="71">
        <v>1.647</v>
      </c>
      <c r="BM420" s="71">
        <v>0</v>
      </c>
      <c r="BN420" s="72"/>
      <c r="BO420" s="71">
        <v>0</v>
      </c>
      <c r="BP420" s="71">
        <v>0</v>
      </c>
      <c r="BQ420" s="71">
        <v>2</v>
      </c>
      <c r="BR420" s="71">
        <v>0</v>
      </c>
      <c r="BS420" s="71">
        <v>1</v>
      </c>
      <c r="BT420" s="71">
        <v>0</v>
      </c>
      <c r="BU420"/>
      <c r="BV420" s="70">
        <v>20.414000000000001</v>
      </c>
      <c r="BW420" s="70">
        <v>0</v>
      </c>
      <c r="BX420" s="70">
        <v>0</v>
      </c>
      <c r="BY420" s="70">
        <v>0</v>
      </c>
      <c r="BZ420" s="70">
        <v>0</v>
      </c>
      <c r="CA420" s="70">
        <v>0</v>
      </c>
      <c r="CB420" s="70">
        <v>0</v>
      </c>
      <c r="CC420" s="70">
        <v>4.5599999999999996</v>
      </c>
      <c r="CD420" s="70">
        <v>0</v>
      </c>
    </row>
    <row r="421" spans="1:82">
      <c r="A421" s="70" t="s">
        <v>2161</v>
      </c>
      <c r="B421" s="70">
        <v>473</v>
      </c>
      <c r="C421" s="70">
        <v>14</v>
      </c>
      <c r="D421" s="70">
        <v>28</v>
      </c>
      <c r="E421" s="70">
        <v>2017</v>
      </c>
      <c r="F421" s="70" t="s">
        <v>156</v>
      </c>
      <c r="G421" s="70" t="s">
        <v>2147</v>
      </c>
      <c r="H421" s="70" t="s">
        <v>2148</v>
      </c>
      <c r="I421" s="148"/>
      <c r="J421" s="71">
        <v>19.303734789636493</v>
      </c>
      <c r="K421" s="71">
        <v>1.0032089372096069</v>
      </c>
      <c r="L421" s="71">
        <v>1.0852499144681744</v>
      </c>
      <c r="M421" s="71">
        <v>30.936054025982134</v>
      </c>
      <c r="N421" s="71">
        <v>49.293557755829561</v>
      </c>
      <c r="O421" s="71">
        <v>36.794361275146606</v>
      </c>
      <c r="P421" s="71">
        <v>15.478387391898679</v>
      </c>
      <c r="Q421" s="71">
        <v>3.00033459748134</v>
      </c>
      <c r="R421" s="71">
        <v>0</v>
      </c>
      <c r="S421" s="71">
        <v>4.8705783419200017</v>
      </c>
      <c r="T421" s="72"/>
      <c r="U421" s="71">
        <v>2819800</v>
      </c>
      <c r="V421" s="71">
        <v>551</v>
      </c>
      <c r="W421" s="71">
        <v>13</v>
      </c>
      <c r="X421" s="71">
        <v>8700</v>
      </c>
      <c r="Y421" s="71">
        <v>17808</v>
      </c>
      <c r="Z421" s="71">
        <v>21999</v>
      </c>
      <c r="AA421" s="71">
        <v>3206</v>
      </c>
      <c r="AB421" s="71">
        <v>43927</v>
      </c>
      <c r="AC421" s="71">
        <v>0</v>
      </c>
      <c r="AD421" s="71">
        <v>4.8705783419200017</v>
      </c>
      <c r="AE421" s="72"/>
      <c r="AF421" s="71">
        <v>22647313.194721181</v>
      </c>
      <c r="AG421" s="71">
        <v>842674.52405864163</v>
      </c>
      <c r="AH421" s="71">
        <v>227328.95002249669</v>
      </c>
      <c r="AI421" s="71">
        <v>54086512.735646836</v>
      </c>
      <c r="AJ421" s="71">
        <v>81646243.660547063</v>
      </c>
      <c r="AK421" s="71">
        <v>0</v>
      </c>
      <c r="AL421" s="71">
        <v>0</v>
      </c>
      <c r="AM421" s="71">
        <v>6034115.033320074</v>
      </c>
      <c r="AN421" s="71">
        <v>0</v>
      </c>
      <c r="AO421" s="71">
        <v>0</v>
      </c>
      <c r="AP421" s="71">
        <v>165484188.09831631</v>
      </c>
      <c r="AQ421" s="72"/>
      <c r="AR421" s="71">
        <v>1223</v>
      </c>
      <c r="AS421" s="71">
        <v>129</v>
      </c>
      <c r="AT421" s="71">
        <v>0</v>
      </c>
      <c r="AU421" s="71">
        <v>0</v>
      </c>
      <c r="AV421" s="71">
        <v>0</v>
      </c>
      <c r="AW421" s="71">
        <v>0</v>
      </c>
      <c r="AX421" s="71"/>
      <c r="AY421" s="72"/>
      <c r="AZ421" s="71">
        <v>4788.2999999999993</v>
      </c>
      <c r="BA421" s="71">
        <v>7576.6999999999989</v>
      </c>
      <c r="BB421" s="71">
        <v>0</v>
      </c>
      <c r="BC421" s="71">
        <v>0</v>
      </c>
      <c r="BD421" s="71">
        <v>0</v>
      </c>
      <c r="BE421" s="71">
        <v>0</v>
      </c>
      <c r="BF421" s="71"/>
      <c r="BG421" s="72"/>
      <c r="BH421" s="71">
        <v>0</v>
      </c>
      <c r="BI421" s="71">
        <v>0</v>
      </c>
      <c r="BJ421" s="71">
        <v>24.327999999999999</v>
      </c>
      <c r="BK421" s="71">
        <v>0</v>
      </c>
      <c r="BL421" s="71">
        <v>3.4870000000000001</v>
      </c>
      <c r="BM421" s="71">
        <v>0</v>
      </c>
      <c r="BN421" s="72"/>
      <c r="BO421" s="71">
        <v>0</v>
      </c>
      <c r="BP421" s="71">
        <v>0</v>
      </c>
      <c r="BQ421" s="71">
        <v>2</v>
      </c>
      <c r="BR421" s="71">
        <v>0</v>
      </c>
      <c r="BS421" s="71">
        <v>1</v>
      </c>
      <c r="BT421" s="71">
        <v>0</v>
      </c>
      <c r="BU421"/>
      <c r="BV421" s="70">
        <v>23.035</v>
      </c>
      <c r="BW421" s="70">
        <v>0</v>
      </c>
      <c r="BX421" s="70">
        <v>0</v>
      </c>
      <c r="BY421" s="70">
        <v>0</v>
      </c>
      <c r="BZ421" s="70">
        <v>0</v>
      </c>
      <c r="CA421" s="70">
        <v>0</v>
      </c>
      <c r="CB421" s="70">
        <v>0</v>
      </c>
      <c r="CC421" s="70">
        <v>4.78</v>
      </c>
      <c r="CD421" s="70">
        <v>0</v>
      </c>
    </row>
    <row r="422" spans="1:82">
      <c r="A422" s="70" t="s">
        <v>2162</v>
      </c>
      <c r="B422" s="70">
        <v>474</v>
      </c>
      <c r="C422" s="70">
        <v>15</v>
      </c>
      <c r="D422" s="70">
        <v>28</v>
      </c>
      <c r="E422" s="70">
        <v>2018</v>
      </c>
      <c r="F422" s="70" t="s">
        <v>183</v>
      </c>
      <c r="G422" s="70" t="s">
        <v>2147</v>
      </c>
      <c r="H422" s="70" t="s">
        <v>2148</v>
      </c>
      <c r="I422" s="148"/>
      <c r="J422" s="71">
        <v>21.945570622009562</v>
      </c>
      <c r="K422" s="71">
        <v>0.90151466029539473</v>
      </c>
      <c r="L422" s="71">
        <v>1.0049874190819659</v>
      </c>
      <c r="M422" s="71">
        <v>26.988771958333963</v>
      </c>
      <c r="N422" s="71">
        <v>39.988414577786401</v>
      </c>
      <c r="O422" s="71">
        <v>36.263905629849233</v>
      </c>
      <c r="P422" s="71">
        <v>15.243053802034874</v>
      </c>
      <c r="Q422" s="71">
        <v>2.7743692195514602</v>
      </c>
      <c r="R422" s="71">
        <v>0</v>
      </c>
      <c r="S422" s="71">
        <v>4.3291982280045751</v>
      </c>
      <c r="T422" s="72"/>
      <c r="U422" s="71">
        <v>3674380</v>
      </c>
      <c r="V422" s="71">
        <v>551</v>
      </c>
      <c r="W422" s="71">
        <v>13</v>
      </c>
      <c r="X422" s="71">
        <v>8700</v>
      </c>
      <c r="Y422" s="71">
        <v>17979</v>
      </c>
      <c r="Z422" s="71">
        <v>22097</v>
      </c>
      <c r="AA422" s="71">
        <v>3189</v>
      </c>
      <c r="AB422" s="71">
        <v>43773</v>
      </c>
      <c r="AC422" s="71">
        <v>0</v>
      </c>
      <c r="AD422" s="71">
        <v>4.3291982280045751</v>
      </c>
      <c r="AE422" s="72"/>
      <c r="AF422" s="71">
        <v>28255160.591946229</v>
      </c>
      <c r="AG422" s="71">
        <v>770847.93926110782</v>
      </c>
      <c r="AH422" s="71">
        <v>218284.9187153817</v>
      </c>
      <c r="AI422" s="71">
        <v>52232377.860467844</v>
      </c>
      <c r="AJ422" s="71">
        <v>73671590.217988998</v>
      </c>
      <c r="AK422" s="71">
        <v>0</v>
      </c>
      <c r="AL422" s="71">
        <v>0</v>
      </c>
      <c r="AM422" s="71">
        <v>6025402.0691810064</v>
      </c>
      <c r="AN422" s="71">
        <v>0</v>
      </c>
      <c r="AO422" s="71">
        <v>0</v>
      </c>
      <c r="AP422" s="71">
        <v>161173663.59756055</v>
      </c>
      <c r="AQ422" s="72"/>
      <c r="AR422" s="71">
        <v>1321</v>
      </c>
      <c r="AS422" s="71">
        <v>143</v>
      </c>
      <c r="AT422" s="71">
        <v>0</v>
      </c>
      <c r="AU422" s="71">
        <v>0</v>
      </c>
      <c r="AV422" s="71">
        <v>0</v>
      </c>
      <c r="AW422" s="71">
        <v>0</v>
      </c>
      <c r="AX422" s="71"/>
      <c r="AY422" s="72"/>
      <c r="AZ422" s="71">
        <v>5211.3999999999996</v>
      </c>
      <c r="BA422" s="71">
        <v>7758</v>
      </c>
      <c r="BB422" s="71">
        <v>0</v>
      </c>
      <c r="BC422" s="71">
        <v>0</v>
      </c>
      <c r="BD422" s="71">
        <v>0</v>
      </c>
      <c r="BE422" s="71">
        <v>0</v>
      </c>
      <c r="BF422" s="71"/>
      <c r="BG422" s="72"/>
      <c r="BH422" s="71">
        <v>0</v>
      </c>
      <c r="BI422" s="71">
        <v>0</v>
      </c>
      <c r="BJ422" s="71">
        <v>20.863</v>
      </c>
      <c r="BK422" s="71">
        <v>0</v>
      </c>
      <c r="BL422" s="71">
        <v>2.9180000000000001</v>
      </c>
      <c r="BM422" s="71">
        <v>0</v>
      </c>
      <c r="BN422" s="72"/>
      <c r="BO422" s="71">
        <v>0</v>
      </c>
      <c r="BP422" s="71">
        <v>0</v>
      </c>
      <c r="BQ422" s="71">
        <v>2</v>
      </c>
      <c r="BR422" s="71">
        <v>0</v>
      </c>
      <c r="BS422" s="71">
        <v>1</v>
      </c>
      <c r="BT422" s="71">
        <v>0</v>
      </c>
      <c r="BU422"/>
      <c r="BV422" s="70">
        <v>19.001000000000001</v>
      </c>
      <c r="BW422" s="70">
        <v>0</v>
      </c>
      <c r="BX422" s="70">
        <v>0</v>
      </c>
      <c r="BY422" s="70">
        <v>0</v>
      </c>
      <c r="BZ422" s="70">
        <v>0</v>
      </c>
      <c r="CA422" s="70">
        <v>0</v>
      </c>
      <c r="CB422" s="70">
        <v>0</v>
      </c>
      <c r="CC422" s="70">
        <v>4.78</v>
      </c>
      <c r="CD422" s="70">
        <v>0</v>
      </c>
    </row>
    <row r="423" spans="1:82">
      <c r="A423" s="70" t="s">
        <v>2163</v>
      </c>
      <c r="B423" s="70">
        <v>475</v>
      </c>
      <c r="C423" s="70">
        <v>16</v>
      </c>
      <c r="D423" s="70">
        <v>28</v>
      </c>
      <c r="E423" s="70">
        <v>2019</v>
      </c>
      <c r="F423" s="70" t="s">
        <v>158</v>
      </c>
      <c r="G423" s="70" t="s">
        <v>2147</v>
      </c>
      <c r="H423" s="70" t="s">
        <v>2148</v>
      </c>
      <c r="I423" s="148"/>
      <c r="J423" s="71">
        <v>15.594516517134808</v>
      </c>
      <c r="K423" s="71">
        <v>0.8093944497055422</v>
      </c>
      <c r="L423" s="71">
        <v>1.013564446874359</v>
      </c>
      <c r="M423" s="71">
        <v>25.712700023023633</v>
      </c>
      <c r="N423" s="71">
        <v>35.119406339215175</v>
      </c>
      <c r="O423" s="71">
        <v>35.387585497412715</v>
      </c>
      <c r="P423" s="71">
        <v>15.401352974947752</v>
      </c>
      <c r="Q423" s="71">
        <v>2.6949469977048999</v>
      </c>
      <c r="R423" s="71">
        <v>0</v>
      </c>
      <c r="S423" s="71">
        <v>4.5930096167304884</v>
      </c>
      <c r="T423" s="72"/>
      <c r="U423" s="71">
        <v>2680820</v>
      </c>
      <c r="V423" s="71">
        <v>551</v>
      </c>
      <c r="W423" s="71">
        <v>13</v>
      </c>
      <c r="X423" s="71">
        <v>8700</v>
      </c>
      <c r="Y423" s="71">
        <v>18157</v>
      </c>
      <c r="Z423" s="71">
        <v>22155</v>
      </c>
      <c r="AA423" s="71">
        <v>3198</v>
      </c>
      <c r="AB423" s="71">
        <v>43671</v>
      </c>
      <c r="AC423" s="71">
        <v>0</v>
      </c>
      <c r="AD423" s="71">
        <v>4.5930096167304884</v>
      </c>
      <c r="AE423" s="72"/>
      <c r="AF423" s="71">
        <v>20443221.02625075</v>
      </c>
      <c r="AG423" s="71">
        <v>728294.57663030084</v>
      </c>
      <c r="AH423" s="71">
        <v>231639.88911412499</v>
      </c>
      <c r="AI423" s="71">
        <v>52630693.511219569</v>
      </c>
      <c r="AJ423" s="71">
        <v>67174663.538832292</v>
      </c>
      <c r="AK423" s="71">
        <v>0</v>
      </c>
      <c r="AL423" s="71">
        <v>0</v>
      </c>
      <c r="AM423" s="71">
        <v>5947661.4448880143</v>
      </c>
      <c r="AN423" s="71">
        <v>0</v>
      </c>
      <c r="AO423" s="71">
        <v>0</v>
      </c>
      <c r="AP423" s="71">
        <v>147156173.98693505</v>
      </c>
      <c r="AQ423" s="72"/>
      <c r="AR423" s="71">
        <v>1427</v>
      </c>
      <c r="AS423" s="71">
        <v>156</v>
      </c>
      <c r="AT423" s="71">
        <v>0</v>
      </c>
      <c r="AU423" s="71">
        <v>0</v>
      </c>
      <c r="AV423" s="71">
        <v>0</v>
      </c>
      <c r="AW423" s="71">
        <v>0</v>
      </c>
      <c r="AX423" s="71"/>
      <c r="AY423" s="72"/>
      <c r="AZ423" s="71">
        <v>5666.3</v>
      </c>
      <c r="BA423" s="71">
        <v>7936.3</v>
      </c>
      <c r="BB423" s="71">
        <v>0</v>
      </c>
      <c r="BC423" s="71">
        <v>0</v>
      </c>
      <c r="BD423" s="71">
        <v>0</v>
      </c>
      <c r="BE423" s="71">
        <v>0</v>
      </c>
      <c r="BF423" s="71"/>
      <c r="BG423" s="72"/>
      <c r="BH423" s="71">
        <v>0</v>
      </c>
      <c r="BI423" s="71">
        <v>0</v>
      </c>
      <c r="BJ423" s="71">
        <v>11.225</v>
      </c>
      <c r="BK423" s="71">
        <v>0</v>
      </c>
      <c r="BL423" s="71">
        <v>2.6779999999999999</v>
      </c>
      <c r="BM423" s="71">
        <v>0</v>
      </c>
      <c r="BN423" s="72"/>
      <c r="BO423" s="71">
        <v>0</v>
      </c>
      <c r="BP423" s="71">
        <v>0</v>
      </c>
      <c r="BQ423" s="71">
        <v>2</v>
      </c>
      <c r="BR423" s="71">
        <v>0</v>
      </c>
      <c r="BS423" s="71">
        <v>1</v>
      </c>
      <c r="BT423" s="71">
        <v>0</v>
      </c>
      <c r="BU423"/>
      <c r="BV423" s="70">
        <v>13.903</v>
      </c>
      <c r="BW423" s="70">
        <v>0</v>
      </c>
      <c r="BX423" s="70">
        <v>0</v>
      </c>
      <c r="BY423" s="70">
        <v>0</v>
      </c>
      <c r="BZ423" s="70">
        <v>0</v>
      </c>
      <c r="CA423" s="70">
        <v>0</v>
      </c>
      <c r="CB423" s="70">
        <v>0</v>
      </c>
      <c r="CC423" s="70">
        <v>0</v>
      </c>
      <c r="CD423" s="70">
        <v>0</v>
      </c>
    </row>
    <row r="424" spans="1:82">
      <c r="A424" s="70" t="s">
        <v>2164</v>
      </c>
      <c r="B424" s="70">
        <v>476</v>
      </c>
      <c r="C424" s="70">
        <v>17</v>
      </c>
      <c r="D424" s="70">
        <v>28</v>
      </c>
      <c r="E424" s="70">
        <v>2020</v>
      </c>
      <c r="F424" s="70" t="s">
        <v>159</v>
      </c>
      <c r="G424" s="70" t="s">
        <v>2147</v>
      </c>
      <c r="H424" s="70" t="s">
        <v>2148</v>
      </c>
      <c r="I424" s="148"/>
      <c r="J424" s="71">
        <v>15.41836617045333</v>
      </c>
      <c r="K424" s="71">
        <v>0.89686183963231147</v>
      </c>
      <c r="L424" s="71">
        <v>1.1747599000136382</v>
      </c>
      <c r="M424" s="71">
        <v>24.787338496692886</v>
      </c>
      <c r="N424" s="71">
        <v>43.035779863424018</v>
      </c>
      <c r="O424" s="71">
        <v>31.094092070185386</v>
      </c>
      <c r="P424" s="71">
        <v>14.512663472066997</v>
      </c>
      <c r="Q424" s="71">
        <v>2.5593081205769099</v>
      </c>
      <c r="R424" s="71">
        <v>0</v>
      </c>
      <c r="S424" s="71">
        <v>4.5935567239687858</v>
      </c>
      <c r="T424" s="72"/>
      <c r="U424" s="71">
        <v>2714600</v>
      </c>
      <c r="V424" s="71">
        <v>586</v>
      </c>
      <c r="W424" s="71">
        <v>17</v>
      </c>
      <c r="X424" s="71">
        <v>8883</v>
      </c>
      <c r="Y424" s="71">
        <v>18247</v>
      </c>
      <c r="Z424" s="71">
        <v>22219</v>
      </c>
      <c r="AA424" s="71">
        <v>3203</v>
      </c>
      <c r="AB424" s="71">
        <v>43407</v>
      </c>
      <c r="AC424" s="71">
        <v>0</v>
      </c>
      <c r="AD424" s="71">
        <v>4.5935567239687858</v>
      </c>
      <c r="AE424" s="72"/>
      <c r="AF424" s="71">
        <v>19700090.70145848</v>
      </c>
      <c r="AG424" s="71">
        <v>728914.21106944082</v>
      </c>
      <c r="AH424" s="71">
        <v>271303.17996185191</v>
      </c>
      <c r="AI424" s="71">
        <v>48555596.568029284</v>
      </c>
      <c r="AJ424" s="71">
        <v>81155642.898192987</v>
      </c>
      <c r="AK424" s="71"/>
      <c r="AL424" s="71"/>
      <c r="AM424" s="71">
        <v>5665095.7618285576</v>
      </c>
      <c r="AN424" s="71"/>
      <c r="AO424" s="71"/>
      <c r="AP424" s="71">
        <v>156076643.32054064</v>
      </c>
      <c r="AQ424" s="72"/>
      <c r="AR424" s="71">
        <v>1516</v>
      </c>
      <c r="AS424" s="71">
        <v>161</v>
      </c>
      <c r="AT424" s="71">
        <v>0</v>
      </c>
      <c r="AU424" s="71">
        <v>0</v>
      </c>
      <c r="AV424" s="71">
        <v>0</v>
      </c>
      <c r="AW424" s="71">
        <v>0</v>
      </c>
      <c r="AX424" s="71"/>
      <c r="AY424" s="72"/>
      <c r="AZ424" s="71">
        <v>6113.2999999999993</v>
      </c>
      <c r="BA424" s="71">
        <v>7988.9999999999955</v>
      </c>
      <c r="BB424" s="71">
        <v>0</v>
      </c>
      <c r="BC424" s="71">
        <v>0</v>
      </c>
      <c r="BD424" s="71">
        <v>0</v>
      </c>
      <c r="BE424" s="71">
        <v>0</v>
      </c>
      <c r="BF424" s="71"/>
      <c r="BG424" s="72"/>
      <c r="BH424" s="71">
        <v>0</v>
      </c>
      <c r="BI424" s="71">
        <v>0</v>
      </c>
      <c r="BJ424" s="71">
        <v>14.942</v>
      </c>
      <c r="BK424" s="71">
        <v>0</v>
      </c>
      <c r="BL424" s="71">
        <v>2.4969999999999999</v>
      </c>
      <c r="BM424" s="71">
        <v>0</v>
      </c>
      <c r="BN424" s="72"/>
      <c r="BO424" s="71">
        <v>0</v>
      </c>
      <c r="BP424" s="71">
        <v>0</v>
      </c>
      <c r="BQ424" s="71">
        <v>2</v>
      </c>
      <c r="BR424" s="71">
        <v>0</v>
      </c>
      <c r="BS424" s="71">
        <v>1</v>
      </c>
      <c r="BT424" s="71">
        <v>0</v>
      </c>
      <c r="BU424"/>
      <c r="BV424" s="70">
        <v>11.739000000000001</v>
      </c>
      <c r="BW424" s="70">
        <v>0</v>
      </c>
      <c r="BX424" s="70">
        <v>0</v>
      </c>
      <c r="BY424" s="70">
        <v>0</v>
      </c>
      <c r="BZ424" s="70">
        <v>0</v>
      </c>
      <c r="CA424" s="70">
        <v>0</v>
      </c>
      <c r="CB424" s="70">
        <v>0</v>
      </c>
      <c r="CC424" s="70">
        <v>5.7</v>
      </c>
      <c r="CD424" s="70">
        <v>0</v>
      </c>
    </row>
    <row r="425" spans="1:82">
      <c r="A425" s="70" t="s">
        <v>2165</v>
      </c>
      <c r="B425" s="70">
        <v>476</v>
      </c>
      <c r="C425" s="70">
        <v>18</v>
      </c>
      <c r="D425" s="70">
        <v>28</v>
      </c>
      <c r="E425" s="70">
        <v>2021</v>
      </c>
      <c r="F425" s="70" t="s">
        <v>160</v>
      </c>
      <c r="G425" s="1064" t="s">
        <v>2147</v>
      </c>
      <c r="H425" s="70" t="s">
        <v>2148</v>
      </c>
      <c r="I425" s="148"/>
      <c r="J425" s="71">
        <v>18.047613497212446</v>
      </c>
      <c r="K425" s="71">
        <v>0.96622898675236679</v>
      </c>
      <c r="L425" s="71">
        <v>1.1238193044974394</v>
      </c>
      <c r="M425" s="71">
        <v>25.083285969993351</v>
      </c>
      <c r="N425" s="71">
        <v>35.834543890795842</v>
      </c>
      <c r="O425" s="71">
        <v>30.213585882915215</v>
      </c>
      <c r="P425" s="71">
        <v>15.245527087241291</v>
      </c>
      <c r="Q425" s="71">
        <v>2.5196372326289498</v>
      </c>
      <c r="R425" s="71">
        <v>0</v>
      </c>
      <c r="S425" s="71">
        <v>4.3345629869143263</v>
      </c>
      <c r="T425" s="72"/>
      <c r="U425" s="71">
        <v>3772194</v>
      </c>
      <c r="V425" s="71">
        <v>586</v>
      </c>
      <c r="W425" s="71">
        <v>17</v>
      </c>
      <c r="X425" s="71">
        <v>8883</v>
      </c>
      <c r="Y425" s="71">
        <v>18377</v>
      </c>
      <c r="Z425" s="71">
        <v>22230</v>
      </c>
      <c r="AA425" s="71">
        <v>3281</v>
      </c>
      <c r="AB425" s="71">
        <v>43154</v>
      </c>
      <c r="AC425" s="71">
        <v>0</v>
      </c>
      <c r="AD425" s="71">
        <v>4.3345629869143263</v>
      </c>
      <c r="AE425" s="72"/>
      <c r="AF425" s="71">
        <v>25635320.934819587</v>
      </c>
      <c r="AG425" s="71">
        <v>851023.85913886118</v>
      </c>
      <c r="AH425" s="71">
        <v>240354.84816172314</v>
      </c>
      <c r="AI425" s="71">
        <v>55507707.015253201</v>
      </c>
      <c r="AJ425" s="71">
        <v>74580180.964181393</v>
      </c>
      <c r="AK425" s="71">
        <v>0</v>
      </c>
      <c r="AL425" s="71">
        <v>0</v>
      </c>
      <c r="AM425" s="71">
        <v>5664561.8144579269</v>
      </c>
      <c r="AN425" s="71">
        <v>0</v>
      </c>
      <c r="AO425" s="71">
        <v>0</v>
      </c>
      <c r="AP425" s="71">
        <v>162479149.43601269</v>
      </c>
      <c r="AQ425" s="72"/>
      <c r="AR425" s="71">
        <v>1580</v>
      </c>
      <c r="AS425" s="71">
        <v>164</v>
      </c>
      <c r="AT425" s="71">
        <v>0</v>
      </c>
      <c r="AU425" s="71">
        <v>0</v>
      </c>
      <c r="AV425" s="71">
        <v>0</v>
      </c>
      <c r="AW425" s="71">
        <v>0</v>
      </c>
      <c r="AX425" s="71"/>
      <c r="AY425" s="72"/>
      <c r="AZ425" s="71">
        <v>6465.7000000000044</v>
      </c>
      <c r="BA425" s="71">
        <v>8370.4999999999945</v>
      </c>
      <c r="BB425" s="71">
        <v>0</v>
      </c>
      <c r="BC425" s="71">
        <v>0</v>
      </c>
      <c r="BD425" s="71">
        <v>0</v>
      </c>
      <c r="BE425" s="71">
        <v>0</v>
      </c>
      <c r="BF425" s="71"/>
      <c r="BG425" s="72"/>
      <c r="BH425" s="71">
        <v>0</v>
      </c>
      <c r="BI425" s="71">
        <v>0</v>
      </c>
      <c r="BJ425" s="71">
        <v>11.039</v>
      </c>
      <c r="BK425" s="71">
        <v>0</v>
      </c>
      <c r="BL425" s="71">
        <v>2.855</v>
      </c>
      <c r="BM425" s="71">
        <v>0</v>
      </c>
      <c r="BN425" s="72"/>
      <c r="BO425" s="71">
        <v>0</v>
      </c>
      <c r="BP425" s="71">
        <v>0</v>
      </c>
      <c r="BQ425" s="71">
        <v>2</v>
      </c>
      <c r="BR425" s="71">
        <v>0</v>
      </c>
      <c r="BS425" s="71">
        <v>1</v>
      </c>
      <c r="BT425" s="71">
        <v>0</v>
      </c>
      <c r="BU425"/>
      <c r="BV425" s="70">
        <v>13.894</v>
      </c>
      <c r="BW425" s="70">
        <v>0</v>
      </c>
      <c r="BX425" s="70">
        <v>0</v>
      </c>
      <c r="BY425" s="70">
        <v>0</v>
      </c>
      <c r="BZ425" s="70">
        <v>0</v>
      </c>
      <c r="CA425" s="70">
        <v>0</v>
      </c>
      <c r="CB425" s="70">
        <v>0</v>
      </c>
      <c r="CC425" s="70">
        <v>0</v>
      </c>
      <c r="CD425" s="70">
        <v>0</v>
      </c>
    </row>
    <row r="426" spans="1:82">
      <c r="A426" s="70" t="s">
        <v>2166</v>
      </c>
      <c r="B426" s="70">
        <v>476</v>
      </c>
      <c r="C426" s="70">
        <v>19</v>
      </c>
      <c r="D426" s="70">
        <v>28</v>
      </c>
      <c r="E426" s="70">
        <v>2022</v>
      </c>
      <c r="F426" s="70" t="s">
        <v>161</v>
      </c>
      <c r="G426" s="1064" t="s">
        <v>2147</v>
      </c>
      <c r="H426" s="70" t="s">
        <v>2148</v>
      </c>
      <c r="I426" s="148"/>
      <c r="J426" s="71">
        <v>12.779045507163909</v>
      </c>
      <c r="K426" s="71">
        <v>0.98869764009650363</v>
      </c>
      <c r="L426" s="71">
        <v>1.0364530830384076</v>
      </c>
      <c r="M426" s="71">
        <v>27.028578165063802</v>
      </c>
      <c r="N426" s="71">
        <v>44.652004463040633</v>
      </c>
      <c r="O426" s="71">
        <v>31.877411430574458</v>
      </c>
      <c r="P426" s="71">
        <v>15.213411657266262</v>
      </c>
      <c r="Q426" s="71">
        <v>2.5321685357572155</v>
      </c>
      <c r="R426" s="71">
        <v>0</v>
      </c>
      <c r="S426" s="71">
        <v>5.0736859684684941</v>
      </c>
      <c r="T426" s="72"/>
      <c r="U426" s="71">
        <v>2775856</v>
      </c>
      <c r="V426" s="71">
        <v>586</v>
      </c>
      <c r="W426" s="71">
        <v>17</v>
      </c>
      <c r="X426" s="71">
        <v>8883</v>
      </c>
      <c r="Y426" s="71">
        <v>18615</v>
      </c>
      <c r="Z426" s="71">
        <v>22284</v>
      </c>
      <c r="AA426" s="71">
        <v>3324</v>
      </c>
      <c r="AB426" s="71">
        <v>43013</v>
      </c>
      <c r="AC426" s="71">
        <v>0</v>
      </c>
      <c r="AD426" s="71">
        <v>5.0736859684684941</v>
      </c>
      <c r="AE426" s="72"/>
      <c r="AF426" s="71">
        <v>15738811.817060838</v>
      </c>
      <c r="AG426" s="71">
        <v>879368.65378510056</v>
      </c>
      <c r="AH426" s="71">
        <v>260448.33492393183</v>
      </c>
      <c r="AI426" s="71">
        <v>53223019.441339031</v>
      </c>
      <c r="AJ426" s="71">
        <v>87203284.43396382</v>
      </c>
      <c r="AK426" s="71">
        <v>0</v>
      </c>
      <c r="AL426" s="71">
        <v>0</v>
      </c>
      <c r="AM426" s="71">
        <v>5554152.3143332619</v>
      </c>
      <c r="AN426" s="71">
        <v>0</v>
      </c>
      <c r="AO426" s="71">
        <v>0</v>
      </c>
      <c r="AP426" s="71">
        <v>162859084.99540597</v>
      </c>
      <c r="AQ426" s="72"/>
      <c r="AR426" s="71">
        <v>1680</v>
      </c>
      <c r="AS426" s="71">
        <v>164</v>
      </c>
      <c r="AT426" s="71">
        <v>0</v>
      </c>
      <c r="AU426" s="71">
        <v>0</v>
      </c>
      <c r="AV426" s="71">
        <v>0</v>
      </c>
      <c r="AW426" s="71">
        <v>0</v>
      </c>
      <c r="AX426" s="71"/>
      <c r="AY426" s="72"/>
      <c r="AZ426" s="71">
        <v>7046.300000000002</v>
      </c>
      <c r="BA426" s="71">
        <v>8370.4999999999945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2167</v>
      </c>
      <c r="B427" s="70">
        <v>476</v>
      </c>
      <c r="C427" s="70">
        <v>20</v>
      </c>
      <c r="D427" s="70">
        <v>28</v>
      </c>
      <c r="E427" s="70">
        <v>2023</v>
      </c>
      <c r="F427" s="70" t="s">
        <v>1539</v>
      </c>
      <c r="G427" s="70" t="s">
        <v>2147</v>
      </c>
      <c r="H427" s="70" t="s">
        <v>2148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1766</v>
      </c>
      <c r="AS427" s="71">
        <v>164</v>
      </c>
      <c r="AT427" s="71">
        <v>0</v>
      </c>
      <c r="AU427" s="71">
        <v>0</v>
      </c>
      <c r="AV427" s="71">
        <v>0</v>
      </c>
      <c r="AW427" s="71">
        <v>0</v>
      </c>
      <c r="AX427" s="71"/>
      <c r="AY427" s="72"/>
      <c r="AZ427" s="71">
        <v>7521.7999999999947</v>
      </c>
      <c r="BA427" s="71">
        <v>8370.4999999999945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2168</v>
      </c>
      <c r="B428" s="70">
        <v>476</v>
      </c>
      <c r="C428" s="70">
        <v>21</v>
      </c>
      <c r="D428" s="70">
        <v>28</v>
      </c>
      <c r="E428" s="70">
        <v>2024</v>
      </c>
      <c r="F428" s="70" t="s">
        <v>1554</v>
      </c>
      <c r="G428" s="70" t="s">
        <v>2147</v>
      </c>
      <c r="H428" s="70" t="s">
        <v>2148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2169</v>
      </c>
      <c r="B429" s="70">
        <v>358</v>
      </c>
      <c r="C429" s="70">
        <v>1</v>
      </c>
      <c r="D429" s="70">
        <v>22</v>
      </c>
      <c r="E429" s="70">
        <v>1990</v>
      </c>
      <c r="F429" s="70" t="s">
        <v>787</v>
      </c>
      <c r="G429" s="70" t="s">
        <v>2170</v>
      </c>
      <c r="H429" s="70" t="s">
        <v>2171</v>
      </c>
      <c r="I429" s="148"/>
      <c r="J429" s="71">
        <v>255.30050099203939</v>
      </c>
      <c r="K429" s="71">
        <v>20.765068003067469</v>
      </c>
      <c r="L429" s="71">
        <v>83.993719537729902</v>
      </c>
      <c r="M429" s="71">
        <v>62.537343996070781</v>
      </c>
      <c r="N429" s="71">
        <v>84.796439634279849</v>
      </c>
      <c r="O429" s="71">
        <v>41.880647358419807</v>
      </c>
      <c r="P429" s="71">
        <v>64.140397297728612</v>
      </c>
      <c r="Q429" s="71">
        <v>4.2495944915175201</v>
      </c>
      <c r="R429" s="71">
        <v>5.398656368212956</v>
      </c>
      <c r="S429" s="71">
        <v>4.1616227348888728</v>
      </c>
      <c r="T429" s="72"/>
      <c r="U429" s="71">
        <v>4587745</v>
      </c>
      <c r="V429" s="71">
        <v>3848</v>
      </c>
      <c r="W429" s="71">
        <v>770</v>
      </c>
      <c r="X429" s="71">
        <v>19201</v>
      </c>
      <c r="Y429" s="71">
        <v>23045</v>
      </c>
      <c r="Z429" s="71">
        <v>17226</v>
      </c>
      <c r="AA429" s="71">
        <v>15574</v>
      </c>
      <c r="AB429" s="71">
        <v>68999</v>
      </c>
      <c r="AC429" s="71">
        <v>935057</v>
      </c>
      <c r="AD429" s="71">
        <v>4.1616227348888728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2172</v>
      </c>
      <c r="B430" s="70">
        <v>359</v>
      </c>
      <c r="C430" s="70">
        <v>2</v>
      </c>
      <c r="D430" s="70">
        <v>22</v>
      </c>
      <c r="E430" s="70">
        <v>2005</v>
      </c>
      <c r="F430" s="70" t="s">
        <v>789</v>
      </c>
      <c r="G430" s="70" t="s">
        <v>2170</v>
      </c>
      <c r="H430" s="70" t="s">
        <v>2171</v>
      </c>
      <c r="I430" s="148"/>
      <c r="J430" s="71">
        <v>95.833588035754772</v>
      </c>
      <c r="K430" s="71">
        <v>13.38417164328161</v>
      </c>
      <c r="L430" s="71">
        <v>37.985007066096443</v>
      </c>
      <c r="M430" s="71">
        <v>107.2496429237351</v>
      </c>
      <c r="N430" s="71">
        <v>118.04767861387801</v>
      </c>
      <c r="O430" s="71">
        <v>57.176346380652298</v>
      </c>
      <c r="P430" s="71">
        <v>63.079555044781273</v>
      </c>
      <c r="Q430" s="71">
        <v>3.4778299576302301</v>
      </c>
      <c r="R430" s="71">
        <v>4.6049949137541066</v>
      </c>
      <c r="S430" s="71">
        <v>3.1817795059999998</v>
      </c>
      <c r="T430" s="72"/>
      <c r="U430" s="71">
        <v>2294089</v>
      </c>
      <c r="V430" s="71">
        <v>2686</v>
      </c>
      <c r="W430" s="71">
        <v>380</v>
      </c>
      <c r="X430" s="71">
        <v>15368</v>
      </c>
      <c r="Y430" s="71">
        <v>24644</v>
      </c>
      <c r="Z430" s="71">
        <v>27214</v>
      </c>
      <c r="AA430" s="71">
        <v>12544</v>
      </c>
      <c r="AB430" s="71">
        <v>59032</v>
      </c>
      <c r="AC430" s="71">
        <v>814298</v>
      </c>
      <c r="AD430" s="71">
        <v>3.1817795059999998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2173</v>
      </c>
      <c r="B431" s="70">
        <v>360</v>
      </c>
      <c r="C431" s="70">
        <v>3</v>
      </c>
      <c r="D431" s="70">
        <v>22</v>
      </c>
      <c r="E431" s="70">
        <v>2006</v>
      </c>
      <c r="F431" s="70" t="s">
        <v>790</v>
      </c>
      <c r="G431" s="70" t="s">
        <v>2170</v>
      </c>
      <c r="H431" s="70" t="s">
        <v>2171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2174</v>
      </c>
      <c r="B432" s="70">
        <v>361</v>
      </c>
      <c r="C432" s="70">
        <v>4</v>
      </c>
      <c r="D432" s="70">
        <v>22</v>
      </c>
      <c r="E432" s="70">
        <v>2007</v>
      </c>
      <c r="F432" s="70" t="s">
        <v>791</v>
      </c>
      <c r="G432" s="70" t="s">
        <v>2170</v>
      </c>
      <c r="H432" s="70" t="s">
        <v>2171</v>
      </c>
      <c r="I432" s="148"/>
      <c r="J432" s="71">
        <v>86.545114281352269</v>
      </c>
      <c r="K432" s="71">
        <v>9.5517069419156844</v>
      </c>
      <c r="L432" s="71">
        <v>48.573344450682242</v>
      </c>
      <c r="M432" s="71">
        <v>115.13719070604461</v>
      </c>
      <c r="N432" s="71">
        <v>107.88751239379761</v>
      </c>
      <c r="O432" s="71">
        <v>54.554316325329133</v>
      </c>
      <c r="P432" s="71">
        <v>61.477170479658533</v>
      </c>
      <c r="Q432" s="71">
        <v>3.5505207477096601</v>
      </c>
      <c r="R432" s="71">
        <v>4.28141965472091</v>
      </c>
      <c r="S432" s="71">
        <v>5.1335179771399986</v>
      </c>
      <c r="T432" s="72"/>
      <c r="U432" s="71">
        <v>2396345</v>
      </c>
      <c r="V432" s="71">
        <v>2434</v>
      </c>
      <c r="W432" s="71">
        <v>461</v>
      </c>
      <c r="X432" s="71">
        <v>18580</v>
      </c>
      <c r="Y432" s="71">
        <v>24472</v>
      </c>
      <c r="Z432" s="71">
        <v>26993</v>
      </c>
      <c r="AA432" s="71">
        <v>12039</v>
      </c>
      <c r="AB432" s="71">
        <v>57079</v>
      </c>
      <c r="AC432" s="71">
        <v>778803</v>
      </c>
      <c r="AD432" s="71">
        <v>5.1335179771399986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2175</v>
      </c>
      <c r="B433" s="70">
        <v>362</v>
      </c>
      <c r="C433" s="70">
        <v>5</v>
      </c>
      <c r="D433" s="70">
        <v>22</v>
      </c>
      <c r="E433" s="70">
        <v>2008</v>
      </c>
      <c r="F433" s="70" t="s">
        <v>792</v>
      </c>
      <c r="G433" s="70" t="s">
        <v>2170</v>
      </c>
      <c r="H433" s="70" t="s">
        <v>2171</v>
      </c>
      <c r="I433" s="148"/>
      <c r="J433" s="71">
        <v>74.076786463979559</v>
      </c>
      <c r="K433" s="71">
        <v>7.602183636849718</v>
      </c>
      <c r="L433" s="71">
        <v>39.398176772976178</v>
      </c>
      <c r="M433" s="71">
        <v>118.78618655946801</v>
      </c>
      <c r="N433" s="71">
        <v>109.92302470540061</v>
      </c>
      <c r="O433" s="71">
        <v>52.538516848808072</v>
      </c>
      <c r="P433" s="71">
        <v>59.127103381105208</v>
      </c>
      <c r="Q433" s="71">
        <v>3.4390302328418998</v>
      </c>
      <c r="R433" s="71">
        <v>4.2553390653687426</v>
      </c>
      <c r="S433" s="71">
        <v>5.874015879359999</v>
      </c>
      <c r="T433" s="72"/>
      <c r="U433" s="71">
        <v>2279142</v>
      </c>
      <c r="V433" s="71">
        <v>2434</v>
      </c>
      <c r="W433" s="71">
        <v>461</v>
      </c>
      <c r="X433" s="71">
        <v>18580</v>
      </c>
      <c r="Y433" s="71">
        <v>24378</v>
      </c>
      <c r="Z433" s="71">
        <v>26908</v>
      </c>
      <c r="AA433" s="71">
        <v>11592</v>
      </c>
      <c r="AB433" s="71">
        <v>56196</v>
      </c>
      <c r="AC433" s="71">
        <v>803775</v>
      </c>
      <c r="AD433" s="71">
        <v>5.874015879359999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2176</v>
      </c>
      <c r="B434" s="70">
        <v>363</v>
      </c>
      <c r="C434" s="70">
        <v>6</v>
      </c>
      <c r="D434" s="70">
        <v>22</v>
      </c>
      <c r="E434" s="70">
        <v>2009</v>
      </c>
      <c r="F434" s="70" t="s">
        <v>176</v>
      </c>
      <c r="G434" s="70" t="s">
        <v>2170</v>
      </c>
      <c r="H434" s="70" t="s">
        <v>2171</v>
      </c>
      <c r="I434" s="148"/>
      <c r="J434" s="71">
        <v>82.147535683320513</v>
      </c>
      <c r="K434" s="71">
        <v>6.6223072657208482</v>
      </c>
      <c r="L434" s="71">
        <v>37.518345220625548</v>
      </c>
      <c r="M434" s="71">
        <v>109.7779333429457</v>
      </c>
      <c r="N434" s="71">
        <v>95.794588454226599</v>
      </c>
      <c r="O434" s="71">
        <v>53.413838606745458</v>
      </c>
      <c r="P434" s="71">
        <v>56.178341923831042</v>
      </c>
      <c r="Q434" s="71">
        <v>3.2321804393646598</v>
      </c>
      <c r="R434" s="71">
        <v>4.3089444505673082</v>
      </c>
      <c r="S434" s="71">
        <v>2.7181507361600001</v>
      </c>
      <c r="T434" s="72"/>
      <c r="U434" s="71">
        <v>1949008</v>
      </c>
      <c r="V434" s="71">
        <v>2172</v>
      </c>
      <c r="W434" s="71">
        <v>655</v>
      </c>
      <c r="X434" s="71">
        <v>18783</v>
      </c>
      <c r="Y434" s="71">
        <v>24322</v>
      </c>
      <c r="Z434" s="71">
        <v>27002</v>
      </c>
      <c r="AA434" s="71">
        <v>11307</v>
      </c>
      <c r="AB434" s="71">
        <v>55443</v>
      </c>
      <c r="AC434" s="71">
        <v>794025</v>
      </c>
      <c r="AD434" s="71">
        <v>2.7181507361600001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13.502000000000001</v>
      </c>
      <c r="BK434" s="71">
        <v>0.41299999999999998</v>
      </c>
      <c r="BL434" s="71">
        <v>0</v>
      </c>
      <c r="BM434" s="71">
        <v>0</v>
      </c>
      <c r="BN434" s="72"/>
      <c r="BO434" s="71">
        <v>0</v>
      </c>
      <c r="BP434" s="71">
        <v>0</v>
      </c>
      <c r="BQ434" s="71">
        <v>3</v>
      </c>
      <c r="BR434" s="71">
        <v>1</v>
      </c>
      <c r="BS434" s="71">
        <v>0</v>
      </c>
      <c r="BT434" s="71">
        <v>0</v>
      </c>
      <c r="BU434"/>
      <c r="BV434" s="70">
        <v>13.914999999999999</v>
      </c>
      <c r="BW434" s="70">
        <v>0</v>
      </c>
      <c r="BX434" s="70">
        <v>0</v>
      </c>
      <c r="BY434" s="70">
        <v>0</v>
      </c>
      <c r="BZ434" s="70">
        <v>0</v>
      </c>
      <c r="CA434" s="70">
        <v>0</v>
      </c>
      <c r="CB434" s="70">
        <v>0</v>
      </c>
      <c r="CC434" s="70">
        <v>0</v>
      </c>
      <c r="CD434" s="70">
        <v>0</v>
      </c>
    </row>
    <row r="435" spans="1:82">
      <c r="A435" s="70" t="s">
        <v>2177</v>
      </c>
      <c r="B435" s="70">
        <v>364</v>
      </c>
      <c r="C435" s="70">
        <v>7</v>
      </c>
      <c r="D435" s="70">
        <v>22</v>
      </c>
      <c r="E435" s="70">
        <v>2010</v>
      </c>
      <c r="F435" s="70" t="s">
        <v>177</v>
      </c>
      <c r="G435" s="70" t="s">
        <v>2170</v>
      </c>
      <c r="H435" s="70" t="s">
        <v>2171</v>
      </c>
      <c r="I435" s="148"/>
      <c r="J435" s="71">
        <v>100.2921114069254</v>
      </c>
      <c r="K435" s="71">
        <v>8.2339185625891371</v>
      </c>
      <c r="L435" s="71">
        <v>34.755059541840787</v>
      </c>
      <c r="M435" s="71">
        <v>125.5519021543486</v>
      </c>
      <c r="N435" s="71">
        <v>116.04748468664209</v>
      </c>
      <c r="O435" s="71">
        <v>53.347930695946552</v>
      </c>
      <c r="P435" s="71">
        <v>56.53696569241712</v>
      </c>
      <c r="Q435" s="71">
        <v>3.3160886917538202</v>
      </c>
      <c r="R435" s="71">
        <v>4.8521099378580796</v>
      </c>
      <c r="S435" s="71">
        <v>2.85474185684</v>
      </c>
      <c r="T435" s="72"/>
      <c r="U435" s="71">
        <v>2531992</v>
      </c>
      <c r="V435" s="71">
        <v>2172</v>
      </c>
      <c r="W435" s="71">
        <v>655</v>
      </c>
      <c r="X435" s="71">
        <v>18783</v>
      </c>
      <c r="Y435" s="71">
        <v>24241</v>
      </c>
      <c r="Z435" s="71">
        <v>27094</v>
      </c>
      <c r="AA435" s="71">
        <v>11095</v>
      </c>
      <c r="AB435" s="71">
        <v>54506</v>
      </c>
      <c r="AC435" s="71">
        <v>847317</v>
      </c>
      <c r="AD435" s="71">
        <v>2.85474185684</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15.532</v>
      </c>
      <c r="BK435" s="71">
        <v>0.44</v>
      </c>
      <c r="BL435" s="71">
        <v>0</v>
      </c>
      <c r="BM435" s="71">
        <v>0</v>
      </c>
      <c r="BN435" s="72"/>
      <c r="BO435" s="71">
        <v>0</v>
      </c>
      <c r="BP435" s="71">
        <v>0</v>
      </c>
      <c r="BQ435" s="71">
        <v>3</v>
      </c>
      <c r="BR435" s="71">
        <v>1</v>
      </c>
      <c r="BS435" s="71">
        <v>0</v>
      </c>
      <c r="BT435" s="71">
        <v>0</v>
      </c>
      <c r="BU435"/>
      <c r="BV435" s="70">
        <v>15.972</v>
      </c>
      <c r="BW435" s="70">
        <v>0</v>
      </c>
      <c r="BX435" s="70">
        <v>0</v>
      </c>
      <c r="BY435" s="70">
        <v>0</v>
      </c>
      <c r="BZ435" s="70">
        <v>0</v>
      </c>
      <c r="CA435" s="70">
        <v>0</v>
      </c>
      <c r="CB435" s="70">
        <v>0</v>
      </c>
      <c r="CC435" s="70">
        <v>0</v>
      </c>
      <c r="CD435" s="70">
        <v>0</v>
      </c>
    </row>
    <row r="436" spans="1:82">
      <c r="A436" s="70" t="s">
        <v>2178</v>
      </c>
      <c r="B436" s="70">
        <v>365</v>
      </c>
      <c r="C436" s="70">
        <v>8</v>
      </c>
      <c r="D436" s="70">
        <v>22</v>
      </c>
      <c r="E436" s="70">
        <v>2011</v>
      </c>
      <c r="F436" s="70" t="s">
        <v>178</v>
      </c>
      <c r="G436" s="70" t="s">
        <v>2170</v>
      </c>
      <c r="H436" s="70" t="s">
        <v>2171</v>
      </c>
      <c r="I436" s="148"/>
      <c r="J436" s="71">
        <v>62.60915036333985</v>
      </c>
      <c r="K436" s="71">
        <v>10.939871603096879</v>
      </c>
      <c r="L436" s="71">
        <v>33.977334967306987</v>
      </c>
      <c r="M436" s="71">
        <v>115.0629563683645</v>
      </c>
      <c r="N436" s="71">
        <v>109.71843344679741</v>
      </c>
      <c r="O436" s="71">
        <v>52.635631428757854</v>
      </c>
      <c r="P436" s="71">
        <v>53.616539593323196</v>
      </c>
      <c r="Q436" s="71">
        <v>3.7607174932155498</v>
      </c>
      <c r="R436" s="71">
        <v>4.558185905317079</v>
      </c>
      <c r="S436" s="71">
        <v>3.1960417630050002</v>
      </c>
      <c r="T436" s="72"/>
      <c r="U436" s="71">
        <v>1664538</v>
      </c>
      <c r="V436" s="71">
        <v>2172</v>
      </c>
      <c r="W436" s="71">
        <v>655</v>
      </c>
      <c r="X436" s="71">
        <v>18783</v>
      </c>
      <c r="Y436" s="71">
        <v>24121</v>
      </c>
      <c r="Z436" s="71">
        <v>27313</v>
      </c>
      <c r="AA436" s="71">
        <v>10835</v>
      </c>
      <c r="AB436" s="71">
        <v>53589</v>
      </c>
      <c r="AC436" s="71">
        <v>794673</v>
      </c>
      <c r="AD436" s="71">
        <v>3.1960417630050002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15.497</v>
      </c>
      <c r="BK436" s="71">
        <v>0.434</v>
      </c>
      <c r="BL436" s="71">
        <v>0</v>
      </c>
      <c r="BM436" s="71">
        <v>0</v>
      </c>
      <c r="BN436" s="72"/>
      <c r="BO436" s="71">
        <v>0</v>
      </c>
      <c r="BP436" s="71">
        <v>0</v>
      </c>
      <c r="BQ436" s="71">
        <v>3</v>
      </c>
      <c r="BR436" s="71">
        <v>1</v>
      </c>
      <c r="BS436" s="71">
        <v>0</v>
      </c>
      <c r="BT436" s="71">
        <v>0</v>
      </c>
      <c r="BU436"/>
      <c r="BV436" s="70">
        <v>15.930999999999999</v>
      </c>
      <c r="BW436" s="70">
        <v>0</v>
      </c>
      <c r="BX436" s="70">
        <v>0</v>
      </c>
      <c r="BY436" s="70">
        <v>0</v>
      </c>
      <c r="BZ436" s="70">
        <v>0</v>
      </c>
      <c r="CA436" s="70">
        <v>0</v>
      </c>
      <c r="CB436" s="70">
        <v>0</v>
      </c>
      <c r="CC436" s="70">
        <v>0</v>
      </c>
      <c r="CD436" s="70">
        <v>0</v>
      </c>
    </row>
    <row r="437" spans="1:82">
      <c r="A437" s="70" t="s">
        <v>2179</v>
      </c>
      <c r="B437" s="70">
        <v>366</v>
      </c>
      <c r="C437" s="70">
        <v>9</v>
      </c>
      <c r="D437" s="70">
        <v>22</v>
      </c>
      <c r="E437" s="70">
        <v>2012</v>
      </c>
      <c r="F437" s="70" t="s">
        <v>179</v>
      </c>
      <c r="G437" s="70" t="s">
        <v>2170</v>
      </c>
      <c r="H437" s="70" t="s">
        <v>2171</v>
      </c>
      <c r="I437" s="148"/>
      <c r="J437" s="71">
        <v>69.091706352051645</v>
      </c>
      <c r="K437" s="71">
        <v>10.56945408604086</v>
      </c>
      <c r="L437" s="71">
        <v>33.246727726754052</v>
      </c>
      <c r="M437" s="71">
        <v>115.7349929680833</v>
      </c>
      <c r="N437" s="71">
        <v>117.2849107269159</v>
      </c>
      <c r="O437" s="71">
        <v>53.074168886301187</v>
      </c>
      <c r="P437" s="71">
        <v>52.493303478782607</v>
      </c>
      <c r="Q437" s="71">
        <v>4.0340965375008802</v>
      </c>
      <c r="R437" s="71">
        <v>4.7088927647433421</v>
      </c>
      <c r="S437" s="71">
        <v>2.6469056828599999</v>
      </c>
      <c r="T437" s="72"/>
      <c r="U437" s="71">
        <v>1846853</v>
      </c>
      <c r="V437" s="71">
        <v>2172</v>
      </c>
      <c r="W437" s="71">
        <v>655</v>
      </c>
      <c r="X437" s="71">
        <v>18783</v>
      </c>
      <c r="Y437" s="71">
        <v>24209</v>
      </c>
      <c r="Z437" s="71">
        <v>27759</v>
      </c>
      <c r="AA437" s="71">
        <v>10548</v>
      </c>
      <c r="AB437" s="71">
        <v>52909</v>
      </c>
      <c r="AC437" s="71">
        <v>799684</v>
      </c>
      <c r="AD437" s="71">
        <v>2.6469056828599999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11.763</v>
      </c>
      <c r="BK437" s="71">
        <v>0.41299999999999998</v>
      </c>
      <c r="BL437" s="71">
        <v>3.7629999999999999</v>
      </c>
      <c r="BM437" s="71">
        <v>0</v>
      </c>
      <c r="BN437" s="72"/>
      <c r="BO437" s="71">
        <v>0</v>
      </c>
      <c r="BP437" s="71">
        <v>0</v>
      </c>
      <c r="BQ437" s="71">
        <v>3</v>
      </c>
      <c r="BR437" s="71">
        <v>1</v>
      </c>
      <c r="BS437" s="71">
        <v>1</v>
      </c>
      <c r="BT437" s="71">
        <v>0</v>
      </c>
      <c r="BU437"/>
      <c r="BV437" s="70">
        <v>12.176</v>
      </c>
      <c r="BW437" s="70">
        <v>0</v>
      </c>
      <c r="BX437" s="70">
        <v>3.7629999999999999</v>
      </c>
      <c r="BY437" s="70">
        <v>0</v>
      </c>
      <c r="BZ437" s="70">
        <v>0</v>
      </c>
      <c r="CA437" s="70">
        <v>0</v>
      </c>
      <c r="CB437" s="70">
        <v>0</v>
      </c>
      <c r="CC437" s="70">
        <v>0</v>
      </c>
      <c r="CD437" s="70">
        <v>0</v>
      </c>
    </row>
    <row r="438" spans="1:82">
      <c r="A438" s="70" t="s">
        <v>2180</v>
      </c>
      <c r="B438" s="70">
        <v>367</v>
      </c>
      <c r="C438" s="70">
        <v>10</v>
      </c>
      <c r="D438" s="70">
        <v>22</v>
      </c>
      <c r="E438" s="70">
        <v>2013</v>
      </c>
      <c r="F438" s="70" t="s">
        <v>180</v>
      </c>
      <c r="G438" s="70" t="s">
        <v>2170</v>
      </c>
      <c r="H438" s="70" t="s">
        <v>2171</v>
      </c>
      <c r="I438" s="148"/>
      <c r="J438" s="71">
        <v>68.634827526130636</v>
      </c>
      <c r="K438" s="71">
        <v>6.9833000809548107</v>
      </c>
      <c r="L438" s="71">
        <v>32.871572398415502</v>
      </c>
      <c r="M438" s="71">
        <v>111.90591315012399</v>
      </c>
      <c r="N438" s="71">
        <v>120.6621068876685</v>
      </c>
      <c r="O438" s="71">
        <v>50.77467008257338</v>
      </c>
      <c r="P438" s="71">
        <v>52.036705953466324</v>
      </c>
      <c r="Q438" s="71">
        <v>4.0557170818292096</v>
      </c>
      <c r="R438" s="71">
        <v>6.0725825558304516</v>
      </c>
      <c r="S438" s="71">
        <v>4.3661628908900001</v>
      </c>
      <c r="T438" s="72"/>
      <c r="U438" s="71">
        <v>2052315</v>
      </c>
      <c r="V438" s="71">
        <v>2172</v>
      </c>
      <c r="W438" s="71">
        <v>655</v>
      </c>
      <c r="X438" s="71">
        <v>18783</v>
      </c>
      <c r="Y438" s="71">
        <v>24202</v>
      </c>
      <c r="Z438" s="71">
        <v>27742</v>
      </c>
      <c r="AA438" s="71">
        <v>10417</v>
      </c>
      <c r="AB438" s="71">
        <v>52430</v>
      </c>
      <c r="AC438" s="71">
        <v>1006663</v>
      </c>
      <c r="AD438" s="71">
        <v>4.3661628908900001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11.223000000000001</v>
      </c>
      <c r="BK438" s="71">
        <v>0.42</v>
      </c>
      <c r="BL438" s="71">
        <v>6.5220000000000002</v>
      </c>
      <c r="BM438" s="71">
        <v>0</v>
      </c>
      <c r="BN438" s="72"/>
      <c r="BO438" s="71">
        <v>0</v>
      </c>
      <c r="BP438" s="71">
        <v>0</v>
      </c>
      <c r="BQ438" s="71">
        <v>2</v>
      </c>
      <c r="BR438" s="71">
        <v>1</v>
      </c>
      <c r="BS438" s="71">
        <v>1</v>
      </c>
      <c r="BT438" s="71">
        <v>0</v>
      </c>
      <c r="BU438"/>
      <c r="BV438" s="70">
        <v>11.643000000000001</v>
      </c>
      <c r="BW438" s="70">
        <v>0</v>
      </c>
      <c r="BX438" s="70">
        <v>6.5220000000000002</v>
      </c>
      <c r="BY438" s="70">
        <v>0</v>
      </c>
      <c r="BZ438" s="70">
        <v>0</v>
      </c>
      <c r="CA438" s="70">
        <v>0</v>
      </c>
      <c r="CB438" s="70">
        <v>0</v>
      </c>
      <c r="CC438" s="70">
        <v>0</v>
      </c>
      <c r="CD438" s="70">
        <v>0</v>
      </c>
    </row>
    <row r="439" spans="1:82">
      <c r="A439" s="70" t="s">
        <v>2181</v>
      </c>
      <c r="B439" s="70">
        <v>368</v>
      </c>
      <c r="C439" s="70">
        <v>11</v>
      </c>
      <c r="D439" s="70">
        <v>22</v>
      </c>
      <c r="E439" s="70">
        <v>2014</v>
      </c>
      <c r="F439" s="70" t="s">
        <v>181</v>
      </c>
      <c r="G439" s="70" t="s">
        <v>2170</v>
      </c>
      <c r="H439" s="70" t="s">
        <v>2171</v>
      </c>
      <c r="I439" s="148"/>
      <c r="J439" s="71">
        <v>77.663282034169981</v>
      </c>
      <c r="K439" s="71">
        <v>5.7169605865816919</v>
      </c>
      <c r="L439" s="71">
        <v>39.578634028301202</v>
      </c>
      <c r="M439" s="71">
        <v>111.71993153279691</v>
      </c>
      <c r="N439" s="71">
        <v>114.9494644766764</v>
      </c>
      <c r="O439" s="71">
        <v>48.210608901414204</v>
      </c>
      <c r="P439" s="71">
        <v>51.538921457529021</v>
      </c>
      <c r="Q439" s="71">
        <v>3.8286536888720399</v>
      </c>
      <c r="R439" s="71">
        <v>6.3510768874220913</v>
      </c>
      <c r="S439" s="71">
        <v>4.4056844931547658</v>
      </c>
      <c r="T439" s="72"/>
      <c r="U439" s="71">
        <v>2256985</v>
      </c>
      <c r="V439" s="71">
        <v>1788</v>
      </c>
      <c r="W439" s="71">
        <v>946</v>
      </c>
      <c r="X439" s="71">
        <v>18917</v>
      </c>
      <c r="Y439" s="71">
        <v>24136</v>
      </c>
      <c r="Z439" s="71">
        <v>27743</v>
      </c>
      <c r="AA439" s="71">
        <v>10264</v>
      </c>
      <c r="AB439" s="71">
        <v>51587</v>
      </c>
      <c r="AC439" s="71">
        <v>1056140</v>
      </c>
      <c r="AD439" s="71">
        <v>4.4056844931547658</v>
      </c>
      <c r="AE439" s="72"/>
      <c r="AF439" s="71"/>
      <c r="AG439" s="71"/>
      <c r="AH439" s="71"/>
      <c r="AI439" s="71"/>
      <c r="AJ439" s="71"/>
      <c r="AK439" s="71"/>
      <c r="AL439" s="71"/>
      <c r="AM439" s="71"/>
      <c r="AN439" s="71"/>
      <c r="AO439" s="71"/>
      <c r="AP439" s="71"/>
      <c r="AQ439" s="72"/>
      <c r="AR439" s="71">
        <v>699</v>
      </c>
      <c r="AS439" s="71">
        <v>99</v>
      </c>
      <c r="AT439" s="71">
        <v>0</v>
      </c>
      <c r="AU439" s="71">
        <v>1</v>
      </c>
      <c r="AV439" s="71">
        <v>0</v>
      </c>
      <c r="AW439" s="71">
        <v>0</v>
      </c>
      <c r="AX439" s="71"/>
      <c r="AY439" s="72"/>
      <c r="AZ439" s="71">
        <v>2914.1179999999999</v>
      </c>
      <c r="BA439" s="71">
        <v>12285.727999999999</v>
      </c>
      <c r="BB439" s="71">
        <v>0</v>
      </c>
      <c r="BC439" s="71">
        <v>82</v>
      </c>
      <c r="BD439" s="71">
        <v>0</v>
      </c>
      <c r="BE439" s="71">
        <v>0</v>
      </c>
      <c r="BF439" s="71"/>
      <c r="BG439" s="72"/>
      <c r="BH439" s="71">
        <v>0</v>
      </c>
      <c r="BI439" s="71">
        <v>0</v>
      </c>
      <c r="BJ439" s="71">
        <v>10.747</v>
      </c>
      <c r="BK439" s="71">
        <v>0.38900000000000001</v>
      </c>
      <c r="BL439" s="71">
        <v>5.5640000000000001</v>
      </c>
      <c r="BM439" s="71">
        <v>0</v>
      </c>
      <c r="BN439" s="72"/>
      <c r="BO439" s="71">
        <v>0</v>
      </c>
      <c r="BP439" s="71">
        <v>0</v>
      </c>
      <c r="BQ439" s="71">
        <v>2</v>
      </c>
      <c r="BR439" s="71">
        <v>1</v>
      </c>
      <c r="BS439" s="71">
        <v>1</v>
      </c>
      <c r="BT439" s="71">
        <v>0</v>
      </c>
      <c r="BU439"/>
      <c r="BV439" s="70">
        <v>11.135999999999999</v>
      </c>
      <c r="BW439" s="70">
        <v>0</v>
      </c>
      <c r="BX439" s="70">
        <v>5.5640000000000001</v>
      </c>
      <c r="BY439" s="70">
        <v>0</v>
      </c>
      <c r="BZ439" s="70">
        <v>0</v>
      </c>
      <c r="CA439" s="70">
        <v>0</v>
      </c>
      <c r="CB439" s="70">
        <v>0</v>
      </c>
      <c r="CC439" s="70">
        <v>0</v>
      </c>
      <c r="CD439" s="70">
        <v>0</v>
      </c>
    </row>
    <row r="440" spans="1:82">
      <c r="A440" s="70" t="s">
        <v>2182</v>
      </c>
      <c r="B440" s="70">
        <v>369</v>
      </c>
      <c r="C440" s="70">
        <v>12</v>
      </c>
      <c r="D440" s="70">
        <v>22</v>
      </c>
      <c r="E440" s="70">
        <v>2015</v>
      </c>
      <c r="F440" s="70" t="s">
        <v>182</v>
      </c>
      <c r="G440" s="70" t="s">
        <v>2170</v>
      </c>
      <c r="H440" s="70" t="s">
        <v>2171</v>
      </c>
      <c r="I440" s="148"/>
      <c r="J440" s="71">
        <v>71.879491547587321</v>
      </c>
      <c r="K440" s="71">
        <v>5.396118534135562</v>
      </c>
      <c r="L440" s="71">
        <v>39.660426817982383</v>
      </c>
      <c r="M440" s="71">
        <v>112.8616669771811</v>
      </c>
      <c r="N440" s="71">
        <v>101.9817273655774</v>
      </c>
      <c r="O440" s="71">
        <v>47.880146194252731</v>
      </c>
      <c r="P440" s="71">
        <v>50.665036308456052</v>
      </c>
      <c r="Q440" s="71">
        <v>3.6784752697465901</v>
      </c>
      <c r="R440" s="71">
        <v>6.3754081696870752</v>
      </c>
      <c r="S440" s="71">
        <v>2.9954448264145639</v>
      </c>
      <c r="T440" s="72"/>
      <c r="U440" s="71">
        <v>2048648</v>
      </c>
      <c r="V440" s="71">
        <v>1788</v>
      </c>
      <c r="W440" s="71">
        <v>946</v>
      </c>
      <c r="X440" s="71">
        <v>18917</v>
      </c>
      <c r="Y440" s="71">
        <v>24063</v>
      </c>
      <c r="Z440" s="71">
        <v>27818</v>
      </c>
      <c r="AA440" s="71">
        <v>10082</v>
      </c>
      <c r="AB440" s="71">
        <v>50630</v>
      </c>
      <c r="AC440" s="71">
        <v>1089772</v>
      </c>
      <c r="AD440" s="71">
        <v>2.9954448264145639</v>
      </c>
      <c r="AE440" s="72"/>
      <c r="AF440" s="71">
        <v>20997446.801223401</v>
      </c>
      <c r="AG440" s="71">
        <v>3560025.6581373708</v>
      </c>
      <c r="AH440" s="71">
        <v>5876218.7626211811</v>
      </c>
      <c r="AI440" s="71">
        <v>116627587.9324597</v>
      </c>
      <c r="AJ440" s="71">
        <v>130672593.0536252</v>
      </c>
      <c r="AK440" s="71">
        <v>0</v>
      </c>
      <c r="AL440" s="71">
        <v>0</v>
      </c>
      <c r="AM440" s="71">
        <v>6938629.1151379468</v>
      </c>
      <c r="AN440" s="71">
        <v>0</v>
      </c>
      <c r="AO440" s="71">
        <v>0</v>
      </c>
      <c r="AP440" s="71">
        <v>284672501.32320476</v>
      </c>
      <c r="AQ440" s="72"/>
      <c r="AR440" s="71">
        <v>732</v>
      </c>
      <c r="AS440" s="71">
        <v>134</v>
      </c>
      <c r="AT440" s="71">
        <v>0</v>
      </c>
      <c r="AU440" s="71">
        <v>1</v>
      </c>
      <c r="AV440" s="71">
        <v>0</v>
      </c>
      <c r="AW440" s="71">
        <v>0</v>
      </c>
      <c r="AX440" s="71"/>
      <c r="AY440" s="72"/>
      <c r="AZ440" s="71">
        <v>3062.9879999999998</v>
      </c>
      <c r="BA440" s="71">
        <v>14155.928</v>
      </c>
      <c r="BB440" s="71">
        <v>0</v>
      </c>
      <c r="BC440" s="71">
        <v>82</v>
      </c>
      <c r="BD440" s="71">
        <v>0</v>
      </c>
      <c r="BE440" s="71">
        <v>0</v>
      </c>
      <c r="BF440" s="71"/>
      <c r="BG440" s="72"/>
      <c r="BH440" s="71">
        <v>0</v>
      </c>
      <c r="BI440" s="71">
        <v>0</v>
      </c>
      <c r="BJ440" s="71">
        <v>10.263999999999999</v>
      </c>
      <c r="BK440" s="71">
        <v>0.37</v>
      </c>
      <c r="BL440" s="71">
        <v>0</v>
      </c>
      <c r="BM440" s="71">
        <v>0</v>
      </c>
      <c r="BN440" s="72"/>
      <c r="BO440" s="71">
        <v>0</v>
      </c>
      <c r="BP440" s="71">
        <v>0</v>
      </c>
      <c r="BQ440" s="71">
        <v>2</v>
      </c>
      <c r="BR440" s="71">
        <v>1</v>
      </c>
      <c r="BS440" s="71">
        <v>0</v>
      </c>
      <c r="BT440" s="71">
        <v>0</v>
      </c>
      <c r="BU440"/>
      <c r="BV440" s="70">
        <v>10.634</v>
      </c>
      <c r="BW440" s="70">
        <v>0</v>
      </c>
      <c r="BX440" s="70">
        <v>0</v>
      </c>
      <c r="BY440" s="70">
        <v>0</v>
      </c>
      <c r="BZ440" s="70">
        <v>0</v>
      </c>
      <c r="CA440" s="70">
        <v>0</v>
      </c>
      <c r="CB440" s="70">
        <v>0</v>
      </c>
      <c r="CC440" s="70">
        <v>0</v>
      </c>
      <c r="CD440" s="70">
        <v>0</v>
      </c>
    </row>
    <row r="441" spans="1:82">
      <c r="A441" s="70" t="s">
        <v>2183</v>
      </c>
      <c r="B441" s="70">
        <v>370</v>
      </c>
      <c r="C441" s="70">
        <v>13</v>
      </c>
      <c r="D441" s="70">
        <v>22</v>
      </c>
      <c r="E441" s="70">
        <v>2016</v>
      </c>
      <c r="F441" s="70" t="s">
        <v>155</v>
      </c>
      <c r="G441" s="70" t="s">
        <v>2170</v>
      </c>
      <c r="H441" s="70" t="s">
        <v>2171</v>
      </c>
      <c r="I441" s="148"/>
      <c r="J441" s="71">
        <v>87.145546399568872</v>
      </c>
      <c r="K441" s="71">
        <v>5.1186872360248987</v>
      </c>
      <c r="L441" s="71">
        <v>44.173223105264171</v>
      </c>
      <c r="M441" s="71">
        <v>99.36699305847047</v>
      </c>
      <c r="N441" s="71">
        <v>96.383698196492332</v>
      </c>
      <c r="O441" s="71">
        <v>47.155890038809027</v>
      </c>
      <c r="P441" s="71">
        <v>48.80100310570586</v>
      </c>
      <c r="Q441" s="71">
        <v>3.515497290215206</v>
      </c>
      <c r="R441" s="71">
        <v>5.9729553737037113</v>
      </c>
      <c r="S441" s="71">
        <v>4.9062193982493314</v>
      </c>
      <c r="T441" s="72"/>
      <c r="U441" s="71">
        <v>2233461</v>
      </c>
      <c r="V441" s="71">
        <v>1788</v>
      </c>
      <c r="W441" s="71">
        <v>946</v>
      </c>
      <c r="X441" s="71">
        <v>18917</v>
      </c>
      <c r="Y441" s="71">
        <v>23896</v>
      </c>
      <c r="Z441" s="71">
        <v>27734</v>
      </c>
      <c r="AA441" s="71">
        <v>10044</v>
      </c>
      <c r="AB441" s="71">
        <v>49772</v>
      </c>
      <c r="AC441" s="71">
        <v>1020121.983161549</v>
      </c>
      <c r="AD441" s="71">
        <v>4.9062193982493314</v>
      </c>
      <c r="AE441" s="72"/>
      <c r="AF441" s="71">
        <v>25956391.801241279</v>
      </c>
      <c r="AG441" s="71">
        <v>3309771.1235545739</v>
      </c>
      <c r="AH441" s="71">
        <v>5628302.7779701492</v>
      </c>
      <c r="AI441" s="71">
        <v>116378692.95516381</v>
      </c>
      <c r="AJ441" s="71">
        <v>120953225.35075089</v>
      </c>
      <c r="AK441" s="71">
        <v>0</v>
      </c>
      <c r="AL441" s="71">
        <v>0</v>
      </c>
      <c r="AM441" s="71">
        <v>6826343.0960814813</v>
      </c>
      <c r="AN441" s="71">
        <v>0</v>
      </c>
      <c r="AO441" s="71">
        <v>0</v>
      </c>
      <c r="AP441" s="71">
        <v>279052727.1047622</v>
      </c>
      <c r="AQ441" s="72"/>
      <c r="AR441" s="71">
        <v>781</v>
      </c>
      <c r="AS441" s="71">
        <v>146</v>
      </c>
      <c r="AT441" s="71">
        <v>0</v>
      </c>
      <c r="AU441" s="71">
        <v>1</v>
      </c>
      <c r="AV441" s="71">
        <v>0</v>
      </c>
      <c r="AW441" s="71">
        <v>0</v>
      </c>
      <c r="AX441" s="71"/>
      <c r="AY441" s="72"/>
      <c r="AZ441" s="71">
        <v>3318.808</v>
      </c>
      <c r="BA441" s="71">
        <v>14452.928</v>
      </c>
      <c r="BB441" s="71">
        <v>0</v>
      </c>
      <c r="BC441" s="71">
        <v>82</v>
      </c>
      <c r="BD441" s="71">
        <v>0</v>
      </c>
      <c r="BE441" s="71">
        <v>0</v>
      </c>
      <c r="BF441" s="71"/>
      <c r="BG441" s="72"/>
      <c r="BH441" s="71">
        <v>0</v>
      </c>
      <c r="BI441" s="71">
        <v>0</v>
      </c>
      <c r="BJ441" s="71">
        <v>9.7789999999999999</v>
      </c>
      <c r="BK441" s="71">
        <v>0.38900000000000001</v>
      </c>
      <c r="BL441" s="71">
        <v>0</v>
      </c>
      <c r="BM441" s="71">
        <v>0</v>
      </c>
      <c r="BN441" s="72"/>
      <c r="BO441" s="71">
        <v>0</v>
      </c>
      <c r="BP441" s="71">
        <v>0</v>
      </c>
      <c r="BQ441" s="71">
        <v>2</v>
      </c>
      <c r="BR441" s="71">
        <v>1</v>
      </c>
      <c r="BS441" s="71">
        <v>0</v>
      </c>
      <c r="BT441" s="71">
        <v>0</v>
      </c>
      <c r="BU441"/>
      <c r="BV441" s="70">
        <v>10.167999999999999</v>
      </c>
      <c r="BW441" s="70">
        <v>0</v>
      </c>
      <c r="BX441" s="70">
        <v>0</v>
      </c>
      <c r="BY441" s="70">
        <v>0</v>
      </c>
      <c r="BZ441" s="70">
        <v>0</v>
      </c>
      <c r="CA441" s="70">
        <v>0</v>
      </c>
      <c r="CB441" s="70">
        <v>0</v>
      </c>
      <c r="CC441" s="70">
        <v>0</v>
      </c>
      <c r="CD441" s="70">
        <v>0</v>
      </c>
    </row>
    <row r="442" spans="1:82">
      <c r="A442" s="70" t="s">
        <v>2184</v>
      </c>
      <c r="B442" s="70">
        <v>371</v>
      </c>
      <c r="C442" s="70">
        <v>14</v>
      </c>
      <c r="D442" s="70">
        <v>22</v>
      </c>
      <c r="E442" s="70">
        <v>2017</v>
      </c>
      <c r="F442" s="70" t="s">
        <v>156</v>
      </c>
      <c r="G442" s="70" t="s">
        <v>2170</v>
      </c>
      <c r="H442" s="70" t="s">
        <v>2171</v>
      </c>
      <c r="I442" s="148"/>
      <c r="J442" s="71">
        <v>84.896981508241836</v>
      </c>
      <c r="K442" s="71">
        <v>5.7875246499470503</v>
      </c>
      <c r="L442" s="71">
        <v>40.54142795724988</v>
      </c>
      <c r="M442" s="71">
        <v>96.471698164998116</v>
      </c>
      <c r="N442" s="71">
        <v>96.673657283066547</v>
      </c>
      <c r="O442" s="71">
        <v>46.162296976864695</v>
      </c>
      <c r="P442" s="71">
        <v>47.521449500454992</v>
      </c>
      <c r="Q442" s="71">
        <v>3.3278462507907598</v>
      </c>
      <c r="R442" s="71">
        <v>5.7314318257519785</v>
      </c>
      <c r="S442" s="71">
        <v>4.3460257596754399</v>
      </c>
      <c r="T442" s="72"/>
      <c r="U442" s="71">
        <v>2343535</v>
      </c>
      <c r="V442" s="71">
        <v>1788</v>
      </c>
      <c r="W442" s="71">
        <v>946</v>
      </c>
      <c r="X442" s="71">
        <v>18917</v>
      </c>
      <c r="Y442" s="71">
        <v>23727</v>
      </c>
      <c r="Z442" s="71">
        <v>27600</v>
      </c>
      <c r="AA442" s="71">
        <v>9843</v>
      </c>
      <c r="AB442" s="71">
        <v>48722</v>
      </c>
      <c r="AC442" s="71">
        <v>998294.99999999965</v>
      </c>
      <c r="AD442" s="71">
        <v>4.3460257596754399</v>
      </c>
      <c r="AE442" s="72"/>
      <c r="AF442" s="71">
        <v>25259447.669893861</v>
      </c>
      <c r="AG442" s="71">
        <v>4145147.5959590171</v>
      </c>
      <c r="AH442" s="71">
        <v>6801392.695417379</v>
      </c>
      <c r="AI442" s="71">
        <v>119436415.9352701</v>
      </c>
      <c r="AJ442" s="71">
        <v>124866396.89887279</v>
      </c>
      <c r="AK442" s="71">
        <v>0</v>
      </c>
      <c r="AL442" s="71">
        <v>0</v>
      </c>
      <c r="AM442" s="71">
        <v>6692789.2333512558</v>
      </c>
      <c r="AN442" s="71">
        <v>0</v>
      </c>
      <c r="AO442" s="71">
        <v>0</v>
      </c>
      <c r="AP442" s="71">
        <v>287201590.02876437</v>
      </c>
      <c r="AQ442" s="72"/>
      <c r="AR442" s="71">
        <v>846</v>
      </c>
      <c r="AS442" s="71">
        <v>159</v>
      </c>
      <c r="AT442" s="71">
        <v>0</v>
      </c>
      <c r="AU442" s="71">
        <v>1</v>
      </c>
      <c r="AV442" s="71">
        <v>0</v>
      </c>
      <c r="AW442" s="71">
        <v>0</v>
      </c>
      <c r="AX442" s="71"/>
      <c r="AY442" s="72"/>
      <c r="AZ442" s="71">
        <v>3654.8980000000001</v>
      </c>
      <c r="BA442" s="71">
        <v>30368.628000000001</v>
      </c>
      <c r="BB442" s="71">
        <v>0</v>
      </c>
      <c r="BC442" s="71">
        <v>82</v>
      </c>
      <c r="BD442" s="71">
        <v>0</v>
      </c>
      <c r="BE442" s="71">
        <v>0</v>
      </c>
      <c r="BF442" s="71"/>
      <c r="BG442" s="72"/>
      <c r="BH442" s="71">
        <v>0</v>
      </c>
      <c r="BI442" s="71">
        <v>0</v>
      </c>
      <c r="BJ442" s="71">
        <v>10.393000000000001</v>
      </c>
      <c r="BK442" s="71">
        <v>0.437</v>
      </c>
      <c r="BL442" s="71">
        <v>0</v>
      </c>
      <c r="BM442" s="71">
        <v>0</v>
      </c>
      <c r="BN442" s="72"/>
      <c r="BO442" s="71">
        <v>0</v>
      </c>
      <c r="BP442" s="71">
        <v>0</v>
      </c>
      <c r="BQ442" s="71">
        <v>2</v>
      </c>
      <c r="BR442" s="71">
        <v>1</v>
      </c>
      <c r="BS442" s="71">
        <v>0</v>
      </c>
      <c r="BT442" s="71">
        <v>0</v>
      </c>
      <c r="BU442"/>
      <c r="BV442" s="70">
        <v>10.83</v>
      </c>
      <c r="BW442" s="70">
        <v>0</v>
      </c>
      <c r="BX442" s="70">
        <v>0</v>
      </c>
      <c r="BY442" s="70">
        <v>0</v>
      </c>
      <c r="BZ442" s="70">
        <v>0</v>
      </c>
      <c r="CA442" s="70">
        <v>0</v>
      </c>
      <c r="CB442" s="70">
        <v>0</v>
      </c>
      <c r="CC442" s="70">
        <v>0</v>
      </c>
      <c r="CD442" s="70">
        <v>0</v>
      </c>
    </row>
    <row r="443" spans="1:82">
      <c r="A443" s="70" t="s">
        <v>2185</v>
      </c>
      <c r="B443" s="70">
        <v>372</v>
      </c>
      <c r="C443" s="70">
        <v>15</v>
      </c>
      <c r="D443" s="70">
        <v>22</v>
      </c>
      <c r="E443" s="70">
        <v>2018</v>
      </c>
      <c r="F443" s="70" t="s">
        <v>183</v>
      </c>
      <c r="G443" s="70" t="s">
        <v>2170</v>
      </c>
      <c r="H443" s="70" t="s">
        <v>2171</v>
      </c>
      <c r="I443" s="148"/>
      <c r="J443" s="71">
        <v>81.71466392086819</v>
      </c>
      <c r="K443" s="71">
        <v>4.8340985848214562</v>
      </c>
      <c r="L443" s="71">
        <v>36.911374361693035</v>
      </c>
      <c r="M443" s="71">
        <v>85.722681122643579</v>
      </c>
      <c r="N443" s="71">
        <v>87.752009697846276</v>
      </c>
      <c r="O443" s="71">
        <v>45.0767387398773</v>
      </c>
      <c r="P443" s="71">
        <v>46.360106248333729</v>
      </c>
      <c r="Q443" s="71">
        <v>3.0185121897319802</v>
      </c>
      <c r="R443" s="71">
        <v>6.3587098755456601</v>
      </c>
      <c r="S443" s="71">
        <v>2.8351261896622955</v>
      </c>
      <c r="T443" s="72"/>
      <c r="U443" s="71">
        <v>2527145</v>
      </c>
      <c r="V443" s="71">
        <v>1788</v>
      </c>
      <c r="W443" s="71">
        <v>946</v>
      </c>
      <c r="X443" s="71">
        <v>18917</v>
      </c>
      <c r="Y443" s="71">
        <v>23505</v>
      </c>
      <c r="Z443" s="71">
        <v>27467</v>
      </c>
      <c r="AA443" s="71">
        <v>9699</v>
      </c>
      <c r="AB443" s="71">
        <v>47625</v>
      </c>
      <c r="AC443" s="71">
        <v>1103213</v>
      </c>
      <c r="AD443" s="71">
        <v>2.835126189662295</v>
      </c>
      <c r="AE443" s="72"/>
      <c r="AF443" s="71">
        <v>25420924.318678189</v>
      </c>
      <c r="AG443" s="71">
        <v>3122151.9300932088</v>
      </c>
      <c r="AH443" s="71">
        <v>6325089.4829582796</v>
      </c>
      <c r="AI443" s="71">
        <v>108478475.0105004</v>
      </c>
      <c r="AJ443" s="71">
        <v>121697147.14712919</v>
      </c>
      <c r="AK443" s="71">
        <v>0</v>
      </c>
      <c r="AL443" s="71">
        <v>0</v>
      </c>
      <c r="AM443" s="71">
        <v>6555634.1476422772</v>
      </c>
      <c r="AN443" s="71">
        <v>0</v>
      </c>
      <c r="AO443" s="71">
        <v>0</v>
      </c>
      <c r="AP443" s="71">
        <v>271599422.03700155</v>
      </c>
      <c r="AQ443" s="72"/>
      <c r="AR443" s="71">
        <v>906</v>
      </c>
      <c r="AS443" s="71">
        <v>171</v>
      </c>
      <c r="AT443" s="71">
        <v>0</v>
      </c>
      <c r="AU443" s="71">
        <v>2</v>
      </c>
      <c r="AV443" s="71">
        <v>0</v>
      </c>
      <c r="AW443" s="71">
        <v>0</v>
      </c>
      <c r="AX443" s="71"/>
      <c r="AY443" s="72"/>
      <c r="AZ443" s="71">
        <v>3970.1579999999999</v>
      </c>
      <c r="BA443" s="71">
        <v>30675.128000000001</v>
      </c>
      <c r="BB443" s="71">
        <v>0</v>
      </c>
      <c r="BC443" s="71">
        <v>127</v>
      </c>
      <c r="BD443" s="71">
        <v>0</v>
      </c>
      <c r="BE443" s="71">
        <v>0</v>
      </c>
      <c r="BF443" s="71"/>
      <c r="BG443" s="72"/>
      <c r="BH443" s="71">
        <v>0</v>
      </c>
      <c r="BI443" s="71">
        <v>0</v>
      </c>
      <c r="BJ443" s="71">
        <v>10.180999999999999</v>
      </c>
      <c r="BK443" s="71">
        <v>0.53400000000000003</v>
      </c>
      <c r="BL443" s="71">
        <v>0</v>
      </c>
      <c r="BM443" s="71">
        <v>0</v>
      </c>
      <c r="BN443" s="72"/>
      <c r="BO443" s="71">
        <v>0</v>
      </c>
      <c r="BP443" s="71">
        <v>0</v>
      </c>
      <c r="BQ443" s="71">
        <v>2</v>
      </c>
      <c r="BR443" s="71">
        <v>1</v>
      </c>
      <c r="BS443" s="71">
        <v>0</v>
      </c>
      <c r="BT443" s="71">
        <v>0</v>
      </c>
      <c r="BU443"/>
      <c r="BV443" s="70">
        <v>10.715</v>
      </c>
      <c r="BW443" s="70">
        <v>0</v>
      </c>
      <c r="BX443" s="70">
        <v>0</v>
      </c>
      <c r="BY443" s="70">
        <v>0</v>
      </c>
      <c r="BZ443" s="70">
        <v>0</v>
      </c>
      <c r="CA443" s="70">
        <v>0</v>
      </c>
      <c r="CB443" s="70">
        <v>0</v>
      </c>
      <c r="CC443" s="70">
        <v>0</v>
      </c>
      <c r="CD443" s="70">
        <v>0</v>
      </c>
    </row>
    <row r="444" spans="1:82">
      <c r="A444" s="70" t="s">
        <v>2186</v>
      </c>
      <c r="B444" s="70">
        <v>373</v>
      </c>
      <c r="C444" s="70">
        <v>16</v>
      </c>
      <c r="D444" s="70">
        <v>22</v>
      </c>
      <c r="E444" s="70">
        <v>2019</v>
      </c>
      <c r="F444" s="70" t="s">
        <v>158</v>
      </c>
      <c r="G444" s="1064" t="s">
        <v>2170</v>
      </c>
      <c r="H444" s="70" t="s">
        <v>2171</v>
      </c>
      <c r="I444" s="148"/>
      <c r="J444" s="71">
        <v>71.790536531008485</v>
      </c>
      <c r="K444" s="71">
        <v>4.885167396329007</v>
      </c>
      <c r="L444" s="71">
        <v>36.935047090558584</v>
      </c>
      <c r="M444" s="71">
        <v>77.307025507764777</v>
      </c>
      <c r="N444" s="71">
        <v>69.60610570307054</v>
      </c>
      <c r="O444" s="71">
        <v>43.345200074172368</v>
      </c>
      <c r="P444" s="71">
        <v>45.134921851535438</v>
      </c>
      <c r="Q444" s="71">
        <v>2.86576088540262</v>
      </c>
      <c r="R444" s="71">
        <v>5.7760487331091399</v>
      </c>
      <c r="S444" s="71">
        <v>5.6738288002234674</v>
      </c>
      <c r="T444" s="72"/>
      <c r="U444" s="71">
        <v>2424248</v>
      </c>
      <c r="V444" s="71">
        <v>1788</v>
      </c>
      <c r="W444" s="71">
        <v>946</v>
      </c>
      <c r="X444" s="71">
        <v>18917</v>
      </c>
      <c r="Y444" s="71">
        <v>23278</v>
      </c>
      <c r="Z444" s="71">
        <v>27137</v>
      </c>
      <c r="AA444" s="71">
        <v>9372</v>
      </c>
      <c r="AB444" s="71">
        <v>46439</v>
      </c>
      <c r="AC444" s="71">
        <v>1018537</v>
      </c>
      <c r="AD444" s="71">
        <v>5.6738288002234674</v>
      </c>
      <c r="AE444" s="72"/>
      <c r="AF444" s="71">
        <v>23815101.745408971</v>
      </c>
      <c r="AG444" s="71">
        <v>3807740.9183351141</v>
      </c>
      <c r="AH444" s="71">
        <v>6872672.1312231896</v>
      </c>
      <c r="AI444" s="71">
        <v>108522999.5738622</v>
      </c>
      <c r="AJ444" s="71">
        <v>107596190.75261021</v>
      </c>
      <c r="AK444" s="71">
        <v>0</v>
      </c>
      <c r="AL444" s="71">
        <v>0</v>
      </c>
      <c r="AM444" s="71">
        <v>6324642.2073951708</v>
      </c>
      <c r="AN444" s="71">
        <v>0</v>
      </c>
      <c r="AO444" s="71">
        <v>0</v>
      </c>
      <c r="AP444" s="71">
        <v>256939347.32883486</v>
      </c>
      <c r="AQ444" s="72"/>
      <c r="AR444" s="71">
        <v>962</v>
      </c>
      <c r="AS444" s="71">
        <v>176</v>
      </c>
      <c r="AT444" s="71">
        <v>0</v>
      </c>
      <c r="AU444" s="71">
        <v>2</v>
      </c>
      <c r="AV444" s="71">
        <v>0</v>
      </c>
      <c r="AW444" s="71">
        <v>0</v>
      </c>
      <c r="AX444" s="71"/>
      <c r="AY444" s="72"/>
      <c r="AZ444" s="71">
        <v>4280.7420000000002</v>
      </c>
      <c r="BA444" s="71">
        <v>32450.628000000001</v>
      </c>
      <c r="BB444" s="71">
        <v>0</v>
      </c>
      <c r="BC444" s="71">
        <v>127</v>
      </c>
      <c r="BD444" s="71">
        <v>0</v>
      </c>
      <c r="BE444" s="71">
        <v>0</v>
      </c>
      <c r="BF444" s="71"/>
      <c r="BG444" s="72"/>
      <c r="BH444" s="71">
        <v>0</v>
      </c>
      <c r="BI444" s="71">
        <v>0</v>
      </c>
      <c r="BJ444" s="71">
        <v>6.2370000000000001</v>
      </c>
      <c r="BK444" s="71">
        <v>0.54900000000000004</v>
      </c>
      <c r="BL444" s="71">
        <v>0</v>
      </c>
      <c r="BM444" s="71">
        <v>0</v>
      </c>
      <c r="BN444" s="72"/>
      <c r="BO444" s="71">
        <v>0</v>
      </c>
      <c r="BP444" s="71">
        <v>0</v>
      </c>
      <c r="BQ444" s="71">
        <v>1</v>
      </c>
      <c r="BR444" s="71">
        <v>1</v>
      </c>
      <c r="BS444" s="71">
        <v>0</v>
      </c>
      <c r="BT444" s="71">
        <v>0</v>
      </c>
      <c r="BU444"/>
      <c r="BV444" s="70">
        <v>6.7859999999999996</v>
      </c>
      <c r="BW444" s="70">
        <v>0</v>
      </c>
      <c r="BX444" s="70">
        <v>0</v>
      </c>
      <c r="BY444" s="70">
        <v>0</v>
      </c>
      <c r="BZ444" s="70">
        <v>0</v>
      </c>
      <c r="CA444" s="70">
        <v>0</v>
      </c>
      <c r="CB444" s="70">
        <v>0</v>
      </c>
      <c r="CC444" s="70">
        <v>0</v>
      </c>
      <c r="CD444" s="70">
        <v>0</v>
      </c>
    </row>
    <row r="445" spans="1:82">
      <c r="A445" s="70" t="s">
        <v>2187</v>
      </c>
      <c r="B445" s="70">
        <v>374</v>
      </c>
      <c r="C445" s="70">
        <v>17</v>
      </c>
      <c r="D445" s="70">
        <v>22</v>
      </c>
      <c r="E445" s="70">
        <v>2020</v>
      </c>
      <c r="F445" s="70" t="s">
        <v>159</v>
      </c>
      <c r="G445" s="1064" t="s">
        <v>2170</v>
      </c>
      <c r="H445" s="70" t="s">
        <v>2171</v>
      </c>
      <c r="I445" s="148"/>
      <c r="J445" s="71">
        <v>54.485988851515849</v>
      </c>
      <c r="K445" s="71">
        <v>4.172297895555344</v>
      </c>
      <c r="L445" s="71">
        <v>30.02836119370992</v>
      </c>
      <c r="M445" s="71">
        <v>61.777936484601611</v>
      </c>
      <c r="N445" s="71">
        <v>74.937408354767072</v>
      </c>
      <c r="O445" s="71">
        <v>37.625264836356472</v>
      </c>
      <c r="P445" s="71">
        <v>41.748261389829942</v>
      </c>
      <c r="Q445" s="71">
        <v>2.68318460043804</v>
      </c>
      <c r="R445" s="71">
        <v>5.4888096183531623</v>
      </c>
      <c r="S445" s="71">
        <v>4.2257895367337088</v>
      </c>
      <c r="T445" s="72"/>
      <c r="U445" s="71">
        <v>1730991</v>
      </c>
      <c r="V445" s="71">
        <v>1393</v>
      </c>
      <c r="W445" s="71">
        <v>810</v>
      </c>
      <c r="X445" s="71">
        <v>16455</v>
      </c>
      <c r="Y445" s="71">
        <v>23100</v>
      </c>
      <c r="Z445" s="71">
        <v>26886</v>
      </c>
      <c r="AA445" s="71">
        <v>9214</v>
      </c>
      <c r="AB445" s="71">
        <v>45508</v>
      </c>
      <c r="AC445" s="71">
        <v>973000</v>
      </c>
      <c r="AD445" s="71">
        <v>4.2257895367337088</v>
      </c>
      <c r="AE445" s="72"/>
      <c r="AF445" s="71">
        <v>18552527.256385021</v>
      </c>
      <c r="AG445" s="71">
        <v>3214901.1410979247</v>
      </c>
      <c r="AH445" s="71">
        <v>5804504.9425212275</v>
      </c>
      <c r="AI445" s="71">
        <v>89629463.383534312</v>
      </c>
      <c r="AJ445" s="71">
        <v>121355754.08985379</v>
      </c>
      <c r="AK445" s="71"/>
      <c r="AL445" s="71"/>
      <c r="AM445" s="71">
        <v>5939299.6044254145</v>
      </c>
      <c r="AN445" s="71"/>
      <c r="AO445" s="71"/>
      <c r="AP445" s="71">
        <v>244496450.41781768</v>
      </c>
      <c r="AQ445" s="72"/>
      <c r="AR445" s="71">
        <v>1002</v>
      </c>
      <c r="AS445" s="71">
        <v>182</v>
      </c>
      <c r="AT445" s="71">
        <v>0</v>
      </c>
      <c r="AU445" s="71">
        <v>2</v>
      </c>
      <c r="AV445" s="71">
        <v>0</v>
      </c>
      <c r="AW445" s="71">
        <v>0</v>
      </c>
      <c r="AX445" s="71"/>
      <c r="AY445" s="72"/>
      <c r="AZ445" s="71">
        <v>4496.6650000000027</v>
      </c>
      <c r="BA445" s="71">
        <v>32831.328000000001</v>
      </c>
      <c r="BB445" s="71">
        <v>0</v>
      </c>
      <c r="BC445" s="71">
        <v>127</v>
      </c>
      <c r="BD445" s="71">
        <v>0</v>
      </c>
      <c r="BE445" s="71">
        <v>0</v>
      </c>
      <c r="BF445" s="71"/>
      <c r="BG445" s="72"/>
      <c r="BH445" s="71">
        <v>0</v>
      </c>
      <c r="BI445" s="71">
        <v>0</v>
      </c>
      <c r="BJ445" s="71">
        <v>5.4820000000000002</v>
      </c>
      <c r="BK445" s="71">
        <v>0.61099999999999999</v>
      </c>
      <c r="BL445" s="71">
        <v>0</v>
      </c>
      <c r="BM445" s="71">
        <v>0</v>
      </c>
      <c r="BN445" s="72"/>
      <c r="BO445" s="71">
        <v>0</v>
      </c>
      <c r="BP445" s="71">
        <v>0</v>
      </c>
      <c r="BQ445" s="71">
        <v>1</v>
      </c>
      <c r="BR445" s="71">
        <v>1</v>
      </c>
      <c r="BS445" s="71">
        <v>0</v>
      </c>
      <c r="BT445" s="71">
        <v>0</v>
      </c>
      <c r="BU445"/>
      <c r="BV445" s="70">
        <v>6.093</v>
      </c>
      <c r="BW445" s="70">
        <v>0</v>
      </c>
      <c r="BX445" s="70">
        <v>0</v>
      </c>
      <c r="BY445" s="70">
        <v>0</v>
      </c>
      <c r="BZ445" s="70">
        <v>0</v>
      </c>
      <c r="CA445" s="70">
        <v>0</v>
      </c>
      <c r="CB445" s="70">
        <v>0</v>
      </c>
      <c r="CC445" s="70">
        <v>0</v>
      </c>
      <c r="CD445" s="70">
        <v>0</v>
      </c>
    </row>
    <row r="446" spans="1:82">
      <c r="A446" s="70" t="s">
        <v>2188</v>
      </c>
      <c r="B446" s="70">
        <v>374</v>
      </c>
      <c r="C446" s="70">
        <v>18</v>
      </c>
      <c r="D446" s="70">
        <v>22</v>
      </c>
      <c r="E446" s="70">
        <v>2021</v>
      </c>
      <c r="F446" s="70" t="s">
        <v>160</v>
      </c>
      <c r="G446" s="70" t="s">
        <v>2170</v>
      </c>
      <c r="H446" s="70" t="s">
        <v>2171</v>
      </c>
      <c r="I446" s="148"/>
      <c r="J446" s="71">
        <v>61.702368003924676</v>
      </c>
      <c r="K446" s="71">
        <v>4.8405225979029733</v>
      </c>
      <c r="L446" s="71">
        <v>27.107678954246651</v>
      </c>
      <c r="M446" s="71">
        <v>66.82484810375044</v>
      </c>
      <c r="N446" s="71">
        <v>82.042882970498965</v>
      </c>
      <c r="O446" s="71">
        <v>35.95457494136928</v>
      </c>
      <c r="P446" s="71">
        <v>42.284150104814309</v>
      </c>
      <c r="Q446" s="71">
        <v>2.6026053122407098</v>
      </c>
      <c r="R446" s="71">
        <v>5.5412126628797571</v>
      </c>
      <c r="S446" s="71">
        <v>3.9880960377580079</v>
      </c>
      <c r="T446" s="72"/>
      <c r="U446" s="71">
        <v>2066618</v>
      </c>
      <c r="V446" s="71">
        <v>1393</v>
      </c>
      <c r="W446" s="71">
        <v>810</v>
      </c>
      <c r="X446" s="71">
        <v>16455</v>
      </c>
      <c r="Y446" s="71">
        <v>22967</v>
      </c>
      <c r="Z446" s="71">
        <v>26454</v>
      </c>
      <c r="AA446" s="71">
        <v>9100</v>
      </c>
      <c r="AB446" s="71">
        <v>44575</v>
      </c>
      <c r="AC446" s="71">
        <v>952935.99999999988</v>
      </c>
      <c r="AD446" s="71">
        <v>3.9880960377580079</v>
      </c>
      <c r="AE446" s="72"/>
      <c r="AF446" s="71">
        <v>19645285.735900577</v>
      </c>
      <c r="AG446" s="71">
        <v>3607173.4447811972</v>
      </c>
      <c r="AH446" s="71">
        <v>4818891.446701467</v>
      </c>
      <c r="AI446" s="71">
        <v>98605906.841321319</v>
      </c>
      <c r="AJ446" s="71">
        <v>124980644.12289</v>
      </c>
      <c r="AK446" s="71">
        <v>0</v>
      </c>
      <c r="AL446" s="71">
        <v>0</v>
      </c>
      <c r="AM446" s="71">
        <v>5851087.7990328157</v>
      </c>
      <c r="AN446" s="71">
        <v>0</v>
      </c>
      <c r="AO446" s="71">
        <v>0</v>
      </c>
      <c r="AP446" s="71">
        <v>257508989.39062735</v>
      </c>
      <c r="AQ446" s="72"/>
      <c r="AR446" s="71">
        <v>1057</v>
      </c>
      <c r="AS446" s="71">
        <v>183</v>
      </c>
      <c r="AT446" s="71">
        <v>0</v>
      </c>
      <c r="AU446" s="71">
        <v>2</v>
      </c>
      <c r="AV446" s="71">
        <v>0</v>
      </c>
      <c r="AW446" s="71">
        <v>0</v>
      </c>
      <c r="AX446" s="71"/>
      <c r="AY446" s="72"/>
      <c r="AZ446" s="71">
        <v>4787.2860000000046</v>
      </c>
      <c r="BA446" s="71">
        <v>33831.327999999987</v>
      </c>
      <c r="BB446" s="71">
        <v>0</v>
      </c>
      <c r="BC446" s="71">
        <v>127</v>
      </c>
      <c r="BD446" s="71">
        <v>0</v>
      </c>
      <c r="BE446" s="71">
        <v>0</v>
      </c>
      <c r="BF446" s="71"/>
      <c r="BG446" s="72"/>
      <c r="BH446" s="71">
        <v>0</v>
      </c>
      <c r="BI446" s="71">
        <v>0</v>
      </c>
      <c r="BJ446" s="71">
        <v>6.68</v>
      </c>
      <c r="BK446" s="71">
        <v>0.59699999999999998</v>
      </c>
      <c r="BL446" s="71">
        <v>0</v>
      </c>
      <c r="BM446" s="71">
        <v>0</v>
      </c>
      <c r="BN446" s="72"/>
      <c r="BO446" s="71">
        <v>0</v>
      </c>
      <c r="BP446" s="71">
        <v>0</v>
      </c>
      <c r="BQ446" s="71">
        <v>1</v>
      </c>
      <c r="BR446" s="71">
        <v>1</v>
      </c>
      <c r="BS446" s="71">
        <v>0</v>
      </c>
      <c r="BT446" s="71">
        <v>0</v>
      </c>
      <c r="BU446"/>
      <c r="BV446" s="70">
        <v>7.2770000000000001</v>
      </c>
      <c r="BW446" s="70">
        <v>0</v>
      </c>
      <c r="BX446" s="70">
        <v>0</v>
      </c>
      <c r="BY446" s="70">
        <v>0</v>
      </c>
      <c r="BZ446" s="70">
        <v>0</v>
      </c>
      <c r="CA446" s="70">
        <v>0</v>
      </c>
      <c r="CB446" s="70">
        <v>0</v>
      </c>
      <c r="CC446" s="70">
        <v>0</v>
      </c>
      <c r="CD446" s="70">
        <v>0</v>
      </c>
    </row>
    <row r="447" spans="1:82">
      <c r="A447" s="70" t="s">
        <v>2189</v>
      </c>
      <c r="B447" s="70">
        <v>374</v>
      </c>
      <c r="C447" s="70">
        <v>19</v>
      </c>
      <c r="D447" s="70">
        <v>22</v>
      </c>
      <c r="E447" s="70">
        <v>2022</v>
      </c>
      <c r="F447" s="70" t="s">
        <v>161</v>
      </c>
      <c r="G447" s="70" t="s">
        <v>2170</v>
      </c>
      <c r="H447" s="70" t="s">
        <v>2171</v>
      </c>
      <c r="I447" s="148"/>
      <c r="J447" s="71">
        <v>49.528260764802326</v>
      </c>
      <c r="K447" s="71">
        <v>3.5362099683992634</v>
      </c>
      <c r="L447" s="71">
        <v>21.512151794114839</v>
      </c>
      <c r="M447" s="71">
        <v>66.693165548177177</v>
      </c>
      <c r="N447" s="71">
        <v>88.30590813725712</v>
      </c>
      <c r="O447" s="71">
        <v>37.474984170111249</v>
      </c>
      <c r="P447" s="71">
        <v>41.534810706886681</v>
      </c>
      <c r="Q447" s="71">
        <v>2.5717290699219761</v>
      </c>
      <c r="R447" s="71">
        <v>6.0271341823523255</v>
      </c>
      <c r="S447" s="71">
        <v>4.8563419966272434</v>
      </c>
      <c r="T447" s="72"/>
      <c r="U447" s="71">
        <v>1945016</v>
      </c>
      <c r="V447" s="71">
        <v>1393</v>
      </c>
      <c r="W447" s="71">
        <v>810</v>
      </c>
      <c r="X447" s="71">
        <v>16455</v>
      </c>
      <c r="Y447" s="71">
        <v>22858</v>
      </c>
      <c r="Z447" s="71">
        <v>26197</v>
      </c>
      <c r="AA447" s="71">
        <v>9075</v>
      </c>
      <c r="AB447" s="71">
        <v>43685</v>
      </c>
      <c r="AC447" s="71">
        <v>1049518.9999999998</v>
      </c>
      <c r="AD447" s="71">
        <v>4.8563419966272434</v>
      </c>
      <c r="AE447" s="72"/>
      <c r="AF447" s="71">
        <v>15208175.898187647</v>
      </c>
      <c r="AG447" s="71">
        <v>2675597.6903188303</v>
      </c>
      <c r="AH447" s="71">
        <v>4417062.7814501822</v>
      </c>
      <c r="AI447" s="71">
        <v>92755563.239093497</v>
      </c>
      <c r="AJ447" s="71">
        <v>138926484.55007786</v>
      </c>
      <c r="AK447" s="71">
        <v>0</v>
      </c>
      <c r="AL447" s="71">
        <v>0</v>
      </c>
      <c r="AM447" s="71">
        <v>5640925.8561748434</v>
      </c>
      <c r="AN447" s="71">
        <v>0</v>
      </c>
      <c r="AO447" s="71">
        <v>0</v>
      </c>
      <c r="AP447" s="71">
        <v>259623810.01530287</v>
      </c>
      <c r="AQ447" s="72"/>
      <c r="AR447" s="71">
        <v>1121</v>
      </c>
      <c r="AS447" s="71">
        <v>192</v>
      </c>
      <c r="AT447" s="71">
        <v>0</v>
      </c>
      <c r="AU447" s="71">
        <v>2</v>
      </c>
      <c r="AV447" s="71">
        <v>0</v>
      </c>
      <c r="AW447" s="71">
        <v>0</v>
      </c>
      <c r="AX447" s="71"/>
      <c r="AY447" s="72"/>
      <c r="AZ447" s="71">
        <v>5163.5860000000066</v>
      </c>
      <c r="BA447" s="71">
        <v>34240.827999999994</v>
      </c>
      <c r="BB447" s="71">
        <v>0</v>
      </c>
      <c r="BC447" s="71">
        <v>127</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2190</v>
      </c>
      <c r="B448" s="70">
        <v>374</v>
      </c>
      <c r="C448" s="70">
        <v>20</v>
      </c>
      <c r="D448" s="70">
        <v>22</v>
      </c>
      <c r="E448" s="70">
        <v>2023</v>
      </c>
      <c r="F448" s="70" t="s">
        <v>1539</v>
      </c>
      <c r="G448" s="70" t="s">
        <v>2170</v>
      </c>
      <c r="H448" s="70" t="s">
        <v>2171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1172</v>
      </c>
      <c r="AS448" s="71">
        <v>194</v>
      </c>
      <c r="AT448" s="71">
        <v>0</v>
      </c>
      <c r="AU448" s="71">
        <v>2</v>
      </c>
      <c r="AV448" s="71">
        <v>0</v>
      </c>
      <c r="AW448" s="71">
        <v>1</v>
      </c>
      <c r="AX448" s="71"/>
      <c r="AY448" s="72"/>
      <c r="AZ448" s="71">
        <v>5446.8190000000068</v>
      </c>
      <c r="BA448" s="71">
        <v>34370.527999999998</v>
      </c>
      <c r="BB448" s="71">
        <v>0</v>
      </c>
      <c r="BC448" s="71">
        <v>127</v>
      </c>
      <c r="BD448" s="71">
        <v>0</v>
      </c>
      <c r="BE448" s="71">
        <v>25</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2191</v>
      </c>
      <c r="B449" s="70">
        <v>374</v>
      </c>
      <c r="C449" s="70">
        <v>21</v>
      </c>
      <c r="D449" s="70">
        <v>22</v>
      </c>
      <c r="E449" s="70">
        <v>2024</v>
      </c>
      <c r="F449" s="70" t="s">
        <v>1554</v>
      </c>
      <c r="G449" s="70" t="s">
        <v>2170</v>
      </c>
      <c r="H449" s="70" t="s">
        <v>2171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2192</v>
      </c>
      <c r="B450" s="70">
        <v>171</v>
      </c>
      <c r="C450" s="70">
        <v>1</v>
      </c>
      <c r="D450" s="70">
        <v>11</v>
      </c>
      <c r="E450" s="70">
        <v>1990</v>
      </c>
      <c r="F450" s="70" t="s">
        <v>787</v>
      </c>
      <c r="G450" s="70" t="s">
        <v>2193</v>
      </c>
      <c r="H450" s="70" t="s">
        <v>2194</v>
      </c>
      <c r="I450" s="148"/>
      <c r="J450" s="71">
        <v>32.111726522237348</v>
      </c>
      <c r="K450" s="71">
        <v>3.3126510081998939</v>
      </c>
      <c r="L450" s="71">
        <v>10.676544051065539</v>
      </c>
      <c r="M450" s="71">
        <v>4.1961635485881672</v>
      </c>
      <c r="N450" s="71">
        <v>40.370361307563492</v>
      </c>
      <c r="O450" s="71">
        <v>35.987306524981427</v>
      </c>
      <c r="P450" s="71">
        <v>56.809595500505218</v>
      </c>
      <c r="Q450" s="71">
        <v>3.5046113037989102</v>
      </c>
      <c r="R450" s="71">
        <v>27.359317298188749</v>
      </c>
      <c r="S450" s="71">
        <v>4.0956857528124537</v>
      </c>
      <c r="T450" s="72"/>
      <c r="U450" s="71">
        <v>4392017</v>
      </c>
      <c r="V450" s="71">
        <v>753</v>
      </c>
      <c r="W450" s="71">
        <v>98</v>
      </c>
      <c r="X450" s="71">
        <v>1685</v>
      </c>
      <c r="Y450" s="71">
        <v>16759</v>
      </c>
      <c r="Z450" s="71">
        <v>14802</v>
      </c>
      <c r="AA450" s="71">
        <v>13794</v>
      </c>
      <c r="AB450" s="71">
        <v>56903</v>
      </c>
      <c r="AC450" s="71">
        <v>4738683</v>
      </c>
      <c r="AD450" s="71">
        <v>4.0956857528124537</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2195</v>
      </c>
      <c r="B451" s="70">
        <v>172</v>
      </c>
      <c r="C451" s="70">
        <v>2</v>
      </c>
      <c r="D451" s="70">
        <v>11</v>
      </c>
      <c r="E451" s="70">
        <v>2005</v>
      </c>
      <c r="F451" s="70" t="s">
        <v>789</v>
      </c>
      <c r="G451" s="70" t="s">
        <v>2193</v>
      </c>
      <c r="H451" s="70" t="s">
        <v>2194</v>
      </c>
      <c r="I451" s="148"/>
      <c r="J451" s="71">
        <v>19.099192085328401</v>
      </c>
      <c r="K451" s="71">
        <v>5.4811139259487236</v>
      </c>
      <c r="L451" s="71">
        <v>29.717763211731491</v>
      </c>
      <c r="M451" s="71">
        <v>65.169970865387384</v>
      </c>
      <c r="N451" s="71">
        <v>50.154170504622002</v>
      </c>
      <c r="O451" s="71">
        <v>53.03319377307362</v>
      </c>
      <c r="P451" s="71">
        <v>55.777935631115582</v>
      </c>
      <c r="Q451" s="71">
        <v>3.0014487908495302</v>
      </c>
      <c r="R451" s="71">
        <v>41.616696129742529</v>
      </c>
      <c r="S451" s="71">
        <v>6.1338332582621096</v>
      </c>
      <c r="T451" s="72"/>
      <c r="U451" s="71">
        <v>2847179</v>
      </c>
      <c r="V451" s="71">
        <v>2394</v>
      </c>
      <c r="W451" s="71">
        <v>248</v>
      </c>
      <c r="X451" s="71">
        <v>14247</v>
      </c>
      <c r="Y451" s="71">
        <v>18425</v>
      </c>
      <c r="Z451" s="71">
        <v>25242</v>
      </c>
      <c r="AA451" s="71">
        <v>11092</v>
      </c>
      <c r="AB451" s="71">
        <v>50946</v>
      </c>
      <c r="AC451" s="71">
        <v>7359051</v>
      </c>
      <c r="AD451" s="71">
        <v>6.1338332582621096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2196</v>
      </c>
      <c r="B452" s="70">
        <v>173</v>
      </c>
      <c r="C452" s="70">
        <v>3</v>
      </c>
      <c r="D452" s="70">
        <v>11</v>
      </c>
      <c r="E452" s="70">
        <v>2006</v>
      </c>
      <c r="F452" s="70" t="s">
        <v>790</v>
      </c>
      <c r="G452" s="70" t="s">
        <v>2193</v>
      </c>
      <c r="H452" s="70" t="s">
        <v>2194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2197</v>
      </c>
      <c r="B453" s="70">
        <v>174</v>
      </c>
      <c r="C453" s="70">
        <v>4</v>
      </c>
      <c r="D453" s="70">
        <v>11</v>
      </c>
      <c r="E453" s="70">
        <v>2007</v>
      </c>
      <c r="F453" s="70" t="s">
        <v>791</v>
      </c>
      <c r="G453" s="70" t="s">
        <v>2193</v>
      </c>
      <c r="H453" s="70" t="s">
        <v>2194</v>
      </c>
      <c r="I453" s="148"/>
      <c r="J453" s="71">
        <v>15.2975645315724</v>
      </c>
      <c r="K453" s="71">
        <v>5.0460012198394253</v>
      </c>
      <c r="L453" s="71">
        <v>30.282113845645359</v>
      </c>
      <c r="M453" s="71">
        <v>63.580908642810151</v>
      </c>
      <c r="N453" s="71">
        <v>51.769346866133162</v>
      </c>
      <c r="O453" s="71">
        <v>51.425724406253458</v>
      </c>
      <c r="P453" s="71">
        <v>53.781672854204153</v>
      </c>
      <c r="Q453" s="71">
        <v>3.10781754405421</v>
      </c>
      <c r="R453" s="71">
        <v>36.126983449578219</v>
      </c>
      <c r="S453" s="71">
        <v>5.5798966906730056</v>
      </c>
      <c r="T453" s="72"/>
      <c r="U453" s="71">
        <v>3069881</v>
      </c>
      <c r="V453" s="71">
        <v>2062</v>
      </c>
      <c r="W453" s="71">
        <v>271</v>
      </c>
      <c r="X453" s="71">
        <v>16857</v>
      </c>
      <c r="Y453" s="71">
        <v>18626</v>
      </c>
      <c r="Z453" s="71">
        <v>25445</v>
      </c>
      <c r="AA453" s="71">
        <v>10532</v>
      </c>
      <c r="AB453" s="71">
        <v>49962</v>
      </c>
      <c r="AC453" s="71">
        <v>6571606</v>
      </c>
      <c r="AD453" s="71">
        <v>5.5798966906730056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2198</v>
      </c>
      <c r="B454" s="70">
        <v>175</v>
      </c>
      <c r="C454" s="70">
        <v>5</v>
      </c>
      <c r="D454" s="70">
        <v>11</v>
      </c>
      <c r="E454" s="70">
        <v>2008</v>
      </c>
      <c r="F454" s="70" t="s">
        <v>792</v>
      </c>
      <c r="G454" s="70" t="s">
        <v>2193</v>
      </c>
      <c r="H454" s="70" t="s">
        <v>2194</v>
      </c>
      <c r="I454" s="148"/>
      <c r="J454" s="71">
        <v>13.59367093242556</v>
      </c>
      <c r="K454" s="71">
        <v>3.7093120265441959</v>
      </c>
      <c r="L454" s="71">
        <v>25.09282699701016</v>
      </c>
      <c r="M454" s="71">
        <v>67.628835007511753</v>
      </c>
      <c r="N454" s="71">
        <v>50.783493994774467</v>
      </c>
      <c r="O454" s="71">
        <v>48.875581751128422</v>
      </c>
      <c r="P454" s="71">
        <v>52.067759775217567</v>
      </c>
      <c r="Q454" s="71">
        <v>3.0242977271836802</v>
      </c>
      <c r="R454" s="71">
        <v>34.998261212456839</v>
      </c>
      <c r="S454" s="71">
        <v>6.4613714478563544</v>
      </c>
      <c r="T454" s="72"/>
      <c r="U454" s="71">
        <v>2906115</v>
      </c>
      <c r="V454" s="71">
        <v>2062</v>
      </c>
      <c r="W454" s="71">
        <v>271</v>
      </c>
      <c r="X454" s="71">
        <v>16857</v>
      </c>
      <c r="Y454" s="71">
        <v>18648</v>
      </c>
      <c r="Z454" s="71">
        <v>25032</v>
      </c>
      <c r="AA454" s="71">
        <v>10208</v>
      </c>
      <c r="AB454" s="71">
        <v>49419</v>
      </c>
      <c r="AC454" s="71">
        <v>6610690</v>
      </c>
      <c r="AD454" s="71">
        <v>6.4613714478563544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2199</v>
      </c>
      <c r="B455" s="70">
        <v>176</v>
      </c>
      <c r="C455" s="70">
        <v>6</v>
      </c>
      <c r="D455" s="70">
        <v>11</v>
      </c>
      <c r="E455" s="70">
        <v>2009</v>
      </c>
      <c r="F455" s="70" t="s">
        <v>176</v>
      </c>
      <c r="G455" s="70" t="s">
        <v>2193</v>
      </c>
      <c r="H455" s="70" t="s">
        <v>2194</v>
      </c>
      <c r="I455" s="148"/>
      <c r="J455" s="71">
        <v>15.539404705152711</v>
      </c>
      <c r="K455" s="71">
        <v>3.2813373292296939</v>
      </c>
      <c r="L455" s="71">
        <v>35.097127682919997</v>
      </c>
      <c r="M455" s="71">
        <v>63.427981748008762</v>
      </c>
      <c r="N455" s="71">
        <v>46.311925795987349</v>
      </c>
      <c r="O455" s="71">
        <v>49.655365406507833</v>
      </c>
      <c r="P455" s="71">
        <v>49.932991627708667</v>
      </c>
      <c r="Q455" s="71">
        <v>2.8535973941969401</v>
      </c>
      <c r="R455" s="71">
        <v>23.924942955399089</v>
      </c>
      <c r="S455" s="71">
        <v>6.0191274851942911</v>
      </c>
      <c r="T455" s="72"/>
      <c r="U455" s="71">
        <v>2871719</v>
      </c>
      <c r="V455" s="71">
        <v>1735</v>
      </c>
      <c r="W455" s="71">
        <v>410</v>
      </c>
      <c r="X455" s="71">
        <v>16539</v>
      </c>
      <c r="Y455" s="71">
        <v>18693</v>
      </c>
      <c r="Z455" s="71">
        <v>25102</v>
      </c>
      <c r="AA455" s="71">
        <v>10050</v>
      </c>
      <c r="AB455" s="71">
        <v>48949</v>
      </c>
      <c r="AC455" s="71">
        <v>4408737</v>
      </c>
      <c r="AD455" s="71">
        <v>6.0191274851942911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21</v>
      </c>
      <c r="BK455" s="71">
        <v>0</v>
      </c>
      <c r="BL455" s="71">
        <v>2.74</v>
      </c>
      <c r="BM455" s="71">
        <v>0</v>
      </c>
      <c r="BN455" s="72"/>
      <c r="BO455" s="71">
        <v>0</v>
      </c>
      <c r="BP455" s="71">
        <v>0</v>
      </c>
      <c r="BQ455" s="71">
        <v>1</v>
      </c>
      <c r="BR455" s="71">
        <v>0</v>
      </c>
      <c r="BS455" s="71">
        <v>1</v>
      </c>
      <c r="BT455" s="71">
        <v>0</v>
      </c>
      <c r="BU455"/>
      <c r="BV455" s="70">
        <v>23.74</v>
      </c>
      <c r="BW455" s="70">
        <v>0</v>
      </c>
      <c r="BX455" s="70">
        <v>0</v>
      </c>
      <c r="BY455" s="70">
        <v>0</v>
      </c>
      <c r="BZ455" s="70">
        <v>0</v>
      </c>
      <c r="CA455" s="70">
        <v>0</v>
      </c>
      <c r="CB455" s="70">
        <v>0</v>
      </c>
      <c r="CC455" s="70">
        <v>0</v>
      </c>
      <c r="CD455" s="70">
        <v>0</v>
      </c>
    </row>
    <row r="456" spans="1:82">
      <c r="A456" s="70" t="s">
        <v>2200</v>
      </c>
      <c r="B456" s="70">
        <v>177</v>
      </c>
      <c r="C456" s="70">
        <v>7</v>
      </c>
      <c r="D456" s="70">
        <v>11</v>
      </c>
      <c r="E456" s="70">
        <v>2010</v>
      </c>
      <c r="F456" s="70" t="s">
        <v>177</v>
      </c>
      <c r="G456" s="70" t="s">
        <v>2193</v>
      </c>
      <c r="H456" s="70" t="s">
        <v>2194</v>
      </c>
      <c r="I456" s="148"/>
      <c r="J456" s="71">
        <v>13.7695649179465</v>
      </c>
      <c r="K456" s="71">
        <v>3.5586246666929728</v>
      </c>
      <c r="L456" s="71">
        <v>31.630761076451449</v>
      </c>
      <c r="M456" s="71">
        <v>68.025623916483525</v>
      </c>
      <c r="N456" s="71">
        <v>52.753462255611467</v>
      </c>
      <c r="O456" s="71">
        <v>49.825399950576788</v>
      </c>
      <c r="P456" s="71">
        <v>50.345671116816682</v>
      </c>
      <c r="Q456" s="71">
        <v>2.9521499959391999</v>
      </c>
      <c r="R456" s="71">
        <v>37.103431313726347</v>
      </c>
      <c r="S456" s="71">
        <v>7.4181769826847379</v>
      </c>
      <c r="T456" s="72"/>
      <c r="U456" s="71">
        <v>3039731</v>
      </c>
      <c r="V456" s="71">
        <v>1735</v>
      </c>
      <c r="W456" s="71">
        <v>410</v>
      </c>
      <c r="X456" s="71">
        <v>16539</v>
      </c>
      <c r="Y456" s="71">
        <v>18783</v>
      </c>
      <c r="Z456" s="71">
        <v>25305</v>
      </c>
      <c r="AA456" s="71">
        <v>9880</v>
      </c>
      <c r="AB456" s="71">
        <v>48524</v>
      </c>
      <c r="AC456" s="71">
        <v>6479319</v>
      </c>
      <c r="AD456" s="71">
        <v>7.4181769826847379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17.8</v>
      </c>
      <c r="BK456" s="71">
        <v>0</v>
      </c>
      <c r="BL456" s="71">
        <v>2.8809999999999998</v>
      </c>
      <c r="BM456" s="71">
        <v>0</v>
      </c>
      <c r="BN456" s="72"/>
      <c r="BO456" s="71">
        <v>0</v>
      </c>
      <c r="BP456" s="71">
        <v>0</v>
      </c>
      <c r="BQ456" s="71">
        <v>1</v>
      </c>
      <c r="BR456" s="71">
        <v>0</v>
      </c>
      <c r="BS456" s="71">
        <v>1</v>
      </c>
      <c r="BT456" s="71">
        <v>0</v>
      </c>
      <c r="BU456"/>
      <c r="BV456" s="70">
        <v>20.681000000000001</v>
      </c>
      <c r="BW456" s="70">
        <v>0</v>
      </c>
      <c r="BX456" s="70">
        <v>0</v>
      </c>
      <c r="BY456" s="70">
        <v>0</v>
      </c>
      <c r="BZ456" s="70">
        <v>0</v>
      </c>
      <c r="CA456" s="70">
        <v>0</v>
      </c>
      <c r="CB456" s="70">
        <v>0</v>
      </c>
      <c r="CC456" s="70">
        <v>0</v>
      </c>
      <c r="CD456" s="70">
        <v>0</v>
      </c>
    </row>
    <row r="457" spans="1:82">
      <c r="A457" s="70" t="s">
        <v>2201</v>
      </c>
      <c r="B457" s="70">
        <v>178</v>
      </c>
      <c r="C457" s="70">
        <v>8</v>
      </c>
      <c r="D457" s="70">
        <v>11</v>
      </c>
      <c r="E457" s="70">
        <v>2011</v>
      </c>
      <c r="F457" s="70" t="s">
        <v>178</v>
      </c>
      <c r="G457" s="70" t="s">
        <v>2193</v>
      </c>
      <c r="H457" s="70" t="s">
        <v>2194</v>
      </c>
      <c r="I457" s="148"/>
      <c r="J457" s="71">
        <v>21.244354748708869</v>
      </c>
      <c r="K457" s="71">
        <v>4.7554156631652962</v>
      </c>
      <c r="L457" s="71">
        <v>29.105507842263108</v>
      </c>
      <c r="M457" s="71">
        <v>78.837025908115677</v>
      </c>
      <c r="N457" s="71">
        <v>61.425601041439933</v>
      </c>
      <c r="O457" s="71">
        <v>49.182219078582705</v>
      </c>
      <c r="P457" s="71">
        <v>48.36127747536203</v>
      </c>
      <c r="Q457" s="71">
        <v>3.3880774012381898</v>
      </c>
      <c r="R457" s="71">
        <v>37.162396574186403</v>
      </c>
      <c r="S457" s="71">
        <v>5.0863912707706112</v>
      </c>
      <c r="T457" s="72"/>
      <c r="U457" s="71">
        <v>3253334</v>
      </c>
      <c r="V457" s="71">
        <v>1735</v>
      </c>
      <c r="W457" s="71">
        <v>410</v>
      </c>
      <c r="X457" s="71">
        <v>16539</v>
      </c>
      <c r="Y457" s="71">
        <v>18926</v>
      </c>
      <c r="Z457" s="71">
        <v>25521</v>
      </c>
      <c r="AA457" s="71">
        <v>9773</v>
      </c>
      <c r="AB457" s="71">
        <v>48279</v>
      </c>
      <c r="AC457" s="71">
        <v>6478883</v>
      </c>
      <c r="AD457" s="71">
        <v>5.0863912707706112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20.513999999999999</v>
      </c>
      <c r="BK457" s="71">
        <v>0</v>
      </c>
      <c r="BL457" s="71">
        <v>2.968</v>
      </c>
      <c r="BM457" s="71">
        <v>0</v>
      </c>
      <c r="BN457" s="72"/>
      <c r="BO457" s="71">
        <v>0</v>
      </c>
      <c r="BP457" s="71">
        <v>0</v>
      </c>
      <c r="BQ457" s="71">
        <v>1</v>
      </c>
      <c r="BR457" s="71">
        <v>0</v>
      </c>
      <c r="BS457" s="71">
        <v>1</v>
      </c>
      <c r="BT457" s="71">
        <v>0</v>
      </c>
      <c r="BU457"/>
      <c r="BV457" s="70">
        <v>23.481999999999999</v>
      </c>
      <c r="BW457" s="70">
        <v>0</v>
      </c>
      <c r="BX457" s="70">
        <v>0</v>
      </c>
      <c r="BY457" s="70">
        <v>0</v>
      </c>
      <c r="BZ457" s="70">
        <v>0</v>
      </c>
      <c r="CA457" s="70">
        <v>0</v>
      </c>
      <c r="CB457" s="70">
        <v>0</v>
      </c>
      <c r="CC457" s="70">
        <v>0</v>
      </c>
      <c r="CD457" s="70">
        <v>0</v>
      </c>
    </row>
    <row r="458" spans="1:82">
      <c r="A458" s="70" t="s">
        <v>2202</v>
      </c>
      <c r="B458" s="70">
        <v>179</v>
      </c>
      <c r="C458" s="70">
        <v>9</v>
      </c>
      <c r="D458" s="70">
        <v>11</v>
      </c>
      <c r="E458" s="70">
        <v>2012</v>
      </c>
      <c r="F458" s="70" t="s">
        <v>179</v>
      </c>
      <c r="G458" s="70" t="s">
        <v>2193</v>
      </c>
      <c r="H458" s="70" t="s">
        <v>2194</v>
      </c>
      <c r="I458" s="148"/>
      <c r="J458" s="71">
        <v>20.88117250496779</v>
      </c>
      <c r="K458" s="71">
        <v>4.5961388202894504</v>
      </c>
      <c r="L458" s="71">
        <v>28.2193388076698</v>
      </c>
      <c r="M458" s="71">
        <v>85.407600601963608</v>
      </c>
      <c r="N458" s="71">
        <v>71.74689108590178</v>
      </c>
      <c r="O458" s="71">
        <v>49.573365426853165</v>
      </c>
      <c r="P458" s="71">
        <v>48.024305894032253</v>
      </c>
      <c r="Q458" s="71">
        <v>3.6631600303859799</v>
      </c>
      <c r="R458" s="71">
        <v>37.920435193821923</v>
      </c>
      <c r="S458" s="71">
        <v>8.6098313167447547</v>
      </c>
      <c r="T458" s="72"/>
      <c r="U458" s="71">
        <v>2863642</v>
      </c>
      <c r="V458" s="71">
        <v>1735</v>
      </c>
      <c r="W458" s="71">
        <v>410</v>
      </c>
      <c r="X458" s="71">
        <v>16539</v>
      </c>
      <c r="Y458" s="71">
        <v>19105</v>
      </c>
      <c r="Z458" s="71">
        <v>25928</v>
      </c>
      <c r="AA458" s="71">
        <v>9650</v>
      </c>
      <c r="AB458" s="71">
        <v>48044</v>
      </c>
      <c r="AC458" s="71">
        <v>6439808</v>
      </c>
      <c r="AD458" s="71">
        <v>8.6098313167447547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19.460999999999999</v>
      </c>
      <c r="BK458" s="71">
        <v>0</v>
      </c>
      <c r="BL458" s="71">
        <v>3.6259999999999999</v>
      </c>
      <c r="BM458" s="71">
        <v>0</v>
      </c>
      <c r="BN458" s="72"/>
      <c r="BO458" s="71">
        <v>0</v>
      </c>
      <c r="BP458" s="71">
        <v>0</v>
      </c>
      <c r="BQ458" s="71">
        <v>1</v>
      </c>
      <c r="BR458" s="71">
        <v>0</v>
      </c>
      <c r="BS458" s="71">
        <v>1</v>
      </c>
      <c r="BT458" s="71">
        <v>0</v>
      </c>
      <c r="BU458"/>
      <c r="BV458" s="70">
        <v>23.087</v>
      </c>
      <c r="BW458" s="70">
        <v>0</v>
      </c>
      <c r="BX458" s="70">
        <v>0</v>
      </c>
      <c r="BY458" s="70">
        <v>0</v>
      </c>
      <c r="BZ458" s="70">
        <v>0</v>
      </c>
      <c r="CA458" s="70">
        <v>0</v>
      </c>
      <c r="CB458" s="70">
        <v>0</v>
      </c>
      <c r="CC458" s="70">
        <v>0</v>
      </c>
      <c r="CD458" s="70">
        <v>0</v>
      </c>
    </row>
    <row r="459" spans="1:82">
      <c r="A459" s="70" t="s">
        <v>2203</v>
      </c>
      <c r="B459" s="70">
        <v>180</v>
      </c>
      <c r="C459" s="70">
        <v>10</v>
      </c>
      <c r="D459" s="70">
        <v>11</v>
      </c>
      <c r="E459" s="70">
        <v>2013</v>
      </c>
      <c r="F459" s="70" t="s">
        <v>180</v>
      </c>
      <c r="G459" s="70" t="s">
        <v>2193</v>
      </c>
      <c r="H459" s="70" t="s">
        <v>2194</v>
      </c>
      <c r="I459" s="148"/>
      <c r="J459" s="71">
        <v>26.599930072070858</v>
      </c>
      <c r="K459" s="71">
        <v>4.3410748058254978</v>
      </c>
      <c r="L459" s="71">
        <v>28.635435151131521</v>
      </c>
      <c r="M459" s="71">
        <v>86.504990666163735</v>
      </c>
      <c r="N459" s="71">
        <v>69.897624542009012</v>
      </c>
      <c r="O459" s="71">
        <v>47.978054990432511</v>
      </c>
      <c r="P459" s="71">
        <v>47.835604896841076</v>
      </c>
      <c r="Q459" s="71">
        <v>3.7080068342071999</v>
      </c>
      <c r="R459" s="71">
        <v>37.650388267206779</v>
      </c>
      <c r="S459" s="71">
        <v>5.8191847883768633</v>
      </c>
      <c r="T459" s="72"/>
      <c r="U459" s="71">
        <v>2712837</v>
      </c>
      <c r="V459" s="71">
        <v>1735</v>
      </c>
      <c r="W459" s="71">
        <v>410</v>
      </c>
      <c r="X459" s="71">
        <v>16539</v>
      </c>
      <c r="Y459" s="71">
        <v>19213</v>
      </c>
      <c r="Z459" s="71">
        <v>26214</v>
      </c>
      <c r="AA459" s="71">
        <v>9576</v>
      </c>
      <c r="AB459" s="71">
        <v>47935</v>
      </c>
      <c r="AC459" s="71">
        <v>6241373</v>
      </c>
      <c r="AD459" s="71">
        <v>5.8191847883768633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19.739000000000001</v>
      </c>
      <c r="BK459" s="71">
        <v>0</v>
      </c>
      <c r="BL459" s="71">
        <v>4.0750000000000002</v>
      </c>
      <c r="BM459" s="71">
        <v>0</v>
      </c>
      <c r="BN459" s="72"/>
      <c r="BO459" s="71">
        <v>0</v>
      </c>
      <c r="BP459" s="71">
        <v>0</v>
      </c>
      <c r="BQ459" s="71">
        <v>1</v>
      </c>
      <c r="BR459" s="71">
        <v>0</v>
      </c>
      <c r="BS459" s="71">
        <v>1</v>
      </c>
      <c r="BT459" s="71">
        <v>0</v>
      </c>
      <c r="BU459"/>
      <c r="BV459" s="70">
        <v>23.814</v>
      </c>
      <c r="BW459" s="70">
        <v>0</v>
      </c>
      <c r="BX459" s="70">
        <v>0</v>
      </c>
      <c r="BY459" s="70">
        <v>0</v>
      </c>
      <c r="BZ459" s="70">
        <v>0</v>
      </c>
      <c r="CA459" s="70">
        <v>0</v>
      </c>
      <c r="CB459" s="70">
        <v>0</v>
      </c>
      <c r="CC459" s="70">
        <v>0</v>
      </c>
      <c r="CD459" s="70">
        <v>0</v>
      </c>
    </row>
    <row r="460" spans="1:82">
      <c r="A460" s="70" t="s">
        <v>2204</v>
      </c>
      <c r="B460" s="70">
        <v>181</v>
      </c>
      <c r="C460" s="70">
        <v>11</v>
      </c>
      <c r="D460" s="70">
        <v>11</v>
      </c>
      <c r="E460" s="70">
        <v>2014</v>
      </c>
      <c r="F460" s="70" t="s">
        <v>181</v>
      </c>
      <c r="G460" s="70" t="s">
        <v>2193</v>
      </c>
      <c r="H460" s="70" t="s">
        <v>2194</v>
      </c>
      <c r="I460" s="148"/>
      <c r="J460" s="71">
        <v>24.90743433905233</v>
      </c>
      <c r="K460" s="71">
        <v>4.4862480076678466</v>
      </c>
      <c r="L460" s="71">
        <v>25.66384474350718</v>
      </c>
      <c r="M460" s="71">
        <v>87.072202846185732</v>
      </c>
      <c r="N460" s="71">
        <v>64.906197717435134</v>
      </c>
      <c r="O460" s="71">
        <v>46.003656758358439</v>
      </c>
      <c r="P460" s="71">
        <v>47.401346313237916</v>
      </c>
      <c r="Q460" s="71">
        <v>3.5185733369983598</v>
      </c>
      <c r="R460" s="71">
        <v>39.47943505020212</v>
      </c>
      <c r="S460" s="71">
        <v>6.0776078512937302</v>
      </c>
      <c r="T460" s="72"/>
      <c r="U460" s="71">
        <v>2865383</v>
      </c>
      <c r="V460" s="71">
        <v>1608</v>
      </c>
      <c r="W460" s="71">
        <v>332</v>
      </c>
      <c r="X460" s="71">
        <v>16756</v>
      </c>
      <c r="Y460" s="71">
        <v>19191</v>
      </c>
      <c r="Z460" s="71">
        <v>26473</v>
      </c>
      <c r="AA460" s="71">
        <v>9440</v>
      </c>
      <c r="AB460" s="71">
        <v>47409</v>
      </c>
      <c r="AC460" s="71">
        <v>6565156</v>
      </c>
      <c r="AD460" s="71">
        <v>6.0776078512937302</v>
      </c>
      <c r="AE460" s="72"/>
      <c r="AF460" s="71"/>
      <c r="AG460" s="71"/>
      <c r="AH460" s="71"/>
      <c r="AI460" s="71"/>
      <c r="AJ460" s="71"/>
      <c r="AK460" s="71"/>
      <c r="AL460" s="71"/>
      <c r="AM460" s="71"/>
      <c r="AN460" s="71"/>
      <c r="AO460" s="71"/>
      <c r="AP460" s="71"/>
      <c r="AQ460" s="72"/>
      <c r="AR460" s="71">
        <v>1317</v>
      </c>
      <c r="AS460" s="71">
        <v>543</v>
      </c>
      <c r="AT460" s="71">
        <v>0</v>
      </c>
      <c r="AU460" s="71">
        <v>0</v>
      </c>
      <c r="AV460" s="71">
        <v>0</v>
      </c>
      <c r="AW460" s="71">
        <v>0</v>
      </c>
      <c r="AX460" s="71"/>
      <c r="AY460" s="72"/>
      <c r="AZ460" s="71">
        <v>6532.23</v>
      </c>
      <c r="BA460" s="71">
        <v>20041.53</v>
      </c>
      <c r="BB460" s="71">
        <v>0</v>
      </c>
      <c r="BC460" s="71">
        <v>0</v>
      </c>
      <c r="BD460" s="71">
        <v>0</v>
      </c>
      <c r="BE460" s="71">
        <v>0</v>
      </c>
      <c r="BF460" s="71"/>
      <c r="BG460" s="72"/>
      <c r="BH460" s="71">
        <v>0</v>
      </c>
      <c r="BI460" s="71">
        <v>0</v>
      </c>
      <c r="BJ460" s="71">
        <v>20.863</v>
      </c>
      <c r="BK460" s="71">
        <v>0</v>
      </c>
      <c r="BL460" s="71">
        <v>4.048</v>
      </c>
      <c r="BM460" s="71">
        <v>0</v>
      </c>
      <c r="BN460" s="72"/>
      <c r="BO460" s="71">
        <v>0</v>
      </c>
      <c r="BP460" s="71">
        <v>0</v>
      </c>
      <c r="BQ460" s="71">
        <v>1</v>
      </c>
      <c r="BR460" s="71">
        <v>0</v>
      </c>
      <c r="BS460" s="71">
        <v>1</v>
      </c>
      <c r="BT460" s="71">
        <v>0</v>
      </c>
      <c r="BU460"/>
      <c r="BV460" s="70">
        <v>24.911000000000001</v>
      </c>
      <c r="BW460" s="70">
        <v>0</v>
      </c>
      <c r="BX460" s="70">
        <v>0</v>
      </c>
      <c r="BY460" s="70">
        <v>0</v>
      </c>
      <c r="BZ460" s="70">
        <v>0</v>
      </c>
      <c r="CA460" s="70">
        <v>0</v>
      </c>
      <c r="CB460" s="70">
        <v>0</v>
      </c>
      <c r="CC460" s="70">
        <v>0</v>
      </c>
      <c r="CD460" s="70">
        <v>0</v>
      </c>
    </row>
    <row r="461" spans="1:82">
      <c r="A461" s="70" t="s">
        <v>2205</v>
      </c>
      <c r="B461" s="70">
        <v>182</v>
      </c>
      <c r="C461" s="70">
        <v>12</v>
      </c>
      <c r="D461" s="70">
        <v>11</v>
      </c>
      <c r="E461" s="70">
        <v>2015</v>
      </c>
      <c r="F461" s="70" t="s">
        <v>182</v>
      </c>
      <c r="G461" s="70" t="s">
        <v>2193</v>
      </c>
      <c r="H461" s="70" t="s">
        <v>2194</v>
      </c>
      <c r="I461" s="148"/>
      <c r="J461" s="71">
        <v>19.583364258361691</v>
      </c>
      <c r="K461" s="71">
        <v>3.756267426356199</v>
      </c>
      <c r="L461" s="71">
        <v>29.1734660031589</v>
      </c>
      <c r="M461" s="71">
        <v>73.67907608610426</v>
      </c>
      <c r="N461" s="71">
        <v>57.498508161008267</v>
      </c>
      <c r="O461" s="71">
        <v>45.902495465329139</v>
      </c>
      <c r="P461" s="71">
        <v>46.956367711387955</v>
      </c>
      <c r="Q461" s="71">
        <v>3.4063131453051398</v>
      </c>
      <c r="R461" s="71">
        <v>41.081411637436155</v>
      </c>
      <c r="S461" s="71">
        <v>6.257115357078411</v>
      </c>
      <c r="T461" s="72"/>
      <c r="U461" s="71">
        <v>2858175</v>
      </c>
      <c r="V461" s="71">
        <v>1608</v>
      </c>
      <c r="W461" s="71">
        <v>332</v>
      </c>
      <c r="X461" s="71">
        <v>16756</v>
      </c>
      <c r="Y461" s="71">
        <v>19493</v>
      </c>
      <c r="Z461" s="71">
        <v>26669</v>
      </c>
      <c r="AA461" s="71">
        <v>9344</v>
      </c>
      <c r="AB461" s="71">
        <v>46884</v>
      </c>
      <c r="AC461" s="71">
        <v>7022197</v>
      </c>
      <c r="AD461" s="71">
        <v>6.257115357078411</v>
      </c>
      <c r="AE461" s="72"/>
      <c r="AF461" s="71">
        <v>30520649.317335211</v>
      </c>
      <c r="AG461" s="71">
        <v>2877781.2264560382</v>
      </c>
      <c r="AH461" s="71">
        <v>3626203.890849716</v>
      </c>
      <c r="AI461" s="71">
        <v>102933791.643962</v>
      </c>
      <c r="AJ461" s="71">
        <v>92119538.588817447</v>
      </c>
      <c r="AK461" s="71">
        <v>0</v>
      </c>
      <c r="AL461" s="71">
        <v>0</v>
      </c>
      <c r="AM461" s="71">
        <v>6425255.5290169362</v>
      </c>
      <c r="AN461" s="71">
        <v>0</v>
      </c>
      <c r="AO461" s="71">
        <v>0</v>
      </c>
      <c r="AP461" s="71">
        <v>238503220.19643736</v>
      </c>
      <c r="AQ461" s="72"/>
      <c r="AR461" s="71">
        <v>1427</v>
      </c>
      <c r="AS461" s="71">
        <v>631</v>
      </c>
      <c r="AT461" s="71">
        <v>0</v>
      </c>
      <c r="AU461" s="71">
        <v>0</v>
      </c>
      <c r="AV461" s="71">
        <v>0</v>
      </c>
      <c r="AW461" s="71">
        <v>0</v>
      </c>
      <c r="AX461" s="71"/>
      <c r="AY461" s="72"/>
      <c r="AZ461" s="71">
        <v>7284.08</v>
      </c>
      <c r="BA461" s="71">
        <v>24175.73</v>
      </c>
      <c r="BB461" s="71">
        <v>0</v>
      </c>
      <c r="BC461" s="71">
        <v>0</v>
      </c>
      <c r="BD461" s="71">
        <v>0</v>
      </c>
      <c r="BE461" s="71">
        <v>0</v>
      </c>
      <c r="BF461" s="71"/>
      <c r="BG461" s="72"/>
      <c r="BH461" s="71">
        <v>0</v>
      </c>
      <c r="BI461" s="71">
        <v>0</v>
      </c>
      <c r="BJ461" s="71">
        <v>21.372</v>
      </c>
      <c r="BK461" s="71">
        <v>0</v>
      </c>
      <c r="BL461" s="71">
        <v>3.9340000000000002</v>
      </c>
      <c r="BM461" s="71">
        <v>0</v>
      </c>
      <c r="BN461" s="72"/>
      <c r="BO461" s="71">
        <v>0</v>
      </c>
      <c r="BP461" s="71">
        <v>0</v>
      </c>
      <c r="BQ461" s="71">
        <v>1</v>
      </c>
      <c r="BR461" s="71">
        <v>0</v>
      </c>
      <c r="BS461" s="71">
        <v>1</v>
      </c>
      <c r="BT461" s="71">
        <v>0</v>
      </c>
      <c r="BU461"/>
      <c r="BV461" s="70">
        <v>25.306000000000001</v>
      </c>
      <c r="BW461" s="70">
        <v>0</v>
      </c>
      <c r="BX461" s="70">
        <v>0</v>
      </c>
      <c r="BY461" s="70">
        <v>0</v>
      </c>
      <c r="BZ461" s="70">
        <v>0</v>
      </c>
      <c r="CA461" s="70">
        <v>0</v>
      </c>
      <c r="CB461" s="70">
        <v>0</v>
      </c>
      <c r="CC461" s="70">
        <v>0</v>
      </c>
      <c r="CD461" s="70">
        <v>0</v>
      </c>
    </row>
    <row r="462" spans="1:82">
      <c r="A462" s="70" t="s">
        <v>2206</v>
      </c>
      <c r="B462" s="70">
        <v>183</v>
      </c>
      <c r="C462" s="70">
        <v>13</v>
      </c>
      <c r="D462" s="70">
        <v>11</v>
      </c>
      <c r="E462" s="70">
        <v>2016</v>
      </c>
      <c r="F462" s="70" t="s">
        <v>155</v>
      </c>
      <c r="G462" s="1064" t="s">
        <v>2193</v>
      </c>
      <c r="H462" s="70" t="s">
        <v>2194</v>
      </c>
      <c r="I462" s="148"/>
      <c r="J462" s="71">
        <v>18.532821372325142</v>
      </c>
      <c r="K462" s="71">
        <v>3.7807864448409578</v>
      </c>
      <c r="L462" s="71">
        <v>27.813707140830104</v>
      </c>
      <c r="M462" s="71">
        <v>61.40143184647507</v>
      </c>
      <c r="N462" s="71">
        <v>52.992010079182108</v>
      </c>
      <c r="O462" s="71">
        <v>45.649431591618395</v>
      </c>
      <c r="P462" s="71">
        <v>45.584529185357667</v>
      </c>
      <c r="Q462" s="71">
        <v>3.2783149406905201</v>
      </c>
      <c r="R462" s="71">
        <v>40.567948662467508</v>
      </c>
      <c r="S462" s="71">
        <v>6.5104756603483098</v>
      </c>
      <c r="T462" s="72"/>
      <c r="U462" s="71">
        <v>3036178</v>
      </c>
      <c r="V462" s="71">
        <v>1608</v>
      </c>
      <c r="W462" s="71">
        <v>332</v>
      </c>
      <c r="X462" s="71">
        <v>16756</v>
      </c>
      <c r="Y462" s="71">
        <v>19570</v>
      </c>
      <c r="Z462" s="71">
        <v>26848</v>
      </c>
      <c r="AA462" s="71">
        <v>9382</v>
      </c>
      <c r="AB462" s="71">
        <v>46414</v>
      </c>
      <c r="AC462" s="71">
        <v>6928606.3017562265</v>
      </c>
      <c r="AD462" s="71">
        <v>6.5104756603483098</v>
      </c>
      <c r="AE462" s="72"/>
      <c r="AF462" s="71">
        <v>31449728.068083141</v>
      </c>
      <c r="AG462" s="71">
        <v>2818070.1304474021</v>
      </c>
      <c r="AH462" s="71">
        <v>3216786.4617641899</v>
      </c>
      <c r="AI462" s="71">
        <v>97033005.163231283</v>
      </c>
      <c r="AJ462" s="71">
        <v>84184055.757344544</v>
      </c>
      <c r="AK462" s="71">
        <v>0</v>
      </c>
      <c r="AL462" s="71">
        <v>0</v>
      </c>
      <c r="AM462" s="71">
        <v>6365785.7522608275</v>
      </c>
      <c r="AN462" s="71">
        <v>0</v>
      </c>
      <c r="AO462" s="71">
        <v>0</v>
      </c>
      <c r="AP462" s="71">
        <v>225067431.3331314</v>
      </c>
      <c r="AQ462" s="72"/>
      <c r="AR462" s="71">
        <v>1511</v>
      </c>
      <c r="AS462" s="71">
        <v>681</v>
      </c>
      <c r="AT462" s="71">
        <v>0</v>
      </c>
      <c r="AU462" s="71">
        <v>0</v>
      </c>
      <c r="AV462" s="71">
        <v>0</v>
      </c>
      <c r="AW462" s="71">
        <v>0</v>
      </c>
      <c r="AX462" s="71"/>
      <c r="AY462" s="72"/>
      <c r="AZ462" s="71">
        <v>7841.1</v>
      </c>
      <c r="BA462" s="71">
        <v>26207.73</v>
      </c>
      <c r="BB462" s="71">
        <v>0</v>
      </c>
      <c r="BC462" s="71">
        <v>0</v>
      </c>
      <c r="BD462" s="71">
        <v>0</v>
      </c>
      <c r="BE462" s="71">
        <v>0</v>
      </c>
      <c r="BF462" s="71"/>
      <c r="BG462" s="72"/>
      <c r="BH462" s="71">
        <v>0</v>
      </c>
      <c r="BI462" s="71">
        <v>0</v>
      </c>
      <c r="BJ462" s="71">
        <v>19.574999999999999</v>
      </c>
      <c r="BK462" s="71">
        <v>0</v>
      </c>
      <c r="BL462" s="71">
        <v>4.0880000000000001</v>
      </c>
      <c r="BM462" s="71">
        <v>0</v>
      </c>
      <c r="BN462" s="72"/>
      <c r="BO462" s="71">
        <v>0</v>
      </c>
      <c r="BP462" s="71">
        <v>0</v>
      </c>
      <c r="BQ462" s="71">
        <v>1</v>
      </c>
      <c r="BR462" s="71">
        <v>0</v>
      </c>
      <c r="BS462" s="71">
        <v>1</v>
      </c>
      <c r="BT462" s="71">
        <v>0</v>
      </c>
      <c r="BU462"/>
      <c r="BV462" s="70">
        <v>23.663</v>
      </c>
      <c r="BW462" s="70">
        <v>0</v>
      </c>
      <c r="BX462" s="70">
        <v>0</v>
      </c>
      <c r="BY462" s="70">
        <v>0</v>
      </c>
      <c r="BZ462" s="70">
        <v>0</v>
      </c>
      <c r="CA462" s="70">
        <v>0</v>
      </c>
      <c r="CB462" s="70">
        <v>0</v>
      </c>
      <c r="CC462" s="70">
        <v>0</v>
      </c>
      <c r="CD462" s="70">
        <v>0</v>
      </c>
    </row>
    <row r="463" spans="1:82">
      <c r="A463" s="70" t="s">
        <v>2207</v>
      </c>
      <c r="B463" s="70">
        <v>184</v>
      </c>
      <c r="C463" s="70">
        <v>14</v>
      </c>
      <c r="D463" s="70">
        <v>11</v>
      </c>
      <c r="E463" s="70">
        <v>2017</v>
      </c>
      <c r="F463" s="70" t="s">
        <v>156</v>
      </c>
      <c r="G463" s="1064" t="s">
        <v>2193</v>
      </c>
      <c r="H463" s="70" t="s">
        <v>2194</v>
      </c>
      <c r="I463" s="148"/>
      <c r="J463" s="71">
        <v>22.112465462086593</v>
      </c>
      <c r="K463" s="71">
        <v>3.6223805637222268</v>
      </c>
      <c r="L463" s="71">
        <v>24.144169464702852</v>
      </c>
      <c r="M463" s="71">
        <v>58.958766896917268</v>
      </c>
      <c r="N463" s="71">
        <v>53.773112087236086</v>
      </c>
      <c r="O463" s="71">
        <v>45.203927550497177</v>
      </c>
      <c r="P463" s="71">
        <v>45.078510005663752</v>
      </c>
      <c r="Q463" s="71">
        <v>3.1363936617967401</v>
      </c>
      <c r="R463" s="71">
        <v>39.768149110488373</v>
      </c>
      <c r="S463" s="71">
        <v>8.9551561765255308</v>
      </c>
      <c r="T463" s="72"/>
      <c r="U463" s="71">
        <v>4358963</v>
      </c>
      <c r="V463" s="71">
        <v>1608</v>
      </c>
      <c r="W463" s="71">
        <v>332</v>
      </c>
      <c r="X463" s="71">
        <v>16756</v>
      </c>
      <c r="Y463" s="71">
        <v>19703</v>
      </c>
      <c r="Z463" s="71">
        <v>27027</v>
      </c>
      <c r="AA463" s="71">
        <v>9337</v>
      </c>
      <c r="AB463" s="71">
        <v>45919</v>
      </c>
      <c r="AC463" s="71">
        <v>6926775.9999999981</v>
      </c>
      <c r="AD463" s="71">
        <v>8.9551561765255308</v>
      </c>
      <c r="AE463" s="72"/>
      <c r="AF463" s="71">
        <v>40147751.267617963</v>
      </c>
      <c r="AG463" s="71">
        <v>2772863.4250615109</v>
      </c>
      <c r="AH463" s="71">
        <v>3779180.8275993872</v>
      </c>
      <c r="AI463" s="71">
        <v>97620338.038852826</v>
      </c>
      <c r="AJ463" s="71">
        <v>96362450.148378775</v>
      </c>
      <c r="AK463" s="71">
        <v>0</v>
      </c>
      <c r="AL463" s="71">
        <v>0</v>
      </c>
      <c r="AM463" s="71">
        <v>6307749.862613528</v>
      </c>
      <c r="AN463" s="71">
        <v>0</v>
      </c>
      <c r="AO463" s="71">
        <v>0</v>
      </c>
      <c r="AP463" s="71">
        <v>246990333.570124</v>
      </c>
      <c r="AQ463" s="72"/>
      <c r="AR463" s="71">
        <v>1554</v>
      </c>
      <c r="AS463" s="71">
        <v>701</v>
      </c>
      <c r="AT463" s="71">
        <v>0</v>
      </c>
      <c r="AU463" s="71">
        <v>0</v>
      </c>
      <c r="AV463" s="71">
        <v>0</v>
      </c>
      <c r="AW463" s="71">
        <v>0</v>
      </c>
      <c r="AX463" s="71"/>
      <c r="AY463" s="72"/>
      <c r="AZ463" s="71">
        <v>8134.98</v>
      </c>
      <c r="BA463" s="71">
        <v>27049.92999999996</v>
      </c>
      <c r="BB463" s="71">
        <v>0</v>
      </c>
      <c r="BC463" s="71">
        <v>0</v>
      </c>
      <c r="BD463" s="71">
        <v>0</v>
      </c>
      <c r="BE463" s="71">
        <v>0</v>
      </c>
      <c r="BF463" s="71"/>
      <c r="BG463" s="72"/>
      <c r="BH463" s="71">
        <v>0</v>
      </c>
      <c r="BI463" s="71">
        <v>0</v>
      </c>
      <c r="BJ463" s="71">
        <v>19.66</v>
      </c>
      <c r="BK463" s="71">
        <v>0</v>
      </c>
      <c r="BL463" s="71">
        <v>3.5550000000000002</v>
      </c>
      <c r="BM463" s="71">
        <v>0</v>
      </c>
      <c r="BN463" s="72"/>
      <c r="BO463" s="71">
        <v>0</v>
      </c>
      <c r="BP463" s="71">
        <v>0</v>
      </c>
      <c r="BQ463" s="71">
        <v>1</v>
      </c>
      <c r="BR463" s="71">
        <v>0</v>
      </c>
      <c r="BS463" s="71">
        <v>1</v>
      </c>
      <c r="BT463" s="71">
        <v>0</v>
      </c>
      <c r="BU463"/>
      <c r="BV463" s="70">
        <v>23.215</v>
      </c>
      <c r="BW463" s="70">
        <v>0</v>
      </c>
      <c r="BX463" s="70">
        <v>0</v>
      </c>
      <c r="BY463" s="70">
        <v>0</v>
      </c>
      <c r="BZ463" s="70">
        <v>0</v>
      </c>
      <c r="CA463" s="70">
        <v>0</v>
      </c>
      <c r="CB463" s="70">
        <v>0</v>
      </c>
      <c r="CC463" s="70">
        <v>0</v>
      </c>
      <c r="CD463" s="70">
        <v>0</v>
      </c>
    </row>
    <row r="464" spans="1:82">
      <c r="A464" s="70" t="s">
        <v>2208</v>
      </c>
      <c r="B464" s="70">
        <v>185</v>
      </c>
      <c r="C464" s="70">
        <v>15</v>
      </c>
      <c r="D464" s="70">
        <v>11</v>
      </c>
      <c r="E464" s="70">
        <v>2018</v>
      </c>
      <c r="F464" s="70" t="s">
        <v>183</v>
      </c>
      <c r="G464" s="70" t="s">
        <v>2193</v>
      </c>
      <c r="H464" s="70" t="s">
        <v>2194</v>
      </c>
      <c r="I464" s="148"/>
      <c r="J464" s="71">
        <v>14.275532176770236</v>
      </c>
      <c r="K464" s="71">
        <v>3.1765936550981353</v>
      </c>
      <c r="L464" s="71">
        <v>21.771932108285053</v>
      </c>
      <c r="M464" s="71">
        <v>53.286282830725227</v>
      </c>
      <c r="N464" s="71">
        <v>40.364706407527919</v>
      </c>
      <c r="O464" s="71">
        <v>44.482652038605394</v>
      </c>
      <c r="P464" s="71">
        <v>44.61066827669849</v>
      </c>
      <c r="Q464" s="71">
        <v>2.87647574212696</v>
      </c>
      <c r="R464" s="71">
        <v>43.294845612534907</v>
      </c>
      <c r="S464" s="71">
        <v>5.8925837457622441</v>
      </c>
      <c r="T464" s="72"/>
      <c r="U464" s="71">
        <v>3821941</v>
      </c>
      <c r="V464" s="71">
        <v>1608</v>
      </c>
      <c r="W464" s="71">
        <v>332</v>
      </c>
      <c r="X464" s="71">
        <v>16756</v>
      </c>
      <c r="Y464" s="71">
        <v>19736</v>
      </c>
      <c r="Z464" s="71">
        <v>27105</v>
      </c>
      <c r="AA464" s="71">
        <v>9333</v>
      </c>
      <c r="AB464" s="71">
        <v>45384</v>
      </c>
      <c r="AC464" s="71">
        <v>7511498</v>
      </c>
      <c r="AD464" s="71">
        <v>5.8925837457622441</v>
      </c>
      <c r="AE464" s="72"/>
      <c r="AF464" s="71">
        <v>31984969.206404559</v>
      </c>
      <c r="AG464" s="71">
        <v>2475643.2121016812</v>
      </c>
      <c r="AH464" s="71">
        <v>3272341.7033361262</v>
      </c>
      <c r="AI464" s="71">
        <v>101568825.4565856</v>
      </c>
      <c r="AJ464" s="71">
        <v>92309631.769484892</v>
      </c>
      <c r="AK464" s="71">
        <v>0</v>
      </c>
      <c r="AL464" s="71">
        <v>0</v>
      </c>
      <c r="AM464" s="71">
        <v>6247158.0085374722</v>
      </c>
      <c r="AN464" s="71">
        <v>0</v>
      </c>
      <c r="AO464" s="71">
        <v>0</v>
      </c>
      <c r="AP464" s="71">
        <v>237858569.35645032</v>
      </c>
      <c r="AQ464" s="72"/>
      <c r="AR464" s="71">
        <v>1594</v>
      </c>
      <c r="AS464" s="71">
        <v>725</v>
      </c>
      <c r="AT464" s="71">
        <v>0</v>
      </c>
      <c r="AU464" s="71">
        <v>0</v>
      </c>
      <c r="AV464" s="71">
        <v>0</v>
      </c>
      <c r="AW464" s="71">
        <v>0</v>
      </c>
      <c r="AX464" s="71"/>
      <c r="AY464" s="72"/>
      <c r="AZ464" s="71">
        <v>8430.41</v>
      </c>
      <c r="BA464" s="71">
        <v>27988.639999999999</v>
      </c>
      <c r="BB464" s="71">
        <v>0</v>
      </c>
      <c r="BC464" s="71">
        <v>0</v>
      </c>
      <c r="BD464" s="71">
        <v>0</v>
      </c>
      <c r="BE464" s="71">
        <v>0</v>
      </c>
      <c r="BF464" s="71"/>
      <c r="BG464" s="72"/>
      <c r="BH464" s="71">
        <v>0</v>
      </c>
      <c r="BI464" s="71">
        <v>0</v>
      </c>
      <c r="BJ464" s="71">
        <v>19.18</v>
      </c>
      <c r="BK464" s="71">
        <v>0</v>
      </c>
      <c r="BL464" s="71">
        <v>3.3250000000000002</v>
      </c>
      <c r="BM464" s="71">
        <v>0</v>
      </c>
      <c r="BN464" s="72"/>
      <c r="BO464" s="71">
        <v>0</v>
      </c>
      <c r="BP464" s="71">
        <v>0</v>
      </c>
      <c r="BQ464" s="71">
        <v>1</v>
      </c>
      <c r="BR464" s="71">
        <v>0</v>
      </c>
      <c r="BS464" s="71">
        <v>1</v>
      </c>
      <c r="BT464" s="71">
        <v>0</v>
      </c>
      <c r="BU464"/>
      <c r="BV464" s="70">
        <v>22.504999999999999</v>
      </c>
      <c r="BW464" s="70">
        <v>0</v>
      </c>
      <c r="BX464" s="70">
        <v>0</v>
      </c>
      <c r="BY464" s="70">
        <v>0</v>
      </c>
      <c r="BZ464" s="70">
        <v>0</v>
      </c>
      <c r="CA464" s="70">
        <v>0</v>
      </c>
      <c r="CB464" s="70">
        <v>0</v>
      </c>
      <c r="CC464" s="70">
        <v>0</v>
      </c>
      <c r="CD464" s="70">
        <v>0</v>
      </c>
    </row>
    <row r="465" spans="1:82">
      <c r="A465" s="70" t="s">
        <v>2209</v>
      </c>
      <c r="B465" s="70">
        <v>186</v>
      </c>
      <c r="C465" s="70">
        <v>16</v>
      </c>
      <c r="D465" s="70">
        <v>11</v>
      </c>
      <c r="E465" s="70">
        <v>2019</v>
      </c>
      <c r="F465" s="70" t="s">
        <v>158</v>
      </c>
      <c r="G465" s="70" t="s">
        <v>2193</v>
      </c>
      <c r="H465" s="70" t="s">
        <v>2194</v>
      </c>
      <c r="I465" s="148"/>
      <c r="J465" s="71">
        <v>16.224656266630113</v>
      </c>
      <c r="K465" s="71">
        <v>2.9784359755700711</v>
      </c>
      <c r="L465" s="71">
        <v>22.162777711663356</v>
      </c>
      <c r="M465" s="71">
        <v>54.353739771918953</v>
      </c>
      <c r="N465" s="71">
        <v>43.371569535679889</v>
      </c>
      <c r="O465" s="71">
        <v>43.322838250793275</v>
      </c>
      <c r="P465" s="71">
        <v>43.824988140095229</v>
      </c>
      <c r="Q465" s="71">
        <v>2.77733014079611</v>
      </c>
      <c r="R465" s="71">
        <v>40.487173322642107</v>
      </c>
      <c r="S465" s="71">
        <v>5.5605250601431457</v>
      </c>
      <c r="T465" s="72"/>
      <c r="U465" s="71">
        <v>3628970</v>
      </c>
      <c r="V465" s="71">
        <v>1608</v>
      </c>
      <c r="W465" s="71">
        <v>332</v>
      </c>
      <c r="X465" s="71">
        <v>16756</v>
      </c>
      <c r="Y465" s="71">
        <v>19834</v>
      </c>
      <c r="Z465" s="71">
        <v>27123</v>
      </c>
      <c r="AA465" s="71">
        <v>9100</v>
      </c>
      <c r="AB465" s="71">
        <v>45006</v>
      </c>
      <c r="AC465" s="71">
        <v>7139428</v>
      </c>
      <c r="AD465" s="71">
        <v>5.5605250601431457</v>
      </c>
      <c r="AE465" s="72"/>
      <c r="AF465" s="71">
        <v>35932439.30735863</v>
      </c>
      <c r="AG465" s="71">
        <v>2395260.707436536</v>
      </c>
      <c r="AH465" s="71">
        <v>3904349.7258923012</v>
      </c>
      <c r="AI465" s="71">
        <v>96042324.979659677</v>
      </c>
      <c r="AJ465" s="71">
        <v>92848535.127170011</v>
      </c>
      <c r="AK465" s="71">
        <v>0</v>
      </c>
      <c r="AL465" s="71">
        <v>0</v>
      </c>
      <c r="AM465" s="71">
        <v>6129478.3950133948</v>
      </c>
      <c r="AN465" s="71">
        <v>0</v>
      </c>
      <c r="AO465" s="71">
        <v>0</v>
      </c>
      <c r="AP465" s="71">
        <v>237252388.24253052</v>
      </c>
      <c r="AQ465" s="72"/>
      <c r="AR465" s="71">
        <v>1671</v>
      </c>
      <c r="AS465" s="71">
        <v>744</v>
      </c>
      <c r="AT465" s="71">
        <v>0</v>
      </c>
      <c r="AU465" s="71">
        <v>0</v>
      </c>
      <c r="AV465" s="71">
        <v>0</v>
      </c>
      <c r="AW465" s="71">
        <v>0</v>
      </c>
      <c r="AX465" s="71"/>
      <c r="AY465" s="72"/>
      <c r="AZ465" s="71">
        <v>8945.190000000006</v>
      </c>
      <c r="BA465" s="71">
        <v>28659.73999999998</v>
      </c>
      <c r="BB465" s="71">
        <v>0</v>
      </c>
      <c r="BC465" s="71">
        <v>0</v>
      </c>
      <c r="BD465" s="71">
        <v>0</v>
      </c>
      <c r="BE465" s="71">
        <v>0</v>
      </c>
      <c r="BF465" s="71"/>
      <c r="BG465" s="72"/>
      <c r="BH465" s="71">
        <v>0</v>
      </c>
      <c r="BI465" s="71">
        <v>0</v>
      </c>
      <c r="BJ465" s="71">
        <v>19.620999999999999</v>
      </c>
      <c r="BK465" s="71">
        <v>0</v>
      </c>
      <c r="BL465" s="71">
        <v>2.9750000000000001</v>
      </c>
      <c r="BM465" s="71">
        <v>0</v>
      </c>
      <c r="BN465" s="72"/>
      <c r="BO465" s="71">
        <v>0</v>
      </c>
      <c r="BP465" s="71">
        <v>0</v>
      </c>
      <c r="BQ465" s="71">
        <v>1</v>
      </c>
      <c r="BR465" s="71">
        <v>0</v>
      </c>
      <c r="BS465" s="71">
        <v>1</v>
      </c>
      <c r="BT465" s="71">
        <v>0</v>
      </c>
      <c r="BU465"/>
      <c r="BV465" s="70">
        <v>22.596</v>
      </c>
      <c r="BW465" s="70">
        <v>0</v>
      </c>
      <c r="BX465" s="70">
        <v>0</v>
      </c>
      <c r="BY465" s="70">
        <v>0</v>
      </c>
      <c r="BZ465" s="70">
        <v>0</v>
      </c>
      <c r="CA465" s="70">
        <v>0</v>
      </c>
      <c r="CB465" s="70">
        <v>0</v>
      </c>
      <c r="CC465" s="70">
        <v>0</v>
      </c>
      <c r="CD465" s="70">
        <v>0</v>
      </c>
    </row>
    <row r="466" spans="1:82">
      <c r="A466" s="70" t="s">
        <v>2210</v>
      </c>
      <c r="B466" s="70">
        <v>187</v>
      </c>
      <c r="C466" s="70">
        <v>17</v>
      </c>
      <c r="D466" s="70">
        <v>11</v>
      </c>
      <c r="E466" s="70">
        <v>2020</v>
      </c>
      <c r="F466" s="70" t="s">
        <v>159</v>
      </c>
      <c r="G466" s="70" t="s">
        <v>2193</v>
      </c>
      <c r="H466" s="70" t="s">
        <v>2194</v>
      </c>
      <c r="I466" s="148"/>
      <c r="J466" s="71">
        <v>16.711528924062389</v>
      </c>
      <c r="K466" s="71">
        <v>3.2018131642335579</v>
      </c>
      <c r="L466" s="71">
        <v>26.323939655486409</v>
      </c>
      <c r="M466" s="71">
        <v>54.19553851847661</v>
      </c>
      <c r="N466" s="71">
        <v>43.267232094669076</v>
      </c>
      <c r="O466" s="71">
        <v>37.907951122785988</v>
      </c>
      <c r="P466" s="71">
        <v>41.10939609180889</v>
      </c>
      <c r="Q466" s="71">
        <v>2.6170306687844498</v>
      </c>
      <c r="R466" s="71">
        <v>37.398734859670419</v>
      </c>
      <c r="S466" s="71">
        <v>6.0510410392384264</v>
      </c>
      <c r="T466" s="72"/>
      <c r="U466" s="71">
        <v>3414353</v>
      </c>
      <c r="V466" s="71">
        <v>1542</v>
      </c>
      <c r="W466" s="71">
        <v>356</v>
      </c>
      <c r="X466" s="71">
        <v>16293</v>
      </c>
      <c r="Y466" s="71">
        <v>19866</v>
      </c>
      <c r="Z466" s="71">
        <v>27088</v>
      </c>
      <c r="AA466" s="71">
        <v>9073</v>
      </c>
      <c r="AB466" s="71">
        <v>44386</v>
      </c>
      <c r="AC466" s="71">
        <v>6629664.9999999991</v>
      </c>
      <c r="AD466" s="71">
        <v>6.0510410392384264</v>
      </c>
      <c r="AE466" s="72"/>
      <c r="AF466" s="71">
        <v>35355581.642653473</v>
      </c>
      <c r="AG466" s="71">
        <v>2389413.0951413633</v>
      </c>
      <c r="AH466" s="71">
        <v>5310814.3040046776</v>
      </c>
      <c r="AI466" s="71">
        <v>91784954.781331912</v>
      </c>
      <c r="AJ466" s="71">
        <v>91741081.815070868</v>
      </c>
      <c r="AK466" s="71"/>
      <c r="AL466" s="71"/>
      <c r="AM466" s="71">
        <v>5792866.1387454178</v>
      </c>
      <c r="AN466" s="71"/>
      <c r="AO466" s="71"/>
      <c r="AP466" s="71">
        <v>232374711.77694774</v>
      </c>
      <c r="AQ466" s="72"/>
      <c r="AR466" s="71">
        <v>1719</v>
      </c>
      <c r="AS466" s="71">
        <v>749</v>
      </c>
      <c r="AT466" s="71">
        <v>0</v>
      </c>
      <c r="AU466" s="71">
        <v>0</v>
      </c>
      <c r="AV466" s="71">
        <v>0</v>
      </c>
      <c r="AW466" s="71">
        <v>0</v>
      </c>
      <c r="AX466" s="71"/>
      <c r="AY466" s="72"/>
      <c r="AZ466" s="71">
        <v>9272.619999999999</v>
      </c>
      <c r="BA466" s="71">
        <v>28852.23999999998</v>
      </c>
      <c r="BB466" s="71">
        <v>0</v>
      </c>
      <c r="BC466" s="71">
        <v>0</v>
      </c>
      <c r="BD466" s="71">
        <v>0</v>
      </c>
      <c r="BE466" s="71">
        <v>0</v>
      </c>
      <c r="BF466" s="71"/>
      <c r="BG466" s="72"/>
      <c r="BH466" s="71">
        <v>0</v>
      </c>
      <c r="BI466" s="71">
        <v>0</v>
      </c>
      <c r="BJ466" s="71">
        <v>20.151</v>
      </c>
      <c r="BK466" s="71">
        <v>0</v>
      </c>
      <c r="BL466" s="71">
        <v>3.0419999999999998</v>
      </c>
      <c r="BM466" s="71">
        <v>0</v>
      </c>
      <c r="BN466" s="72"/>
      <c r="BO466" s="71">
        <v>0</v>
      </c>
      <c r="BP466" s="71">
        <v>0</v>
      </c>
      <c r="BQ466" s="71">
        <v>1</v>
      </c>
      <c r="BR466" s="71">
        <v>0</v>
      </c>
      <c r="BS466" s="71">
        <v>1</v>
      </c>
      <c r="BT466" s="71">
        <v>0</v>
      </c>
      <c r="BU466"/>
      <c r="BV466" s="70">
        <v>23.193000000000001</v>
      </c>
      <c r="BW466" s="70">
        <v>0</v>
      </c>
      <c r="BX466" s="70">
        <v>0</v>
      </c>
      <c r="BY466" s="70">
        <v>0</v>
      </c>
      <c r="BZ466" s="70">
        <v>0</v>
      </c>
      <c r="CA466" s="70">
        <v>0</v>
      </c>
      <c r="CB466" s="70">
        <v>0</v>
      </c>
      <c r="CC466" s="70">
        <v>0</v>
      </c>
      <c r="CD466" s="70">
        <v>0</v>
      </c>
    </row>
    <row r="467" spans="1:82">
      <c r="A467" s="70" t="s">
        <v>2211</v>
      </c>
      <c r="B467" s="70">
        <v>187</v>
      </c>
      <c r="C467" s="70">
        <v>18</v>
      </c>
      <c r="D467" s="70">
        <v>11</v>
      </c>
      <c r="E467" s="70">
        <v>2021</v>
      </c>
      <c r="F467" s="70" t="s">
        <v>160</v>
      </c>
      <c r="G467" s="70" t="s">
        <v>2193</v>
      </c>
      <c r="H467" s="70" t="s">
        <v>2194</v>
      </c>
      <c r="I467" s="148"/>
      <c r="J467" s="71">
        <v>13.823743022001853</v>
      </c>
      <c r="K467" s="71">
        <v>3.233967954166181</v>
      </c>
      <c r="L467" s="71">
        <v>24.197099240236245</v>
      </c>
      <c r="M467" s="71">
        <v>49.163265762496593</v>
      </c>
      <c r="N467" s="71">
        <v>37.866861651726751</v>
      </c>
      <c r="O467" s="71">
        <v>36.740155357038418</v>
      </c>
      <c r="P467" s="71">
        <v>41.996060290913377</v>
      </c>
      <c r="Q467" s="71">
        <v>2.5497649800460298</v>
      </c>
      <c r="R467" s="71">
        <v>35.947353576056351</v>
      </c>
      <c r="S467" s="71">
        <v>6.0098209243597154</v>
      </c>
      <c r="T467" s="72"/>
      <c r="U467" s="71">
        <v>2937178</v>
      </c>
      <c r="V467" s="71">
        <v>1542</v>
      </c>
      <c r="W467" s="71">
        <v>356</v>
      </c>
      <c r="X467" s="71">
        <v>16293</v>
      </c>
      <c r="Y467" s="71">
        <v>19706</v>
      </c>
      <c r="Z467" s="71">
        <v>27032</v>
      </c>
      <c r="AA467" s="71">
        <v>9038</v>
      </c>
      <c r="AB467" s="71">
        <v>43670</v>
      </c>
      <c r="AC467" s="71">
        <v>6181955</v>
      </c>
      <c r="AD467" s="71">
        <v>6.0098209243597154</v>
      </c>
      <c r="AE467" s="72"/>
      <c r="AF467" s="71">
        <v>33604442.514785834</v>
      </c>
      <c r="AG467" s="71">
        <v>2485874.1148530175</v>
      </c>
      <c r="AH467" s="71">
        <v>5105151.3971651904</v>
      </c>
      <c r="AI467" s="71">
        <v>97199003.52562952</v>
      </c>
      <c r="AJ467" s="71">
        <v>88772364.061267704</v>
      </c>
      <c r="AK467" s="71">
        <v>0</v>
      </c>
      <c r="AL467" s="71">
        <v>0</v>
      </c>
      <c r="AM467" s="71">
        <v>5732293.9805667531</v>
      </c>
      <c r="AN467" s="71">
        <v>0</v>
      </c>
      <c r="AO467" s="71">
        <v>0</v>
      </c>
      <c r="AP467" s="71">
        <v>232899129.59426799</v>
      </c>
      <c r="AQ467" s="72"/>
      <c r="AR467" s="71">
        <v>1779</v>
      </c>
      <c r="AS467" s="71">
        <v>751</v>
      </c>
      <c r="AT467" s="71">
        <v>0</v>
      </c>
      <c r="AU467" s="71">
        <v>0</v>
      </c>
      <c r="AV467" s="71">
        <v>0</v>
      </c>
      <c r="AW467" s="71">
        <v>0</v>
      </c>
      <c r="AX467" s="71"/>
      <c r="AY467" s="72"/>
      <c r="AZ467" s="71">
        <v>9654.8999999999942</v>
      </c>
      <c r="BA467" s="71">
        <v>28951.23999999998</v>
      </c>
      <c r="BB467" s="71">
        <v>0</v>
      </c>
      <c r="BC467" s="71">
        <v>0</v>
      </c>
      <c r="BD467" s="71">
        <v>0</v>
      </c>
      <c r="BE467" s="71">
        <v>0</v>
      </c>
      <c r="BF467" s="71"/>
      <c r="BG467" s="72"/>
      <c r="BH467" s="71">
        <v>0</v>
      </c>
      <c r="BI467" s="71">
        <v>0</v>
      </c>
      <c r="BJ467" s="71">
        <v>20.771000000000001</v>
      </c>
      <c r="BK467" s="71">
        <v>0</v>
      </c>
      <c r="BL467" s="71">
        <v>2.9830000000000001</v>
      </c>
      <c r="BM467" s="71">
        <v>0</v>
      </c>
      <c r="BN467" s="72"/>
      <c r="BO467" s="71">
        <v>0</v>
      </c>
      <c r="BP467" s="71">
        <v>0</v>
      </c>
      <c r="BQ467" s="71">
        <v>1</v>
      </c>
      <c r="BR467" s="71">
        <v>0</v>
      </c>
      <c r="BS467" s="71">
        <v>1</v>
      </c>
      <c r="BT467" s="71">
        <v>0</v>
      </c>
      <c r="BU467"/>
      <c r="BV467" s="70">
        <v>23.754000000000001</v>
      </c>
      <c r="BW467" s="70">
        <v>0</v>
      </c>
      <c r="BX467" s="70">
        <v>0</v>
      </c>
      <c r="BY467" s="70">
        <v>0</v>
      </c>
      <c r="BZ467" s="70">
        <v>0</v>
      </c>
      <c r="CA467" s="70">
        <v>0</v>
      </c>
      <c r="CB467" s="70">
        <v>0</v>
      </c>
      <c r="CC467" s="70">
        <v>0</v>
      </c>
      <c r="CD467" s="70">
        <v>0</v>
      </c>
    </row>
    <row r="468" spans="1:82">
      <c r="A468" s="70" t="s">
        <v>2212</v>
      </c>
      <c r="B468" s="70">
        <v>187</v>
      </c>
      <c r="C468" s="70">
        <v>19</v>
      </c>
      <c r="D468" s="70">
        <v>11</v>
      </c>
      <c r="E468" s="70">
        <v>2022</v>
      </c>
      <c r="F468" s="70" t="s">
        <v>161</v>
      </c>
      <c r="G468" s="70" t="s">
        <v>2193</v>
      </c>
      <c r="H468" s="70" t="s">
        <v>2194</v>
      </c>
      <c r="I468" s="148"/>
      <c r="J468" s="71">
        <v>16.330667944190498</v>
      </c>
      <c r="K468" s="71">
        <v>3.4072197095449308</v>
      </c>
      <c r="L468" s="71">
        <v>23.649257329171949</v>
      </c>
      <c r="M468" s="71">
        <v>55.399581372196877</v>
      </c>
      <c r="N468" s="71">
        <v>49.407215658572802</v>
      </c>
      <c r="O468" s="71">
        <v>38.603653960935304</v>
      </c>
      <c r="P468" s="71">
        <v>41.40665922481584</v>
      </c>
      <c r="Q468" s="71">
        <v>2.5413522311883208</v>
      </c>
      <c r="R468" s="71">
        <v>38.79016880323578</v>
      </c>
      <c r="S468" s="71">
        <v>6.1722903244380234</v>
      </c>
      <c r="T468" s="72"/>
      <c r="U468" s="71">
        <v>2718134</v>
      </c>
      <c r="V468" s="71">
        <v>1542</v>
      </c>
      <c r="W468" s="71">
        <v>356</v>
      </c>
      <c r="X468" s="71">
        <v>16293</v>
      </c>
      <c r="Y468" s="71">
        <v>19812</v>
      </c>
      <c r="Z468" s="71">
        <v>26986</v>
      </c>
      <c r="AA468" s="71">
        <v>9047</v>
      </c>
      <c r="AB468" s="71">
        <v>43169</v>
      </c>
      <c r="AC468" s="71">
        <v>6754622.9999999991</v>
      </c>
      <c r="AD468" s="71">
        <v>6.1722903244380234</v>
      </c>
      <c r="AE468" s="72"/>
      <c r="AF468" s="71">
        <v>32176378.311618201</v>
      </c>
      <c r="AG468" s="71">
        <v>2545925.8046988058</v>
      </c>
      <c r="AH468" s="71">
        <v>5045698.6728742467</v>
      </c>
      <c r="AI468" s="71">
        <v>90199094.7091607</v>
      </c>
      <c r="AJ468" s="71">
        <v>92301055.097858801</v>
      </c>
      <c r="AK468" s="71">
        <v>0</v>
      </c>
      <c r="AL468" s="71">
        <v>0</v>
      </c>
      <c r="AM468" s="71">
        <v>5574296.1722607715</v>
      </c>
      <c r="AN468" s="71">
        <v>0</v>
      </c>
      <c r="AO468" s="71">
        <v>0</v>
      </c>
      <c r="AP468" s="71">
        <v>227842448.76847154</v>
      </c>
      <c r="AQ468" s="72"/>
      <c r="AR468" s="71">
        <v>1868</v>
      </c>
      <c r="AS468" s="71">
        <v>758</v>
      </c>
      <c r="AT468" s="71">
        <v>0</v>
      </c>
      <c r="AU468" s="71">
        <v>0</v>
      </c>
      <c r="AV468" s="71">
        <v>0</v>
      </c>
      <c r="AW468" s="71">
        <v>0</v>
      </c>
      <c r="AX468" s="71"/>
      <c r="AY468" s="72"/>
      <c r="AZ468" s="71">
        <v>10193.999999999993</v>
      </c>
      <c r="BA468" s="71">
        <v>29738.739999999976</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2213</v>
      </c>
      <c r="B469" s="70">
        <v>187</v>
      </c>
      <c r="C469" s="70">
        <v>20</v>
      </c>
      <c r="D469" s="70">
        <v>11</v>
      </c>
      <c r="E469" s="70">
        <v>2023</v>
      </c>
      <c r="F469" s="70" t="s">
        <v>1539</v>
      </c>
      <c r="G469" s="70" t="s">
        <v>2193</v>
      </c>
      <c r="H469" s="70" t="s">
        <v>2194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1936</v>
      </c>
      <c r="AS469" s="71">
        <v>758</v>
      </c>
      <c r="AT469" s="71">
        <v>0</v>
      </c>
      <c r="AU469" s="71">
        <v>0</v>
      </c>
      <c r="AV469" s="71">
        <v>0</v>
      </c>
      <c r="AW469" s="71">
        <v>0</v>
      </c>
      <c r="AX469" s="71"/>
      <c r="AY469" s="72"/>
      <c r="AZ469" s="71">
        <v>10621.509999999984</v>
      </c>
      <c r="BA469" s="71">
        <v>30213.239999999976</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2214</v>
      </c>
      <c r="B470" s="70">
        <v>187</v>
      </c>
      <c r="C470" s="70">
        <v>21</v>
      </c>
      <c r="D470" s="70">
        <v>11</v>
      </c>
      <c r="E470" s="70">
        <v>2024</v>
      </c>
      <c r="F470" s="70" t="s">
        <v>1554</v>
      </c>
      <c r="G470" s="70" t="s">
        <v>2193</v>
      </c>
      <c r="H470" s="70" t="s">
        <v>2194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2215</v>
      </c>
      <c r="B471" s="70">
        <v>256</v>
      </c>
      <c r="C471" s="70">
        <v>1</v>
      </c>
      <c r="D471" s="70">
        <v>16</v>
      </c>
      <c r="E471" s="70">
        <v>1990</v>
      </c>
      <c r="F471" s="70" t="s">
        <v>787</v>
      </c>
      <c r="G471" s="70" t="s">
        <v>2216</v>
      </c>
      <c r="H471" s="70" t="s">
        <v>2217</v>
      </c>
      <c r="I471" s="148"/>
      <c r="J471" s="71">
        <v>62.517226572387493</v>
      </c>
      <c r="K471" s="71">
        <v>7.2837668406693883</v>
      </c>
      <c r="L471" s="71">
        <v>25.712572427310072</v>
      </c>
      <c r="M471" s="71">
        <v>32.466412682491082</v>
      </c>
      <c r="N471" s="71">
        <v>48.402923888717993</v>
      </c>
      <c r="O471" s="71">
        <v>34.703608521658211</v>
      </c>
      <c r="P471" s="71">
        <v>63.259053710871413</v>
      </c>
      <c r="Q471" s="71">
        <v>2.8619278081107802</v>
      </c>
      <c r="R471" s="71">
        <v>0</v>
      </c>
      <c r="S471" s="71">
        <v>2.5799914274030908</v>
      </c>
      <c r="T471" s="72"/>
      <c r="U471" s="71">
        <v>9307387</v>
      </c>
      <c r="V471" s="71">
        <v>2124</v>
      </c>
      <c r="W471" s="71">
        <v>366</v>
      </c>
      <c r="X471" s="71">
        <v>11173</v>
      </c>
      <c r="Y471" s="71">
        <v>12030</v>
      </c>
      <c r="Z471" s="71">
        <v>14274</v>
      </c>
      <c r="AA471" s="71">
        <v>15360</v>
      </c>
      <c r="AB471" s="71">
        <v>46468</v>
      </c>
      <c r="AC471" s="71">
        <v>0</v>
      </c>
      <c r="AD471" s="71">
        <v>2.5799914274030908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2218</v>
      </c>
      <c r="B472" s="70">
        <v>257</v>
      </c>
      <c r="C472" s="70">
        <v>2</v>
      </c>
      <c r="D472" s="70">
        <v>16</v>
      </c>
      <c r="E472" s="70">
        <v>2005</v>
      </c>
      <c r="F472" s="70" t="s">
        <v>789</v>
      </c>
      <c r="G472" s="70" t="s">
        <v>2216</v>
      </c>
      <c r="H472" s="70" t="s">
        <v>2217</v>
      </c>
      <c r="I472" s="148"/>
      <c r="J472" s="71">
        <v>47.90433188058757</v>
      </c>
      <c r="K472" s="71">
        <v>4.6206998726478874</v>
      </c>
      <c r="L472" s="71">
        <v>39.934614328220412</v>
      </c>
      <c r="M472" s="71">
        <v>56.378925937767661</v>
      </c>
      <c r="N472" s="71">
        <v>81.719051388728531</v>
      </c>
      <c r="O472" s="71">
        <v>56.722532504771479</v>
      </c>
      <c r="P472" s="71">
        <v>63.662880011713227</v>
      </c>
      <c r="Q472" s="71">
        <v>2.82105315237779</v>
      </c>
      <c r="R472" s="71">
        <v>0</v>
      </c>
      <c r="S472" s="71">
        <v>5.034845043148227</v>
      </c>
      <c r="T472" s="72"/>
      <c r="U472" s="71">
        <v>8631726</v>
      </c>
      <c r="V472" s="71">
        <v>1775</v>
      </c>
      <c r="W472" s="71">
        <v>534</v>
      </c>
      <c r="X472" s="71">
        <v>10347</v>
      </c>
      <c r="Y472" s="71">
        <v>15270</v>
      </c>
      <c r="Z472" s="71">
        <v>26998</v>
      </c>
      <c r="AA472" s="71">
        <v>12660</v>
      </c>
      <c r="AB472" s="71">
        <v>47884</v>
      </c>
      <c r="AC472" s="71">
        <v>0</v>
      </c>
      <c r="AD472" s="71">
        <v>5.034845043148227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2219</v>
      </c>
      <c r="B473" s="70">
        <v>258</v>
      </c>
      <c r="C473" s="70">
        <v>3</v>
      </c>
      <c r="D473" s="70">
        <v>16</v>
      </c>
      <c r="E473" s="70">
        <v>2006</v>
      </c>
      <c r="F473" s="70" t="s">
        <v>790</v>
      </c>
      <c r="G473" s="70" t="s">
        <v>2216</v>
      </c>
      <c r="H473" s="70" t="s">
        <v>2217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2220</v>
      </c>
      <c r="B474" s="70">
        <v>259</v>
      </c>
      <c r="C474" s="70">
        <v>4</v>
      </c>
      <c r="D474" s="70">
        <v>16</v>
      </c>
      <c r="E474" s="70">
        <v>2007</v>
      </c>
      <c r="F474" s="70" t="s">
        <v>791</v>
      </c>
      <c r="G474" s="70" t="s">
        <v>2216</v>
      </c>
      <c r="H474" s="70" t="s">
        <v>2217</v>
      </c>
      <c r="I474" s="148"/>
      <c r="J474" s="71">
        <v>50.949188255849201</v>
      </c>
      <c r="K474" s="71">
        <v>4.0272043981046473</v>
      </c>
      <c r="L474" s="71">
        <v>42.861840544054139</v>
      </c>
      <c r="M474" s="71">
        <v>56.818270374403333</v>
      </c>
      <c r="N474" s="71">
        <v>72.943763867632754</v>
      </c>
      <c r="O474" s="71">
        <v>54.810990210162863</v>
      </c>
      <c r="P474" s="71">
        <v>63.152102942265728</v>
      </c>
      <c r="Q474" s="71">
        <v>2.9487628733014999</v>
      </c>
      <c r="R474" s="71">
        <v>0</v>
      </c>
      <c r="S474" s="71">
        <v>6.0603443999826574</v>
      </c>
      <c r="T474" s="72"/>
      <c r="U474" s="71">
        <v>9391765</v>
      </c>
      <c r="V474" s="71">
        <v>1505</v>
      </c>
      <c r="W474" s="71">
        <v>698</v>
      </c>
      <c r="X474" s="71">
        <v>12167</v>
      </c>
      <c r="Y474" s="71">
        <v>15527</v>
      </c>
      <c r="Z474" s="71">
        <v>27120</v>
      </c>
      <c r="AA474" s="71">
        <v>12367</v>
      </c>
      <c r="AB474" s="71">
        <v>47405</v>
      </c>
      <c r="AC474" s="71">
        <v>0</v>
      </c>
      <c r="AD474" s="71">
        <v>6.0603443999826574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2221</v>
      </c>
      <c r="B475" s="70">
        <v>260</v>
      </c>
      <c r="C475" s="70">
        <v>5</v>
      </c>
      <c r="D475" s="70">
        <v>16</v>
      </c>
      <c r="E475" s="70">
        <v>2008</v>
      </c>
      <c r="F475" s="70" t="s">
        <v>792</v>
      </c>
      <c r="G475" s="70" t="s">
        <v>2216</v>
      </c>
      <c r="H475" s="70" t="s">
        <v>2217</v>
      </c>
      <c r="I475" s="148"/>
      <c r="J475" s="71">
        <v>41.102065735411678</v>
      </c>
      <c r="K475" s="71">
        <v>2.9853088262275418</v>
      </c>
      <c r="L475" s="71">
        <v>38.940976390828538</v>
      </c>
      <c r="M475" s="71">
        <v>61.466227441792931</v>
      </c>
      <c r="N475" s="71">
        <v>66.747280316196353</v>
      </c>
      <c r="O475" s="71">
        <v>53.33709918087149</v>
      </c>
      <c r="P475" s="71">
        <v>62.207915185986813</v>
      </c>
      <c r="Q475" s="71">
        <v>2.8896029883680101</v>
      </c>
      <c r="R475" s="71">
        <v>0</v>
      </c>
      <c r="S475" s="71">
        <v>7.9024703451710394</v>
      </c>
      <c r="T475" s="72"/>
      <c r="U475" s="71">
        <v>8791998</v>
      </c>
      <c r="V475" s="71">
        <v>1505</v>
      </c>
      <c r="W475" s="71">
        <v>698</v>
      </c>
      <c r="X475" s="71">
        <v>12167</v>
      </c>
      <c r="Y475" s="71">
        <v>15633</v>
      </c>
      <c r="Z475" s="71">
        <v>27317</v>
      </c>
      <c r="AA475" s="71">
        <v>12196</v>
      </c>
      <c r="AB475" s="71">
        <v>47218</v>
      </c>
      <c r="AC475" s="71">
        <v>0</v>
      </c>
      <c r="AD475" s="71">
        <v>7.9024703451710394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2222</v>
      </c>
      <c r="B476" s="70">
        <v>261</v>
      </c>
      <c r="C476" s="70">
        <v>6</v>
      </c>
      <c r="D476" s="70">
        <v>16</v>
      </c>
      <c r="E476" s="70">
        <v>2009</v>
      </c>
      <c r="F476" s="70" t="s">
        <v>176</v>
      </c>
      <c r="G476" s="70" t="s">
        <v>2216</v>
      </c>
      <c r="H476" s="70" t="s">
        <v>2217</v>
      </c>
      <c r="I476" s="148"/>
      <c r="J476" s="71">
        <v>44.346839842846883</v>
      </c>
      <c r="K476" s="71">
        <v>3.3102081931797498</v>
      </c>
      <c r="L476" s="71">
        <v>46.256000508973507</v>
      </c>
      <c r="M476" s="71">
        <v>64.236707646969904</v>
      </c>
      <c r="N476" s="71">
        <v>67.682352786990748</v>
      </c>
      <c r="O476" s="71">
        <v>54.110145220684217</v>
      </c>
      <c r="P476" s="71">
        <v>59.740725505628767</v>
      </c>
      <c r="Q476" s="71">
        <v>2.7379354352174601</v>
      </c>
      <c r="R476" s="71">
        <v>0</v>
      </c>
      <c r="S476" s="71">
        <v>2.6793746005164421</v>
      </c>
      <c r="T476" s="72"/>
      <c r="U476" s="71">
        <v>7046810</v>
      </c>
      <c r="V476" s="71">
        <v>1599</v>
      </c>
      <c r="W476" s="71">
        <v>1155</v>
      </c>
      <c r="X476" s="71">
        <v>12965</v>
      </c>
      <c r="Y476" s="71">
        <v>15730</v>
      </c>
      <c r="Z476" s="71">
        <v>27354</v>
      </c>
      <c r="AA476" s="71">
        <v>12024</v>
      </c>
      <c r="AB476" s="71">
        <v>46965</v>
      </c>
      <c r="AC476" s="71">
        <v>0</v>
      </c>
      <c r="AD476" s="71">
        <v>2.6793746005164421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35.622999999999998</v>
      </c>
      <c r="BK476" s="71">
        <v>0</v>
      </c>
      <c r="BL476" s="71">
        <v>14.965</v>
      </c>
      <c r="BM476" s="71">
        <v>0</v>
      </c>
      <c r="BN476" s="72"/>
      <c r="BO476" s="71">
        <v>0</v>
      </c>
      <c r="BP476" s="71">
        <v>0</v>
      </c>
      <c r="BQ476" s="71">
        <v>2</v>
      </c>
      <c r="BR476" s="71">
        <v>0</v>
      </c>
      <c r="BS476" s="71">
        <v>1</v>
      </c>
      <c r="BT476" s="71">
        <v>0</v>
      </c>
      <c r="BU476"/>
      <c r="BV476" s="70">
        <v>39.898000000000003</v>
      </c>
      <c r="BW476" s="70">
        <v>0</v>
      </c>
      <c r="BX476" s="70">
        <v>10.69</v>
      </c>
      <c r="BY476" s="70">
        <v>0</v>
      </c>
      <c r="BZ476" s="70">
        <v>0</v>
      </c>
      <c r="CA476" s="70">
        <v>0</v>
      </c>
      <c r="CB476" s="70">
        <v>0</v>
      </c>
      <c r="CC476" s="70">
        <v>0</v>
      </c>
      <c r="CD476" s="70">
        <v>0</v>
      </c>
    </row>
    <row r="477" spans="1:82">
      <c r="A477" s="70" t="s">
        <v>2223</v>
      </c>
      <c r="B477" s="70">
        <v>262</v>
      </c>
      <c r="C477" s="70">
        <v>7</v>
      </c>
      <c r="D477" s="70">
        <v>16</v>
      </c>
      <c r="E477" s="70">
        <v>2010</v>
      </c>
      <c r="F477" s="70" t="s">
        <v>177</v>
      </c>
      <c r="G477" s="70" t="s">
        <v>2216</v>
      </c>
      <c r="H477" s="70" t="s">
        <v>2217</v>
      </c>
      <c r="I477" s="148"/>
      <c r="J477" s="71">
        <v>45.583248325817259</v>
      </c>
      <c r="K477" s="71">
        <v>3.546188695157229</v>
      </c>
      <c r="L477" s="71">
        <v>47.104530999872843</v>
      </c>
      <c r="M477" s="71">
        <v>66.369193501413434</v>
      </c>
      <c r="N477" s="71">
        <v>72.691406541806757</v>
      </c>
      <c r="O477" s="71">
        <v>54.001636792907277</v>
      </c>
      <c r="P477" s="71">
        <v>60.613538252483252</v>
      </c>
      <c r="Q477" s="71">
        <v>2.83971958639968</v>
      </c>
      <c r="R477" s="71">
        <v>0</v>
      </c>
      <c r="S477" s="71">
        <v>3.8769215986413328</v>
      </c>
      <c r="T477" s="72"/>
      <c r="U477" s="71">
        <v>8458333</v>
      </c>
      <c r="V477" s="71">
        <v>1599</v>
      </c>
      <c r="W477" s="71">
        <v>1155</v>
      </c>
      <c r="X477" s="71">
        <v>12965</v>
      </c>
      <c r="Y477" s="71">
        <v>15874</v>
      </c>
      <c r="Z477" s="71">
        <v>27426</v>
      </c>
      <c r="AA477" s="71">
        <v>11895</v>
      </c>
      <c r="AB477" s="71">
        <v>46676</v>
      </c>
      <c r="AC477" s="71">
        <v>0</v>
      </c>
      <c r="AD477" s="71">
        <v>3.8769215986413328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38.896999999999998</v>
      </c>
      <c r="BK477" s="71">
        <v>0</v>
      </c>
      <c r="BL477" s="71">
        <v>9.2729999999999997</v>
      </c>
      <c r="BM477" s="71">
        <v>0</v>
      </c>
      <c r="BN477" s="72"/>
      <c r="BO477" s="71">
        <v>0</v>
      </c>
      <c r="BP477" s="71">
        <v>0</v>
      </c>
      <c r="BQ477" s="71">
        <v>2</v>
      </c>
      <c r="BR477" s="71">
        <v>0</v>
      </c>
      <c r="BS477" s="71">
        <v>2</v>
      </c>
      <c r="BT477" s="71">
        <v>0</v>
      </c>
      <c r="BU477"/>
      <c r="BV477" s="70">
        <v>48.17</v>
      </c>
      <c r="BW477" s="70">
        <v>0</v>
      </c>
      <c r="BX477" s="70">
        <v>0</v>
      </c>
      <c r="BY477" s="70">
        <v>0</v>
      </c>
      <c r="BZ477" s="70">
        <v>0</v>
      </c>
      <c r="CA477" s="70">
        <v>0</v>
      </c>
      <c r="CB477" s="70">
        <v>0</v>
      </c>
      <c r="CC477" s="70">
        <v>0</v>
      </c>
      <c r="CD477" s="70">
        <v>0</v>
      </c>
    </row>
    <row r="478" spans="1:82">
      <c r="A478" s="70" t="s">
        <v>2224</v>
      </c>
      <c r="B478" s="70">
        <v>263</v>
      </c>
      <c r="C478" s="70">
        <v>8</v>
      </c>
      <c r="D478" s="70">
        <v>16</v>
      </c>
      <c r="E478" s="70">
        <v>2011</v>
      </c>
      <c r="F478" s="70" t="s">
        <v>178</v>
      </c>
      <c r="G478" s="70" t="s">
        <v>2216</v>
      </c>
      <c r="H478" s="70" t="s">
        <v>2217</v>
      </c>
      <c r="I478" s="148"/>
      <c r="J478" s="71">
        <v>48.382729699789408</v>
      </c>
      <c r="K478" s="71">
        <v>4.4509280068249852</v>
      </c>
      <c r="L478" s="71">
        <v>42.0295546849582</v>
      </c>
      <c r="M478" s="71">
        <v>73.040096711393133</v>
      </c>
      <c r="N478" s="71">
        <v>68.846788308276373</v>
      </c>
      <c r="O478" s="71">
        <v>53.435389311192402</v>
      </c>
      <c r="P478" s="71">
        <v>58.372007479726854</v>
      </c>
      <c r="Q478" s="71">
        <v>3.2593727065703</v>
      </c>
      <c r="R478" s="71">
        <v>0</v>
      </c>
      <c r="S478" s="71">
        <v>3.4337361001075148</v>
      </c>
      <c r="T478" s="72"/>
      <c r="U478" s="71">
        <v>8513219</v>
      </c>
      <c r="V478" s="71">
        <v>1599</v>
      </c>
      <c r="W478" s="71">
        <v>1155</v>
      </c>
      <c r="X478" s="71">
        <v>12965</v>
      </c>
      <c r="Y478" s="71">
        <v>16010</v>
      </c>
      <c r="Z478" s="71">
        <v>27728</v>
      </c>
      <c r="AA478" s="71">
        <v>11796</v>
      </c>
      <c r="AB478" s="71">
        <v>46445</v>
      </c>
      <c r="AC478" s="71">
        <v>0</v>
      </c>
      <c r="AD478" s="71">
        <v>3.4337361001075148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38.268999999999998</v>
      </c>
      <c r="BK478" s="71">
        <v>0</v>
      </c>
      <c r="BL478" s="71">
        <v>31.062999999999999</v>
      </c>
      <c r="BM478" s="71">
        <v>0</v>
      </c>
      <c r="BN478" s="72"/>
      <c r="BO478" s="71">
        <v>0</v>
      </c>
      <c r="BP478" s="71">
        <v>0</v>
      </c>
      <c r="BQ478" s="71">
        <v>2</v>
      </c>
      <c r="BR478" s="71">
        <v>0</v>
      </c>
      <c r="BS478" s="71">
        <v>3</v>
      </c>
      <c r="BT478" s="71">
        <v>0</v>
      </c>
      <c r="BU478"/>
      <c r="BV478" s="70">
        <v>47.24</v>
      </c>
      <c r="BW478" s="70">
        <v>0</v>
      </c>
      <c r="BX478" s="70">
        <v>22.091999999999999</v>
      </c>
      <c r="BY478" s="70">
        <v>0</v>
      </c>
      <c r="BZ478" s="70">
        <v>0</v>
      </c>
      <c r="CA478" s="70">
        <v>0</v>
      </c>
      <c r="CB478" s="70">
        <v>0</v>
      </c>
      <c r="CC478" s="70">
        <v>0</v>
      </c>
      <c r="CD478" s="70">
        <v>0</v>
      </c>
    </row>
    <row r="479" spans="1:82">
      <c r="A479" s="70" t="s">
        <v>2225</v>
      </c>
      <c r="B479" s="70">
        <v>264</v>
      </c>
      <c r="C479" s="70">
        <v>9</v>
      </c>
      <c r="D479" s="70">
        <v>16</v>
      </c>
      <c r="E479" s="70">
        <v>2012</v>
      </c>
      <c r="F479" s="70" t="s">
        <v>179</v>
      </c>
      <c r="G479" s="70" t="s">
        <v>2216</v>
      </c>
      <c r="H479" s="70" t="s">
        <v>2217</v>
      </c>
      <c r="I479" s="148"/>
      <c r="J479" s="71">
        <v>49.178722961304317</v>
      </c>
      <c r="K479" s="71">
        <v>4.0175256474278997</v>
      </c>
      <c r="L479" s="71">
        <v>42.734085994895928</v>
      </c>
      <c r="M479" s="71">
        <v>65.75864590724845</v>
      </c>
      <c r="N479" s="71">
        <v>68.73004375019606</v>
      </c>
      <c r="O479" s="71">
        <v>53.892488864806779</v>
      </c>
      <c r="P479" s="71">
        <v>58.062132317686455</v>
      </c>
      <c r="Q479" s="71">
        <v>3.55816936845439</v>
      </c>
      <c r="R479" s="71">
        <v>0</v>
      </c>
      <c r="S479" s="71">
        <v>3.4633560400443009</v>
      </c>
      <c r="T479" s="72"/>
      <c r="U479" s="71">
        <v>8878973</v>
      </c>
      <c r="V479" s="71">
        <v>1599</v>
      </c>
      <c r="W479" s="71">
        <v>1155</v>
      </c>
      <c r="X479" s="71">
        <v>12965</v>
      </c>
      <c r="Y479" s="71">
        <v>16501</v>
      </c>
      <c r="Z479" s="71">
        <v>28187</v>
      </c>
      <c r="AA479" s="71">
        <v>11667</v>
      </c>
      <c r="AB479" s="71">
        <v>46667</v>
      </c>
      <c r="AC479" s="71">
        <v>0</v>
      </c>
      <c r="AD479" s="71">
        <v>3.4633560400443009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43.029000000000003</v>
      </c>
      <c r="BK479" s="71">
        <v>0</v>
      </c>
      <c r="BL479" s="71">
        <v>32.74</v>
      </c>
      <c r="BM479" s="71">
        <v>0</v>
      </c>
      <c r="BN479" s="72"/>
      <c r="BO479" s="71">
        <v>0</v>
      </c>
      <c r="BP479" s="71">
        <v>0</v>
      </c>
      <c r="BQ479" s="71">
        <v>2</v>
      </c>
      <c r="BR479" s="71">
        <v>0</v>
      </c>
      <c r="BS479" s="71">
        <v>3</v>
      </c>
      <c r="BT479" s="71">
        <v>0</v>
      </c>
      <c r="BU479"/>
      <c r="BV479" s="70">
        <v>53.183</v>
      </c>
      <c r="BW479" s="70">
        <v>0</v>
      </c>
      <c r="BX479" s="70">
        <v>22.585999999999999</v>
      </c>
      <c r="BY479" s="70">
        <v>0</v>
      </c>
      <c r="BZ479" s="70">
        <v>0</v>
      </c>
      <c r="CA479" s="70">
        <v>0</v>
      </c>
      <c r="CB479" s="70">
        <v>0</v>
      </c>
      <c r="CC479" s="70">
        <v>0</v>
      </c>
      <c r="CD479" s="70">
        <v>0</v>
      </c>
    </row>
    <row r="480" spans="1:82">
      <c r="A480" s="70" t="s">
        <v>2226</v>
      </c>
      <c r="B480" s="70">
        <v>265</v>
      </c>
      <c r="C480" s="70">
        <v>10</v>
      </c>
      <c r="D480" s="70">
        <v>16</v>
      </c>
      <c r="E480" s="70">
        <v>2013</v>
      </c>
      <c r="F480" s="70" t="s">
        <v>180</v>
      </c>
      <c r="G480" s="70" t="s">
        <v>2216</v>
      </c>
      <c r="H480" s="70" t="s">
        <v>2217</v>
      </c>
      <c r="I480" s="148"/>
      <c r="J480" s="71">
        <v>48.20723888076374</v>
      </c>
      <c r="K480" s="71">
        <v>3.304756906247174</v>
      </c>
      <c r="L480" s="71">
        <v>43.440750514762392</v>
      </c>
      <c r="M480" s="71">
        <v>63.392562852627591</v>
      </c>
      <c r="N480" s="71">
        <v>73.782140184167233</v>
      </c>
      <c r="O480" s="71">
        <v>52.401758313537549</v>
      </c>
      <c r="P480" s="71">
        <v>57.551587721021932</v>
      </c>
      <c r="Q480" s="71">
        <v>3.5902726858466401</v>
      </c>
      <c r="R480" s="71">
        <v>0</v>
      </c>
      <c r="S480" s="71">
        <v>2.7919375127458301</v>
      </c>
      <c r="T480" s="72"/>
      <c r="U480" s="71">
        <v>8642995</v>
      </c>
      <c r="V480" s="71">
        <v>1599</v>
      </c>
      <c r="W480" s="71">
        <v>1155</v>
      </c>
      <c r="X480" s="71">
        <v>12965</v>
      </c>
      <c r="Y480" s="71">
        <v>16551</v>
      </c>
      <c r="Z480" s="71">
        <v>28631</v>
      </c>
      <c r="AA480" s="71">
        <v>11521</v>
      </c>
      <c r="AB480" s="71">
        <v>46413</v>
      </c>
      <c r="AC480" s="71">
        <v>0</v>
      </c>
      <c r="AD480" s="71">
        <v>2.7919375127458301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46.566000000000003</v>
      </c>
      <c r="BK480" s="71">
        <v>0</v>
      </c>
      <c r="BL480" s="71">
        <v>34.369</v>
      </c>
      <c r="BM480" s="71">
        <v>0</v>
      </c>
      <c r="BN480" s="72"/>
      <c r="BO480" s="71">
        <v>0</v>
      </c>
      <c r="BP480" s="71">
        <v>0</v>
      </c>
      <c r="BQ480" s="71">
        <v>2</v>
      </c>
      <c r="BR480" s="71">
        <v>0</v>
      </c>
      <c r="BS480" s="71">
        <v>3</v>
      </c>
      <c r="BT480" s="71">
        <v>0</v>
      </c>
      <c r="BU480"/>
      <c r="BV480" s="70">
        <v>56.454000000000001</v>
      </c>
      <c r="BW480" s="70">
        <v>0</v>
      </c>
      <c r="BX480" s="70">
        <v>24.481000000000002</v>
      </c>
      <c r="BY480" s="70">
        <v>0</v>
      </c>
      <c r="BZ480" s="70">
        <v>0</v>
      </c>
      <c r="CA480" s="70">
        <v>0</v>
      </c>
      <c r="CB480" s="70">
        <v>0</v>
      </c>
      <c r="CC480" s="70">
        <v>0</v>
      </c>
      <c r="CD480" s="70">
        <v>0</v>
      </c>
    </row>
    <row r="481" spans="1:82">
      <c r="A481" s="70" t="s">
        <v>2227</v>
      </c>
      <c r="B481" s="70">
        <v>266</v>
      </c>
      <c r="C481" s="70">
        <v>11</v>
      </c>
      <c r="D481" s="70">
        <v>16</v>
      </c>
      <c r="E481" s="70">
        <v>2014</v>
      </c>
      <c r="F481" s="70" t="s">
        <v>181</v>
      </c>
      <c r="G481" s="70" t="s">
        <v>2216</v>
      </c>
      <c r="H481" s="70" t="s">
        <v>2217</v>
      </c>
      <c r="I481" s="148"/>
      <c r="J481" s="71">
        <v>46.621188400104948</v>
      </c>
      <c r="K481" s="71">
        <v>2.9027148990870408</v>
      </c>
      <c r="L481" s="71">
        <v>38.028598043735677</v>
      </c>
      <c r="M481" s="71">
        <v>62.062501618528117</v>
      </c>
      <c r="N481" s="71">
        <v>73.699132323474501</v>
      </c>
      <c r="O481" s="71">
        <v>50.31329558889253</v>
      </c>
      <c r="P481" s="71">
        <v>57.444004430449333</v>
      </c>
      <c r="Q481" s="71">
        <v>3.4205321343116402</v>
      </c>
      <c r="R481" s="71">
        <v>0</v>
      </c>
      <c r="S481" s="71">
        <v>3.0037413863730849</v>
      </c>
      <c r="T481" s="72"/>
      <c r="U481" s="71">
        <v>9149871</v>
      </c>
      <c r="V481" s="71">
        <v>1196</v>
      </c>
      <c r="W481" s="71">
        <v>1404</v>
      </c>
      <c r="X481" s="71">
        <v>12750</v>
      </c>
      <c r="Y481" s="71">
        <v>16676</v>
      </c>
      <c r="Z481" s="71">
        <v>28953</v>
      </c>
      <c r="AA481" s="71">
        <v>11440</v>
      </c>
      <c r="AB481" s="71">
        <v>46088</v>
      </c>
      <c r="AC481" s="71">
        <v>0</v>
      </c>
      <c r="AD481" s="71">
        <v>3.0037413863730849</v>
      </c>
      <c r="AE481" s="72"/>
      <c r="AF481" s="71"/>
      <c r="AG481" s="71"/>
      <c r="AH481" s="71"/>
      <c r="AI481" s="71"/>
      <c r="AJ481" s="71"/>
      <c r="AK481" s="71"/>
      <c r="AL481" s="71"/>
      <c r="AM481" s="71"/>
      <c r="AN481" s="71"/>
      <c r="AO481" s="71"/>
      <c r="AP481" s="71"/>
      <c r="AQ481" s="72"/>
      <c r="AR481" s="71">
        <v>729</v>
      </c>
      <c r="AS481" s="71">
        <v>145</v>
      </c>
      <c r="AT481" s="71">
        <v>0</v>
      </c>
      <c r="AU481" s="71">
        <v>0</v>
      </c>
      <c r="AV481" s="71">
        <v>0</v>
      </c>
      <c r="AW481" s="71">
        <v>0</v>
      </c>
      <c r="AX481" s="71"/>
      <c r="AY481" s="72"/>
      <c r="AZ481" s="71">
        <v>3186.1</v>
      </c>
      <c r="BA481" s="71">
        <v>3735.4</v>
      </c>
      <c r="BB481" s="71">
        <v>0</v>
      </c>
      <c r="BC481" s="71">
        <v>0</v>
      </c>
      <c r="BD481" s="71">
        <v>0</v>
      </c>
      <c r="BE481" s="71">
        <v>0</v>
      </c>
      <c r="BF481" s="71"/>
      <c r="BG481" s="72"/>
      <c r="BH481" s="71">
        <v>0</v>
      </c>
      <c r="BI481" s="71">
        <v>0</v>
      </c>
      <c r="BJ481" s="71">
        <v>50.558</v>
      </c>
      <c r="BK481" s="71">
        <v>0</v>
      </c>
      <c r="BL481" s="71">
        <v>37.131</v>
      </c>
      <c r="BM481" s="71">
        <v>0</v>
      </c>
      <c r="BN481" s="72"/>
      <c r="BO481" s="71">
        <v>0</v>
      </c>
      <c r="BP481" s="71">
        <v>0</v>
      </c>
      <c r="BQ481" s="71">
        <v>2</v>
      </c>
      <c r="BR481" s="71">
        <v>0</v>
      </c>
      <c r="BS481" s="71">
        <v>3</v>
      </c>
      <c r="BT481" s="71">
        <v>0</v>
      </c>
      <c r="BU481"/>
      <c r="BV481" s="70">
        <v>60.91</v>
      </c>
      <c r="BW481" s="70">
        <v>0</v>
      </c>
      <c r="BX481" s="70">
        <v>26.779</v>
      </c>
      <c r="BY481" s="70">
        <v>0</v>
      </c>
      <c r="BZ481" s="70">
        <v>0</v>
      </c>
      <c r="CA481" s="70">
        <v>0</v>
      </c>
      <c r="CB481" s="70">
        <v>0</v>
      </c>
      <c r="CC481" s="70">
        <v>0</v>
      </c>
      <c r="CD481" s="70">
        <v>0</v>
      </c>
    </row>
    <row r="482" spans="1:82">
      <c r="A482" s="70" t="s">
        <v>2228</v>
      </c>
      <c r="B482" s="70">
        <v>267</v>
      </c>
      <c r="C482" s="70">
        <v>12</v>
      </c>
      <c r="D482" s="70">
        <v>16</v>
      </c>
      <c r="E482" s="70">
        <v>2015</v>
      </c>
      <c r="F482" s="70" t="s">
        <v>182</v>
      </c>
      <c r="G482" s="1064" t="s">
        <v>2216</v>
      </c>
      <c r="H482" s="70" t="s">
        <v>2217</v>
      </c>
      <c r="I482" s="148"/>
      <c r="J482" s="71">
        <v>47.077942324090372</v>
      </c>
      <c r="K482" s="71">
        <v>2.701262422258897</v>
      </c>
      <c r="L482" s="71">
        <v>41.02709830279634</v>
      </c>
      <c r="M482" s="71">
        <v>66.161670178025304</v>
      </c>
      <c r="N482" s="71">
        <v>63.632803380074073</v>
      </c>
      <c r="O482" s="71">
        <v>49.656417345035273</v>
      </c>
      <c r="P482" s="71">
        <v>56.92153007993273</v>
      </c>
      <c r="Q482" s="71">
        <v>3.3263210206361502</v>
      </c>
      <c r="R482" s="71">
        <v>0</v>
      </c>
      <c r="S482" s="71">
        <v>2.4553058512067589</v>
      </c>
      <c r="T482" s="72"/>
      <c r="U482" s="71">
        <v>9973509</v>
      </c>
      <c r="V482" s="71">
        <v>1196</v>
      </c>
      <c r="W482" s="71">
        <v>1404</v>
      </c>
      <c r="X482" s="71">
        <v>12750</v>
      </c>
      <c r="Y482" s="71">
        <v>16799</v>
      </c>
      <c r="Z482" s="71">
        <v>28850</v>
      </c>
      <c r="AA482" s="71">
        <v>11327</v>
      </c>
      <c r="AB482" s="71">
        <v>45783</v>
      </c>
      <c r="AC482" s="71">
        <v>0</v>
      </c>
      <c r="AD482" s="71">
        <v>2.4553058512067589</v>
      </c>
      <c r="AE482" s="72"/>
      <c r="AF482" s="71">
        <v>67738950.771236807</v>
      </c>
      <c r="AG482" s="71">
        <v>2076782.853449455</v>
      </c>
      <c r="AH482" s="71">
        <v>8627740.1617302597</v>
      </c>
      <c r="AI482" s="71">
        <v>82798845.740976945</v>
      </c>
      <c r="AJ482" s="71">
        <v>82583346.696715117</v>
      </c>
      <c r="AK482" s="71">
        <v>0</v>
      </c>
      <c r="AL482" s="71">
        <v>0</v>
      </c>
      <c r="AM482" s="71">
        <v>6274368.0975382309</v>
      </c>
      <c r="AN482" s="71">
        <v>0</v>
      </c>
      <c r="AO482" s="71">
        <v>0</v>
      </c>
      <c r="AP482" s="71">
        <v>250100034.32164681</v>
      </c>
      <c r="AQ482" s="72"/>
      <c r="AR482" s="71">
        <v>815</v>
      </c>
      <c r="AS482" s="71">
        <v>203</v>
      </c>
      <c r="AT482" s="71">
        <v>0</v>
      </c>
      <c r="AU482" s="71">
        <v>0</v>
      </c>
      <c r="AV482" s="71">
        <v>0</v>
      </c>
      <c r="AW482" s="71">
        <v>0</v>
      </c>
      <c r="AX482" s="71"/>
      <c r="AY482" s="72"/>
      <c r="AZ482" s="71">
        <v>3570.8</v>
      </c>
      <c r="BA482" s="71">
        <v>5517.7</v>
      </c>
      <c r="BB482" s="71">
        <v>0</v>
      </c>
      <c r="BC482" s="71">
        <v>0</v>
      </c>
      <c r="BD482" s="71">
        <v>0</v>
      </c>
      <c r="BE482" s="71">
        <v>0</v>
      </c>
      <c r="BF482" s="71"/>
      <c r="BG482" s="72"/>
      <c r="BH482" s="71">
        <v>0</v>
      </c>
      <c r="BI482" s="71">
        <v>0</v>
      </c>
      <c r="BJ482" s="71">
        <v>52.133000000000003</v>
      </c>
      <c r="BK482" s="71">
        <v>0</v>
      </c>
      <c r="BL482" s="71">
        <v>18.901</v>
      </c>
      <c r="BM482" s="71">
        <v>0</v>
      </c>
      <c r="BN482" s="72"/>
      <c r="BO482" s="71">
        <v>0</v>
      </c>
      <c r="BP482" s="71">
        <v>0</v>
      </c>
      <c r="BQ482" s="71">
        <v>2</v>
      </c>
      <c r="BR482" s="71">
        <v>0</v>
      </c>
      <c r="BS482" s="71">
        <v>3</v>
      </c>
      <c r="BT482" s="71">
        <v>0</v>
      </c>
      <c r="BU482"/>
      <c r="BV482" s="70">
        <v>61.344000000000001</v>
      </c>
      <c r="BW482" s="70">
        <v>0</v>
      </c>
      <c r="BX482" s="70">
        <v>9.69</v>
      </c>
      <c r="BY482" s="70">
        <v>0</v>
      </c>
      <c r="BZ482" s="70">
        <v>0</v>
      </c>
      <c r="CA482" s="70">
        <v>0</v>
      </c>
      <c r="CB482" s="70">
        <v>0</v>
      </c>
      <c r="CC482" s="70">
        <v>0</v>
      </c>
      <c r="CD482" s="70">
        <v>0</v>
      </c>
    </row>
    <row r="483" spans="1:82">
      <c r="A483" s="70" t="s">
        <v>2229</v>
      </c>
      <c r="B483" s="70">
        <v>268</v>
      </c>
      <c r="C483" s="70">
        <v>13</v>
      </c>
      <c r="D483" s="70">
        <v>16</v>
      </c>
      <c r="E483" s="70">
        <v>2016</v>
      </c>
      <c r="F483" s="70" t="s">
        <v>155</v>
      </c>
      <c r="G483" s="1064" t="s">
        <v>2216</v>
      </c>
      <c r="H483" s="70" t="s">
        <v>2217</v>
      </c>
      <c r="I483" s="148"/>
      <c r="J483" s="71">
        <v>50.975660940050332</v>
      </c>
      <c r="K483" s="71">
        <v>2.7174947923276176</v>
      </c>
      <c r="L483" s="71">
        <v>39.428173043914533</v>
      </c>
      <c r="M483" s="71">
        <v>53.484191803167455</v>
      </c>
      <c r="N483" s="71">
        <v>68.189933256435054</v>
      </c>
      <c r="O483" s="71">
        <v>49.19624008015073</v>
      </c>
      <c r="P483" s="71">
        <v>56.181401723544084</v>
      </c>
      <c r="Q483" s="71">
        <v>3.2039394153630951</v>
      </c>
      <c r="R483" s="71">
        <v>0</v>
      </c>
      <c r="S483" s="71">
        <v>2.4759772239605238</v>
      </c>
      <c r="T483" s="72"/>
      <c r="U483" s="71">
        <v>10717085</v>
      </c>
      <c r="V483" s="71">
        <v>1196</v>
      </c>
      <c r="W483" s="71">
        <v>1404</v>
      </c>
      <c r="X483" s="71">
        <v>12750</v>
      </c>
      <c r="Y483" s="71">
        <v>16909</v>
      </c>
      <c r="Z483" s="71">
        <v>28934</v>
      </c>
      <c r="AA483" s="71">
        <v>11563</v>
      </c>
      <c r="AB483" s="71">
        <v>45361</v>
      </c>
      <c r="AC483" s="71">
        <v>0</v>
      </c>
      <c r="AD483" s="71">
        <v>2.4759772239605242</v>
      </c>
      <c r="AE483" s="72"/>
      <c r="AF483" s="71">
        <v>74878831.941459209</v>
      </c>
      <c r="AG483" s="71">
        <v>2008151.5680917811</v>
      </c>
      <c r="AH483" s="71">
        <v>6439128.8512762086</v>
      </c>
      <c r="AI483" s="71">
        <v>80549630.937514022</v>
      </c>
      <c r="AJ483" s="71">
        <v>83020225.723028198</v>
      </c>
      <c r="AK483" s="71">
        <v>0</v>
      </c>
      <c r="AL483" s="71">
        <v>0</v>
      </c>
      <c r="AM483" s="71">
        <v>6221364.405315279</v>
      </c>
      <c r="AN483" s="71">
        <v>0</v>
      </c>
      <c r="AO483" s="71">
        <v>0</v>
      </c>
      <c r="AP483" s="71">
        <v>253117333.42668468</v>
      </c>
      <c r="AQ483" s="72"/>
      <c r="AR483" s="71">
        <v>889</v>
      </c>
      <c r="AS483" s="71">
        <v>239</v>
      </c>
      <c r="AT483" s="71">
        <v>0</v>
      </c>
      <c r="AU483" s="71">
        <v>0</v>
      </c>
      <c r="AV483" s="71">
        <v>0</v>
      </c>
      <c r="AW483" s="71">
        <v>0</v>
      </c>
      <c r="AX483" s="71"/>
      <c r="AY483" s="72"/>
      <c r="AZ483" s="71">
        <v>3963.9</v>
      </c>
      <c r="BA483" s="71">
        <v>6635</v>
      </c>
      <c r="BB483" s="71">
        <v>0</v>
      </c>
      <c r="BC483" s="71">
        <v>0</v>
      </c>
      <c r="BD483" s="71">
        <v>0</v>
      </c>
      <c r="BE483" s="71">
        <v>0</v>
      </c>
      <c r="BF483" s="71"/>
      <c r="BG483" s="72"/>
      <c r="BH483" s="71">
        <v>0</v>
      </c>
      <c r="BI483" s="71">
        <v>0</v>
      </c>
      <c r="BJ483" s="71">
        <v>52.631999999999998</v>
      </c>
      <c r="BK483" s="71">
        <v>0</v>
      </c>
      <c r="BL483" s="71">
        <v>36.836999999999996</v>
      </c>
      <c r="BM483" s="71">
        <v>0</v>
      </c>
      <c r="BN483" s="72"/>
      <c r="BO483" s="71">
        <v>0</v>
      </c>
      <c r="BP483" s="71">
        <v>0</v>
      </c>
      <c r="BQ483" s="71">
        <v>1</v>
      </c>
      <c r="BR483" s="71">
        <v>0</v>
      </c>
      <c r="BS483" s="71">
        <v>3</v>
      </c>
      <c r="BT483" s="71">
        <v>0</v>
      </c>
      <c r="BU483"/>
      <c r="BV483" s="70">
        <v>62.406999999999996</v>
      </c>
      <c r="BW483" s="70">
        <v>8.5380000000000003</v>
      </c>
      <c r="BX483" s="70">
        <v>18.524000000000001</v>
      </c>
      <c r="BY483" s="70">
        <v>0</v>
      </c>
      <c r="BZ483" s="70">
        <v>0</v>
      </c>
      <c r="CA483" s="70">
        <v>0</v>
      </c>
      <c r="CB483" s="70">
        <v>0</v>
      </c>
      <c r="CC483" s="70">
        <v>0</v>
      </c>
      <c r="CD483" s="70">
        <v>0</v>
      </c>
    </row>
    <row r="484" spans="1:82">
      <c r="A484" s="70" t="s">
        <v>2230</v>
      </c>
      <c r="B484" s="70">
        <v>269</v>
      </c>
      <c r="C484" s="70">
        <v>14</v>
      </c>
      <c r="D484" s="70">
        <v>16</v>
      </c>
      <c r="E484" s="70">
        <v>2017</v>
      </c>
      <c r="F484" s="70" t="s">
        <v>156</v>
      </c>
      <c r="G484" s="70" t="s">
        <v>2216</v>
      </c>
      <c r="H484" s="70" t="s">
        <v>2217</v>
      </c>
      <c r="I484" s="148"/>
      <c r="J484" s="71">
        <v>50.887462335489445</v>
      </c>
      <c r="K484" s="71">
        <v>2.6799335748791679</v>
      </c>
      <c r="L484" s="71">
        <v>38.773067401640077</v>
      </c>
      <c r="M484" s="71">
        <v>50.809857786512183</v>
      </c>
      <c r="N484" s="71">
        <v>70.565740499002629</v>
      </c>
      <c r="O484" s="71">
        <v>48.714603686527575</v>
      </c>
      <c r="P484" s="71">
        <v>55.685502238976724</v>
      </c>
      <c r="Q484" s="71">
        <v>3.0725305969699899</v>
      </c>
      <c r="R484" s="71">
        <v>0</v>
      </c>
      <c r="S484" s="71">
        <v>3.2435524693313504</v>
      </c>
      <c r="T484" s="72"/>
      <c r="U484" s="71">
        <v>11357835</v>
      </c>
      <c r="V484" s="71">
        <v>1196</v>
      </c>
      <c r="W484" s="71">
        <v>1404</v>
      </c>
      <c r="X484" s="71">
        <v>12750</v>
      </c>
      <c r="Y484" s="71">
        <v>16984</v>
      </c>
      <c r="Z484" s="71">
        <v>29126</v>
      </c>
      <c r="AA484" s="71">
        <v>11534</v>
      </c>
      <c r="AB484" s="71">
        <v>44984</v>
      </c>
      <c r="AC484" s="71">
        <v>0</v>
      </c>
      <c r="AD484" s="71">
        <v>3.24355246933135</v>
      </c>
      <c r="AE484" s="72"/>
      <c r="AF484" s="71">
        <v>75768104.529330939</v>
      </c>
      <c r="AG484" s="71">
        <v>2002767.732021594</v>
      </c>
      <c r="AH484" s="71">
        <v>8304497.7155120848</v>
      </c>
      <c r="AI484" s="71">
        <v>79783258.231367245</v>
      </c>
      <c r="AJ484" s="71">
        <v>83148842.817112863</v>
      </c>
      <c r="AK484" s="71">
        <v>0</v>
      </c>
      <c r="AL484" s="71">
        <v>0</v>
      </c>
      <c r="AM484" s="71">
        <v>6179311.8277795026</v>
      </c>
      <c r="AN484" s="71">
        <v>0</v>
      </c>
      <c r="AO484" s="71">
        <v>0</v>
      </c>
      <c r="AP484" s="71">
        <v>255186782.85312423</v>
      </c>
      <c r="AQ484" s="72"/>
      <c r="AR484" s="71">
        <v>958</v>
      </c>
      <c r="AS484" s="71">
        <v>257</v>
      </c>
      <c r="AT484" s="71">
        <v>0</v>
      </c>
      <c r="AU484" s="71">
        <v>0</v>
      </c>
      <c r="AV484" s="71">
        <v>0</v>
      </c>
      <c r="AW484" s="71">
        <v>0</v>
      </c>
      <c r="AX484" s="71"/>
      <c r="AY484" s="72"/>
      <c r="AZ484" s="71">
        <v>4334.8</v>
      </c>
      <c r="BA484" s="71">
        <v>7193.3999999999978</v>
      </c>
      <c r="BB484" s="71">
        <v>0</v>
      </c>
      <c r="BC484" s="71">
        <v>0</v>
      </c>
      <c r="BD484" s="71">
        <v>0</v>
      </c>
      <c r="BE484" s="71">
        <v>0</v>
      </c>
      <c r="BF484" s="71"/>
      <c r="BG484" s="72"/>
      <c r="BH484" s="71">
        <v>0</v>
      </c>
      <c r="BI484" s="71">
        <v>0</v>
      </c>
      <c r="BJ484" s="71">
        <v>56.637</v>
      </c>
      <c r="BK484" s="71">
        <v>0</v>
      </c>
      <c r="BL484" s="71">
        <v>37.622999999999998</v>
      </c>
      <c r="BM484" s="71">
        <v>0</v>
      </c>
      <c r="BN484" s="72"/>
      <c r="BO484" s="71">
        <v>0</v>
      </c>
      <c r="BP484" s="71">
        <v>0</v>
      </c>
      <c r="BQ484" s="71">
        <v>1</v>
      </c>
      <c r="BR484" s="71">
        <v>0</v>
      </c>
      <c r="BS484" s="71">
        <v>3</v>
      </c>
      <c r="BT484" s="71">
        <v>0</v>
      </c>
      <c r="BU484"/>
      <c r="BV484" s="70">
        <v>65.876999999999995</v>
      </c>
      <c r="BW484" s="70">
        <v>8.8710000000000004</v>
      </c>
      <c r="BX484" s="70">
        <v>19.512</v>
      </c>
      <c r="BY484" s="70">
        <v>0</v>
      </c>
      <c r="BZ484" s="70">
        <v>0</v>
      </c>
      <c r="CA484" s="70">
        <v>0</v>
      </c>
      <c r="CB484" s="70">
        <v>0</v>
      </c>
      <c r="CC484" s="70">
        <v>0</v>
      </c>
      <c r="CD484" s="70">
        <v>0</v>
      </c>
    </row>
    <row r="485" spans="1:82">
      <c r="A485" s="70" t="s">
        <v>2231</v>
      </c>
      <c r="B485" s="70">
        <v>270</v>
      </c>
      <c r="C485" s="70">
        <v>15</v>
      </c>
      <c r="D485" s="70">
        <v>16</v>
      </c>
      <c r="E485" s="70">
        <v>2018</v>
      </c>
      <c r="F485" s="70" t="s">
        <v>183</v>
      </c>
      <c r="G485" s="70" t="s">
        <v>2216</v>
      </c>
      <c r="H485" s="70" t="s">
        <v>2217</v>
      </c>
      <c r="I485" s="148"/>
      <c r="J485" s="71">
        <v>48.335468394491869</v>
      </c>
      <c r="K485" s="71">
        <v>2.5147332951200472</v>
      </c>
      <c r="L485" s="71">
        <v>34.76003283126547</v>
      </c>
      <c r="M485" s="71">
        <v>49.449049227481083</v>
      </c>
      <c r="N485" s="71">
        <v>68.997532429544279</v>
      </c>
      <c r="O485" s="71">
        <v>47.904394503113501</v>
      </c>
      <c r="P485" s="71">
        <v>55.164654728530728</v>
      </c>
      <c r="Q485" s="71">
        <v>2.8320457779274402</v>
      </c>
      <c r="R485" s="71">
        <v>0</v>
      </c>
      <c r="S485" s="71">
        <v>3.1724472460119011</v>
      </c>
      <c r="T485" s="72"/>
      <c r="U485" s="71">
        <v>11598307</v>
      </c>
      <c r="V485" s="71">
        <v>1196</v>
      </c>
      <c r="W485" s="71">
        <v>1404</v>
      </c>
      <c r="X485" s="71">
        <v>12750</v>
      </c>
      <c r="Y485" s="71">
        <v>17134</v>
      </c>
      <c r="Z485" s="71">
        <v>29190</v>
      </c>
      <c r="AA485" s="71">
        <v>11541</v>
      </c>
      <c r="AB485" s="71">
        <v>44683</v>
      </c>
      <c r="AC485" s="71">
        <v>0</v>
      </c>
      <c r="AD485" s="71">
        <v>3.1724472460119011</v>
      </c>
      <c r="AE485" s="72"/>
      <c r="AF485" s="71">
        <v>73981330.621655196</v>
      </c>
      <c r="AG485" s="71">
        <v>1779046.5186359959</v>
      </c>
      <c r="AH485" s="71">
        <v>7847143.6635114821</v>
      </c>
      <c r="AI485" s="71">
        <v>76207384.650155589</v>
      </c>
      <c r="AJ485" s="71">
        <v>80503850.479470372</v>
      </c>
      <c r="AK485" s="71">
        <v>0</v>
      </c>
      <c r="AL485" s="71">
        <v>0</v>
      </c>
      <c r="AM485" s="71">
        <v>6150664.5799286067</v>
      </c>
      <c r="AN485" s="71">
        <v>0</v>
      </c>
      <c r="AO485" s="71">
        <v>0</v>
      </c>
      <c r="AP485" s="71">
        <v>246469420.51335725</v>
      </c>
      <c r="AQ485" s="72"/>
      <c r="AR485" s="71">
        <v>1048</v>
      </c>
      <c r="AS485" s="71">
        <v>289</v>
      </c>
      <c r="AT485" s="71">
        <v>0</v>
      </c>
      <c r="AU485" s="71">
        <v>0</v>
      </c>
      <c r="AV485" s="71">
        <v>0</v>
      </c>
      <c r="AW485" s="71">
        <v>0</v>
      </c>
      <c r="AX485" s="71"/>
      <c r="AY485" s="72"/>
      <c r="AZ485" s="71">
        <v>4823.8999999999996</v>
      </c>
      <c r="BA485" s="71">
        <v>7949</v>
      </c>
      <c r="BB485" s="71">
        <v>0</v>
      </c>
      <c r="BC485" s="71">
        <v>0</v>
      </c>
      <c r="BD485" s="71">
        <v>0</v>
      </c>
      <c r="BE485" s="71">
        <v>0</v>
      </c>
      <c r="BF485" s="71"/>
      <c r="BG485" s="72"/>
      <c r="BH485" s="71">
        <v>0</v>
      </c>
      <c r="BI485" s="71">
        <v>0</v>
      </c>
      <c r="BJ485" s="71">
        <v>0</v>
      </c>
      <c r="BK485" s="71">
        <v>0</v>
      </c>
      <c r="BL485" s="71">
        <v>37.600999999999999</v>
      </c>
      <c r="BM485" s="71">
        <v>0</v>
      </c>
      <c r="BN485" s="72"/>
      <c r="BO485" s="71">
        <v>0</v>
      </c>
      <c r="BP485" s="71">
        <v>0</v>
      </c>
      <c r="BQ485" s="71">
        <v>0</v>
      </c>
      <c r="BR485" s="71">
        <v>0</v>
      </c>
      <c r="BS485" s="71">
        <v>3</v>
      </c>
      <c r="BT485" s="71">
        <v>0</v>
      </c>
      <c r="BU485"/>
      <c r="BV485" s="70">
        <v>8.8780000000000001</v>
      </c>
      <c r="BW485" s="70">
        <v>9.5809999999999995</v>
      </c>
      <c r="BX485" s="70">
        <v>19.141999999999999</v>
      </c>
      <c r="BY485" s="70">
        <v>0</v>
      </c>
      <c r="BZ485" s="70">
        <v>0</v>
      </c>
      <c r="CA485" s="70">
        <v>0</v>
      </c>
      <c r="CB485" s="70">
        <v>0</v>
      </c>
      <c r="CC485" s="70">
        <v>0</v>
      </c>
      <c r="CD485" s="70">
        <v>0</v>
      </c>
    </row>
    <row r="486" spans="1:82">
      <c r="A486" s="70" t="s">
        <v>2232</v>
      </c>
      <c r="B486" s="70">
        <v>271</v>
      </c>
      <c r="C486" s="70">
        <v>16</v>
      </c>
      <c r="D486" s="70">
        <v>16</v>
      </c>
      <c r="E486" s="70">
        <v>2019</v>
      </c>
      <c r="F486" s="70" t="s">
        <v>158</v>
      </c>
      <c r="G486" s="70" t="s">
        <v>2216</v>
      </c>
      <c r="H486" s="70" t="s">
        <v>2217</v>
      </c>
      <c r="I486" s="148"/>
      <c r="J486" s="71">
        <v>45.765142018766767</v>
      </c>
      <c r="K486" s="71">
        <v>2.2826705425619074</v>
      </c>
      <c r="L486" s="71">
        <v>34.949239821160774</v>
      </c>
      <c r="M486" s="71">
        <v>47.352721795904174</v>
      </c>
      <c r="N486" s="71">
        <v>61.834222945331604</v>
      </c>
      <c r="O486" s="71">
        <v>46.475855347245215</v>
      </c>
      <c r="P486" s="71">
        <v>53.461669598153534</v>
      </c>
      <c r="Q486" s="71">
        <v>2.736477975458</v>
      </c>
      <c r="R486" s="71">
        <v>0</v>
      </c>
      <c r="S486" s="71">
        <v>6.1896898671434863</v>
      </c>
      <c r="T486" s="72"/>
      <c r="U486" s="71">
        <v>11131592</v>
      </c>
      <c r="V486" s="71">
        <v>1196</v>
      </c>
      <c r="W486" s="71">
        <v>1404</v>
      </c>
      <c r="X486" s="71">
        <v>12750</v>
      </c>
      <c r="Y486" s="71">
        <v>17300</v>
      </c>
      <c r="Z486" s="71">
        <v>29097</v>
      </c>
      <c r="AA486" s="71">
        <v>11101</v>
      </c>
      <c r="AB486" s="71">
        <v>44344</v>
      </c>
      <c r="AC486" s="71">
        <v>0</v>
      </c>
      <c r="AD486" s="71">
        <v>6.1896898671434863</v>
      </c>
      <c r="AE486" s="72"/>
      <c r="AF486" s="71">
        <v>74337602.946640328</v>
      </c>
      <c r="AG486" s="71">
        <v>1722588.287777436</v>
      </c>
      <c r="AH486" s="71">
        <v>8288563.7138834484</v>
      </c>
      <c r="AI486" s="71">
        <v>78093488.576973751</v>
      </c>
      <c r="AJ486" s="71">
        <v>78969504.655867368</v>
      </c>
      <c r="AK486" s="71">
        <v>0</v>
      </c>
      <c r="AL486" s="71">
        <v>0</v>
      </c>
      <c r="AM486" s="71">
        <v>6039318.9785467265</v>
      </c>
      <c r="AN486" s="71">
        <v>0</v>
      </c>
      <c r="AO486" s="71">
        <v>0</v>
      </c>
      <c r="AP486" s="71">
        <v>247451067.15968907</v>
      </c>
      <c r="AQ486" s="72"/>
      <c r="AR486" s="71">
        <v>1123</v>
      </c>
      <c r="AS486" s="71">
        <v>319</v>
      </c>
      <c r="AT486" s="71">
        <v>0</v>
      </c>
      <c r="AU486" s="71">
        <v>0</v>
      </c>
      <c r="AV486" s="71">
        <v>0</v>
      </c>
      <c r="AW486" s="71">
        <v>1</v>
      </c>
      <c r="AX486" s="71"/>
      <c r="AY486" s="72"/>
      <c r="AZ486" s="71">
        <v>5214.2000000000025</v>
      </c>
      <c r="BA486" s="71">
        <v>8786.6999999999971</v>
      </c>
      <c r="BB486" s="71">
        <v>0</v>
      </c>
      <c r="BC486" s="71">
        <v>0</v>
      </c>
      <c r="BD486" s="71">
        <v>0</v>
      </c>
      <c r="BE486" s="71">
        <v>370</v>
      </c>
      <c r="BF486" s="71"/>
      <c r="BG486" s="72"/>
      <c r="BH486" s="71">
        <v>0</v>
      </c>
      <c r="BI486" s="71">
        <v>0</v>
      </c>
      <c r="BJ486" s="71">
        <v>56.99</v>
      </c>
      <c r="BK486" s="71">
        <v>0</v>
      </c>
      <c r="BL486" s="71">
        <v>38.152000000000001</v>
      </c>
      <c r="BM486" s="71">
        <v>0</v>
      </c>
      <c r="BN486" s="72"/>
      <c r="BO486" s="71">
        <v>0</v>
      </c>
      <c r="BP486" s="71">
        <v>0</v>
      </c>
      <c r="BQ486" s="71">
        <v>1</v>
      </c>
      <c r="BR486" s="71">
        <v>0</v>
      </c>
      <c r="BS486" s="71">
        <v>3</v>
      </c>
      <c r="BT486" s="71">
        <v>0</v>
      </c>
      <c r="BU486"/>
      <c r="BV486" s="70">
        <v>65.963999999999999</v>
      </c>
      <c r="BW486" s="70">
        <v>10.266999999999999</v>
      </c>
      <c r="BX486" s="70">
        <v>18.911000000000001</v>
      </c>
      <c r="BY486" s="70">
        <v>0</v>
      </c>
      <c r="BZ486" s="70">
        <v>0</v>
      </c>
      <c r="CA486" s="70">
        <v>0</v>
      </c>
      <c r="CB486" s="70">
        <v>0</v>
      </c>
      <c r="CC486" s="70">
        <v>0</v>
      </c>
      <c r="CD486" s="70">
        <v>0</v>
      </c>
    </row>
    <row r="487" spans="1:82">
      <c r="A487" s="70" t="s">
        <v>2233</v>
      </c>
      <c r="B487" s="70">
        <v>272</v>
      </c>
      <c r="C487" s="70">
        <v>17</v>
      </c>
      <c r="D487" s="70">
        <v>16</v>
      </c>
      <c r="E487" s="70">
        <v>2020</v>
      </c>
      <c r="F487" s="70" t="s">
        <v>159</v>
      </c>
      <c r="G487" s="70" t="s">
        <v>2216</v>
      </c>
      <c r="H487" s="70" t="s">
        <v>2217</v>
      </c>
      <c r="I487" s="148"/>
      <c r="J487" s="71">
        <v>43.843871117978978</v>
      </c>
      <c r="K487" s="71">
        <v>2.4366616354710242</v>
      </c>
      <c r="L487" s="71">
        <v>34.027479971284926</v>
      </c>
      <c r="M487" s="71">
        <v>43.159198004159123</v>
      </c>
      <c r="N487" s="71">
        <v>61.155477574782275</v>
      </c>
      <c r="O487" s="71">
        <v>40.869159944988262</v>
      </c>
      <c r="P487" s="71">
        <v>50.773932834212545</v>
      </c>
      <c r="Q487" s="71">
        <v>2.5924440471271</v>
      </c>
      <c r="R487" s="71">
        <v>0</v>
      </c>
      <c r="S487" s="71">
        <v>4.604061813964603</v>
      </c>
      <c r="T487" s="72"/>
      <c r="U487" s="71">
        <v>10849917</v>
      </c>
      <c r="V487" s="71">
        <v>1117</v>
      </c>
      <c r="W487" s="71">
        <v>1530</v>
      </c>
      <c r="X487" s="71">
        <v>12912</v>
      </c>
      <c r="Y487" s="71">
        <v>17453</v>
      </c>
      <c r="Z487" s="71">
        <v>29204</v>
      </c>
      <c r="AA487" s="71">
        <v>11206</v>
      </c>
      <c r="AB487" s="71">
        <v>43969</v>
      </c>
      <c r="AC487" s="71">
        <v>0</v>
      </c>
      <c r="AD487" s="71">
        <v>4.604061813964603</v>
      </c>
      <c r="AE487" s="72"/>
      <c r="AF487" s="71">
        <v>73145646.508213058</v>
      </c>
      <c r="AG487" s="71">
        <v>1757026.6081044849</v>
      </c>
      <c r="AH487" s="71">
        <v>8755682.3636614289</v>
      </c>
      <c r="AI487" s="71">
        <v>74609013.506767675</v>
      </c>
      <c r="AJ487" s="71">
        <v>79721297.7051038</v>
      </c>
      <c r="AK487" s="71"/>
      <c r="AL487" s="71"/>
      <c r="AM487" s="71">
        <v>5738443.0057787877</v>
      </c>
      <c r="AN487" s="71"/>
      <c r="AO487" s="71"/>
      <c r="AP487" s="71">
        <v>243727109.69762927</v>
      </c>
      <c r="AQ487" s="72"/>
      <c r="AR487" s="71">
        <v>1166</v>
      </c>
      <c r="AS487" s="71">
        <v>334</v>
      </c>
      <c r="AT487" s="71">
        <v>0</v>
      </c>
      <c r="AU487" s="71">
        <v>0</v>
      </c>
      <c r="AV487" s="71">
        <v>0</v>
      </c>
      <c r="AW487" s="71">
        <v>1</v>
      </c>
      <c r="AX487" s="71"/>
      <c r="AY487" s="72"/>
      <c r="AZ487" s="71">
        <v>5461.7000000000025</v>
      </c>
      <c r="BA487" s="71">
        <v>9342.4</v>
      </c>
      <c r="BB487" s="71">
        <v>0</v>
      </c>
      <c r="BC487" s="71">
        <v>0</v>
      </c>
      <c r="BD487" s="71">
        <v>0</v>
      </c>
      <c r="BE487" s="71">
        <v>370</v>
      </c>
      <c r="BF487" s="71"/>
      <c r="BG487" s="72"/>
      <c r="BH487" s="71">
        <v>0</v>
      </c>
      <c r="BI487" s="71">
        <v>0</v>
      </c>
      <c r="BJ487" s="71">
        <v>62.182000000000002</v>
      </c>
      <c r="BK487" s="71">
        <v>0</v>
      </c>
      <c r="BL487" s="71">
        <v>36.849000000000004</v>
      </c>
      <c r="BM487" s="71">
        <v>0</v>
      </c>
      <c r="BN487" s="72"/>
      <c r="BO487" s="71">
        <v>0</v>
      </c>
      <c r="BP487" s="71">
        <v>0</v>
      </c>
      <c r="BQ487" s="71">
        <v>1</v>
      </c>
      <c r="BR487" s="71">
        <v>0</v>
      </c>
      <c r="BS487" s="71">
        <v>3</v>
      </c>
      <c r="BT487" s="71">
        <v>0</v>
      </c>
      <c r="BU487"/>
      <c r="BV487" s="70">
        <v>70.567999999999998</v>
      </c>
      <c r="BW487" s="70">
        <v>9.8719999999999999</v>
      </c>
      <c r="BX487" s="70">
        <v>18.591000000000001</v>
      </c>
      <c r="BY487" s="70">
        <v>0</v>
      </c>
      <c r="BZ487" s="70">
        <v>0</v>
      </c>
      <c r="CA487" s="70">
        <v>0</v>
      </c>
      <c r="CB487" s="70">
        <v>0</v>
      </c>
      <c r="CC487" s="70">
        <v>0</v>
      </c>
      <c r="CD487" s="70">
        <v>0</v>
      </c>
    </row>
    <row r="488" spans="1:82">
      <c r="A488" s="70" t="s">
        <v>2234</v>
      </c>
      <c r="B488" s="70">
        <v>272</v>
      </c>
      <c r="C488" s="70">
        <v>18</v>
      </c>
      <c r="D488" s="70">
        <v>16</v>
      </c>
      <c r="E488" s="70">
        <v>2021</v>
      </c>
      <c r="F488" s="70" t="s">
        <v>160</v>
      </c>
      <c r="G488" s="70" t="s">
        <v>2216</v>
      </c>
      <c r="H488" s="70" t="s">
        <v>2217</v>
      </c>
      <c r="I488" s="148"/>
      <c r="J488" s="71">
        <v>52.339153300962408</v>
      </c>
      <c r="K488" s="71">
        <v>2.6128658284616835</v>
      </c>
      <c r="L488" s="71">
        <v>44.641365958819136</v>
      </c>
      <c r="M488" s="71">
        <v>48.819541444238254</v>
      </c>
      <c r="N488" s="71">
        <v>66.887436095401583</v>
      </c>
      <c r="O488" s="71">
        <v>39.523665203561599</v>
      </c>
      <c r="P488" s="71">
        <v>52.181429195281837</v>
      </c>
      <c r="Q488" s="71">
        <v>2.5384962683183199</v>
      </c>
      <c r="R488" s="71">
        <v>0</v>
      </c>
      <c r="S488" s="71">
        <v>4.2304810774168917</v>
      </c>
      <c r="T488" s="72"/>
      <c r="U488" s="71">
        <v>13699595</v>
      </c>
      <c r="V488" s="71">
        <v>1117</v>
      </c>
      <c r="W488" s="71">
        <v>1530</v>
      </c>
      <c r="X488" s="71">
        <v>12912</v>
      </c>
      <c r="Y488" s="71">
        <v>17485</v>
      </c>
      <c r="Z488" s="71">
        <v>29080</v>
      </c>
      <c r="AA488" s="71">
        <v>11230</v>
      </c>
      <c r="AB488" s="71">
        <v>43477</v>
      </c>
      <c r="AC488" s="71">
        <v>0</v>
      </c>
      <c r="AD488" s="71">
        <v>4.2304810774168917</v>
      </c>
      <c r="AE488" s="72"/>
      <c r="AF488" s="71">
        <v>82666810.768430948</v>
      </c>
      <c r="AG488" s="71">
        <v>1809373.8738590863</v>
      </c>
      <c r="AH488" s="71">
        <v>10488098.268086817</v>
      </c>
      <c r="AI488" s="71">
        <v>79846331.949843109</v>
      </c>
      <c r="AJ488" s="71">
        <v>84711881.341432899</v>
      </c>
      <c r="AK488" s="71">
        <v>0</v>
      </c>
      <c r="AL488" s="71">
        <v>0</v>
      </c>
      <c r="AM488" s="71">
        <v>5706960.0502198478</v>
      </c>
      <c r="AN488" s="71">
        <v>0</v>
      </c>
      <c r="AO488" s="71">
        <v>0</v>
      </c>
      <c r="AP488" s="71">
        <v>265229456.25187269</v>
      </c>
      <c r="AQ488" s="72"/>
      <c r="AR488" s="71">
        <v>1236</v>
      </c>
      <c r="AS488" s="71">
        <v>337</v>
      </c>
      <c r="AT488" s="71">
        <v>0</v>
      </c>
      <c r="AU488" s="71">
        <v>0</v>
      </c>
      <c r="AV488" s="71">
        <v>0</v>
      </c>
      <c r="AW488" s="71">
        <v>1</v>
      </c>
      <c r="AX488" s="71"/>
      <c r="AY488" s="72"/>
      <c r="AZ488" s="71">
        <v>5874.7000000000025</v>
      </c>
      <c r="BA488" s="71">
        <v>9841.9</v>
      </c>
      <c r="BB488" s="71">
        <v>0</v>
      </c>
      <c r="BC488" s="71">
        <v>0</v>
      </c>
      <c r="BD488" s="71">
        <v>0</v>
      </c>
      <c r="BE488" s="71">
        <v>370</v>
      </c>
      <c r="BF488" s="71"/>
      <c r="BG488" s="72"/>
      <c r="BH488" s="71">
        <v>0</v>
      </c>
      <c r="BI488" s="71">
        <v>0</v>
      </c>
      <c r="BJ488" s="71">
        <v>67.674999999999997</v>
      </c>
      <c r="BK488" s="71">
        <v>0</v>
      </c>
      <c r="BL488" s="71">
        <v>35.49</v>
      </c>
      <c r="BM488" s="71">
        <v>0</v>
      </c>
      <c r="BN488" s="72"/>
      <c r="BO488" s="71">
        <v>0</v>
      </c>
      <c r="BP488" s="71">
        <v>0</v>
      </c>
      <c r="BQ488" s="71">
        <v>1</v>
      </c>
      <c r="BR488" s="71">
        <v>0</v>
      </c>
      <c r="BS488" s="71">
        <v>3</v>
      </c>
      <c r="BT488" s="71">
        <v>0</v>
      </c>
      <c r="BU488"/>
      <c r="BV488" s="70">
        <v>75.930000000000007</v>
      </c>
      <c r="BW488" s="70">
        <v>9.6679999999999993</v>
      </c>
      <c r="BX488" s="70">
        <v>17.567</v>
      </c>
      <c r="BY488" s="70">
        <v>0</v>
      </c>
      <c r="BZ488" s="70">
        <v>0</v>
      </c>
      <c r="CA488" s="70">
        <v>0</v>
      </c>
      <c r="CB488" s="70">
        <v>0</v>
      </c>
      <c r="CC488" s="70">
        <v>0</v>
      </c>
      <c r="CD488" s="70">
        <v>0</v>
      </c>
    </row>
    <row r="489" spans="1:82">
      <c r="A489" s="70" t="s">
        <v>2235</v>
      </c>
      <c r="B489" s="70">
        <v>272</v>
      </c>
      <c r="C489" s="70">
        <v>19</v>
      </c>
      <c r="D489" s="70">
        <v>16</v>
      </c>
      <c r="E489" s="70">
        <v>2022</v>
      </c>
      <c r="F489" s="70" t="s">
        <v>161</v>
      </c>
      <c r="G489" s="70" t="s">
        <v>2216</v>
      </c>
      <c r="H489" s="70" t="s">
        <v>2217</v>
      </c>
      <c r="I489" s="148"/>
      <c r="J489" s="71">
        <v>50.439969488046948</v>
      </c>
      <c r="K489" s="71">
        <v>2.3540048981034194</v>
      </c>
      <c r="L489" s="71">
        <v>28.604765619689484</v>
      </c>
      <c r="M489" s="71">
        <v>48.21200244388676</v>
      </c>
      <c r="N489" s="71">
        <v>65.899344818533237</v>
      </c>
      <c r="O489" s="71">
        <v>41.766504287312983</v>
      </c>
      <c r="P489" s="71">
        <v>51.45282005144022</v>
      </c>
      <c r="Q489" s="71">
        <v>2.5331693230798358</v>
      </c>
      <c r="R489" s="71">
        <v>0</v>
      </c>
      <c r="S489" s="71">
        <v>5.6605793060578264</v>
      </c>
      <c r="T489" s="72"/>
      <c r="U489" s="71">
        <v>14650489</v>
      </c>
      <c r="V489" s="71">
        <v>1117</v>
      </c>
      <c r="W489" s="71">
        <v>1530</v>
      </c>
      <c r="X489" s="71">
        <v>12912</v>
      </c>
      <c r="Y489" s="71">
        <v>17616</v>
      </c>
      <c r="Z489" s="71">
        <v>29197</v>
      </c>
      <c r="AA489" s="71">
        <v>11242</v>
      </c>
      <c r="AB489" s="71">
        <v>43030</v>
      </c>
      <c r="AC489" s="71">
        <v>0</v>
      </c>
      <c r="AD489" s="71">
        <v>5.6605793060578264</v>
      </c>
      <c r="AE489" s="72"/>
      <c r="AF489" s="71">
        <v>78519863.071729079</v>
      </c>
      <c r="AG489" s="71">
        <v>1757243.5485090408</v>
      </c>
      <c r="AH489" s="71">
        <v>8188149.4088099236</v>
      </c>
      <c r="AI489" s="71">
        <v>79296158.372385129</v>
      </c>
      <c r="AJ489" s="71">
        <v>84620954.47992608</v>
      </c>
      <c r="AK489" s="71">
        <v>0</v>
      </c>
      <c r="AL489" s="71">
        <v>0</v>
      </c>
      <c r="AM489" s="71">
        <v>5556347.4783381829</v>
      </c>
      <c r="AN489" s="71">
        <v>0</v>
      </c>
      <c r="AO489" s="71">
        <v>0</v>
      </c>
      <c r="AP489" s="71">
        <v>257938716.35969743</v>
      </c>
      <c r="AQ489" s="72"/>
      <c r="AR489" s="71">
        <v>1307</v>
      </c>
      <c r="AS489" s="71">
        <v>339</v>
      </c>
      <c r="AT489" s="71">
        <v>0</v>
      </c>
      <c r="AU489" s="71">
        <v>0</v>
      </c>
      <c r="AV489" s="71">
        <v>0</v>
      </c>
      <c r="AW489" s="71">
        <v>1</v>
      </c>
      <c r="AX489" s="71"/>
      <c r="AY489" s="72"/>
      <c r="AZ489" s="71">
        <v>6268.5000000000018</v>
      </c>
      <c r="BA489" s="71">
        <v>9913.4</v>
      </c>
      <c r="BB489" s="71">
        <v>0</v>
      </c>
      <c r="BC489" s="71">
        <v>0</v>
      </c>
      <c r="BD489" s="71">
        <v>0</v>
      </c>
      <c r="BE489" s="71">
        <v>370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2236</v>
      </c>
      <c r="B490" s="70">
        <v>272</v>
      </c>
      <c r="C490" s="70">
        <v>20</v>
      </c>
      <c r="D490" s="70">
        <v>16</v>
      </c>
      <c r="E490" s="70">
        <v>2023</v>
      </c>
      <c r="F490" s="70" t="s">
        <v>1539</v>
      </c>
      <c r="G490" s="70" t="s">
        <v>2216</v>
      </c>
      <c r="H490" s="70" t="s">
        <v>2217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1376</v>
      </c>
      <c r="AS490" s="71">
        <v>343</v>
      </c>
      <c r="AT490" s="71">
        <v>0</v>
      </c>
      <c r="AU490" s="71">
        <v>0</v>
      </c>
      <c r="AV490" s="71">
        <v>0</v>
      </c>
      <c r="AW490" s="71">
        <v>1</v>
      </c>
      <c r="AX490" s="71"/>
      <c r="AY490" s="72"/>
      <c r="AZ490" s="71">
        <v>6670.7999999999947</v>
      </c>
      <c r="BA490" s="71">
        <v>10083.9</v>
      </c>
      <c r="BB490" s="71">
        <v>0</v>
      </c>
      <c r="BC490" s="71">
        <v>0</v>
      </c>
      <c r="BD490" s="71">
        <v>0</v>
      </c>
      <c r="BE490" s="71">
        <v>370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2237</v>
      </c>
      <c r="B491" s="70">
        <v>272</v>
      </c>
      <c r="C491" s="70">
        <v>21</v>
      </c>
      <c r="D491" s="70">
        <v>16</v>
      </c>
      <c r="E491" s="70">
        <v>2024</v>
      </c>
      <c r="F491" s="70" t="s">
        <v>1554</v>
      </c>
      <c r="G491" s="70" t="s">
        <v>2216</v>
      </c>
      <c r="H491" s="70" t="s">
        <v>2217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2238</v>
      </c>
      <c r="B492" s="70">
        <v>273</v>
      </c>
      <c r="C492" s="70">
        <v>1</v>
      </c>
      <c r="D492" s="70">
        <v>17</v>
      </c>
      <c r="E492" s="70">
        <v>1990</v>
      </c>
      <c r="F492" s="70" t="s">
        <v>787</v>
      </c>
      <c r="G492" s="70" t="s">
        <v>2239</v>
      </c>
      <c r="H492" s="70" t="s">
        <v>2240</v>
      </c>
      <c r="I492" s="148"/>
      <c r="J492" s="71">
        <v>604.59759408347941</v>
      </c>
      <c r="K492" s="71">
        <v>3.0730454459125811</v>
      </c>
      <c r="L492" s="71">
        <v>1.1290457621775261</v>
      </c>
      <c r="M492" s="71">
        <v>13.572625488121179</v>
      </c>
      <c r="N492" s="71">
        <v>27.82150654837486</v>
      </c>
      <c r="O492" s="71">
        <v>25.873322256374301</v>
      </c>
      <c r="P492" s="71">
        <v>28.334784474661149</v>
      </c>
      <c r="Q492" s="71">
        <v>1.90951213227741</v>
      </c>
      <c r="R492" s="71">
        <v>0</v>
      </c>
      <c r="S492" s="71">
        <v>2.073500630606838</v>
      </c>
      <c r="T492" s="72"/>
      <c r="U492" s="71">
        <v>51455391</v>
      </c>
      <c r="V492" s="71">
        <v>1150</v>
      </c>
      <c r="W492" s="71">
        <v>13</v>
      </c>
      <c r="X492" s="71">
        <v>5161</v>
      </c>
      <c r="Y492" s="71">
        <v>8912</v>
      </c>
      <c r="Z492" s="71">
        <v>10642</v>
      </c>
      <c r="AA492" s="71">
        <v>6880</v>
      </c>
      <c r="AB492" s="71">
        <v>31004</v>
      </c>
      <c r="AC492" s="71">
        <v>0</v>
      </c>
      <c r="AD492" s="71">
        <v>2.073500630606838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2241</v>
      </c>
      <c r="B493" s="70">
        <v>274</v>
      </c>
      <c r="C493" s="70">
        <v>2</v>
      </c>
      <c r="D493" s="70">
        <v>17</v>
      </c>
      <c r="E493" s="70">
        <v>2005</v>
      </c>
      <c r="F493" s="70" t="s">
        <v>789</v>
      </c>
      <c r="G493" s="70" t="s">
        <v>2239</v>
      </c>
      <c r="H493" s="70" t="s">
        <v>2240</v>
      </c>
      <c r="I493" s="148"/>
      <c r="J493" s="71">
        <v>1387.9061765470919</v>
      </c>
      <c r="K493" s="71">
        <v>2.4314984694030808</v>
      </c>
      <c r="L493" s="71">
        <v>2.572069885343871</v>
      </c>
      <c r="M493" s="71">
        <v>26.861163578636429</v>
      </c>
      <c r="N493" s="71">
        <v>41.267920707078673</v>
      </c>
      <c r="O493" s="71">
        <v>43.341326136785348</v>
      </c>
      <c r="P493" s="71">
        <v>24.293473407313321</v>
      </c>
      <c r="Q493" s="71">
        <v>2.0446802837361902</v>
      </c>
      <c r="R493" s="71">
        <v>0</v>
      </c>
      <c r="S493" s="71">
        <v>0</v>
      </c>
      <c r="T493" s="72"/>
      <c r="U493" s="71">
        <v>141073838</v>
      </c>
      <c r="V493" s="71">
        <v>1061</v>
      </c>
      <c r="W493" s="71">
        <v>34</v>
      </c>
      <c r="X493" s="71">
        <v>5421</v>
      </c>
      <c r="Y493" s="71">
        <v>11225</v>
      </c>
      <c r="Z493" s="71">
        <v>20629</v>
      </c>
      <c r="AA493" s="71">
        <v>4831</v>
      </c>
      <c r="AB493" s="71">
        <v>34706</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2242</v>
      </c>
      <c r="B494" s="70">
        <v>275</v>
      </c>
      <c r="C494" s="70">
        <v>3</v>
      </c>
      <c r="D494" s="70">
        <v>17</v>
      </c>
      <c r="E494" s="70">
        <v>2006</v>
      </c>
      <c r="F494" s="70" t="s">
        <v>790</v>
      </c>
      <c r="G494" s="70" t="s">
        <v>2239</v>
      </c>
      <c r="H494" s="70" t="s">
        <v>2240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2243</v>
      </c>
      <c r="B495" s="70">
        <v>276</v>
      </c>
      <c r="C495" s="70">
        <v>4</v>
      </c>
      <c r="D495" s="70">
        <v>17</v>
      </c>
      <c r="E495" s="70">
        <v>2007</v>
      </c>
      <c r="F495" s="70" t="s">
        <v>791</v>
      </c>
      <c r="G495" s="70" t="s">
        <v>2239</v>
      </c>
      <c r="H495" s="70" t="s">
        <v>2240</v>
      </c>
      <c r="I495" s="148"/>
      <c r="J495" s="71">
        <v>1316.13553519639</v>
      </c>
      <c r="K495" s="71">
        <v>2.1867035969513768</v>
      </c>
      <c r="L495" s="71">
        <v>7.1430381526701447</v>
      </c>
      <c r="M495" s="71">
        <v>30.766204162845771</v>
      </c>
      <c r="N495" s="71">
        <v>42.752067465469153</v>
      </c>
      <c r="O495" s="71">
        <v>43.232370633687083</v>
      </c>
      <c r="P495" s="71">
        <v>24.12311266267189</v>
      </c>
      <c r="Q495" s="71">
        <v>2.2402013736753599</v>
      </c>
      <c r="R495" s="71">
        <v>0</v>
      </c>
      <c r="S495" s="71">
        <v>0</v>
      </c>
      <c r="T495" s="72"/>
      <c r="U495" s="71">
        <v>159650923</v>
      </c>
      <c r="V495" s="71">
        <v>956</v>
      </c>
      <c r="W495" s="71">
        <v>81</v>
      </c>
      <c r="X495" s="71">
        <v>6796</v>
      </c>
      <c r="Y495" s="71">
        <v>12094</v>
      </c>
      <c r="Z495" s="71">
        <v>21391</v>
      </c>
      <c r="AA495" s="71">
        <v>4724</v>
      </c>
      <c r="AB495" s="71">
        <v>36014</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2244</v>
      </c>
      <c r="B496" s="70">
        <v>277</v>
      </c>
      <c r="C496" s="70">
        <v>5</v>
      </c>
      <c r="D496" s="70">
        <v>17</v>
      </c>
      <c r="E496" s="70">
        <v>2008</v>
      </c>
      <c r="F496" s="70" t="s">
        <v>792</v>
      </c>
      <c r="G496" s="70" t="s">
        <v>2239</v>
      </c>
      <c r="H496" s="70" t="s">
        <v>2240</v>
      </c>
      <c r="I496" s="148"/>
      <c r="J496" s="71">
        <v>1088.957744596406</v>
      </c>
      <c r="K496" s="71">
        <v>1.632995429108165</v>
      </c>
      <c r="L496" s="71">
        <v>2.671830747614846</v>
      </c>
      <c r="M496" s="71">
        <v>30.677937640001279</v>
      </c>
      <c r="N496" s="71">
        <v>42.857204497788643</v>
      </c>
      <c r="O496" s="71">
        <v>42.57673920042771</v>
      </c>
      <c r="P496" s="71">
        <v>23.595753989043541</v>
      </c>
      <c r="Q496" s="71">
        <v>2.21851597980256</v>
      </c>
      <c r="R496" s="71">
        <v>0</v>
      </c>
      <c r="S496" s="71">
        <v>0</v>
      </c>
      <c r="T496" s="72"/>
      <c r="U496" s="71">
        <v>140772662</v>
      </c>
      <c r="V496" s="71">
        <v>956</v>
      </c>
      <c r="W496" s="71">
        <v>34</v>
      </c>
      <c r="X496" s="71">
        <v>6796</v>
      </c>
      <c r="Y496" s="71">
        <v>12258</v>
      </c>
      <c r="Z496" s="71">
        <v>21806</v>
      </c>
      <c r="AA496" s="71">
        <v>4626</v>
      </c>
      <c r="AB496" s="71">
        <v>36252</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2245</v>
      </c>
      <c r="B497" s="70">
        <v>278</v>
      </c>
      <c r="C497" s="70">
        <v>6</v>
      </c>
      <c r="D497" s="70">
        <v>17</v>
      </c>
      <c r="E497" s="70">
        <v>2009</v>
      </c>
      <c r="F497" s="70" t="s">
        <v>176</v>
      </c>
      <c r="G497" s="70" t="s">
        <v>2239</v>
      </c>
      <c r="H497" s="70" t="s">
        <v>2240</v>
      </c>
      <c r="I497" s="148"/>
      <c r="J497" s="71">
        <v>1118.690344699143</v>
      </c>
      <c r="K497" s="71">
        <v>1.64691101935981</v>
      </c>
      <c r="L497" s="71">
        <v>1.8038132296803679</v>
      </c>
      <c r="M497" s="71">
        <v>33.785902560244082</v>
      </c>
      <c r="N497" s="71">
        <v>41.806227711550576</v>
      </c>
      <c r="O497" s="71">
        <v>43.681371161919607</v>
      </c>
      <c r="P497" s="71">
        <v>22.705847934191912</v>
      </c>
      <c r="Q497" s="71">
        <v>2.1265127407734901</v>
      </c>
      <c r="R497" s="71">
        <v>0</v>
      </c>
      <c r="S497" s="71">
        <v>0</v>
      </c>
      <c r="T497" s="72"/>
      <c r="U497" s="71">
        <v>113690750</v>
      </c>
      <c r="V497" s="71">
        <v>1013</v>
      </c>
      <c r="W497" s="71">
        <v>39</v>
      </c>
      <c r="X497" s="71">
        <v>7918</v>
      </c>
      <c r="Y497" s="71">
        <v>12353</v>
      </c>
      <c r="Z497" s="71">
        <v>22082</v>
      </c>
      <c r="AA497" s="71">
        <v>4570</v>
      </c>
      <c r="AB497" s="71">
        <v>36477</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177.42500000000001</v>
      </c>
      <c r="BK497" s="71">
        <v>0</v>
      </c>
      <c r="BL497" s="71">
        <v>2.77</v>
      </c>
      <c r="BM497" s="71">
        <v>0</v>
      </c>
      <c r="BN497" s="72"/>
      <c r="BO497" s="71">
        <v>0</v>
      </c>
      <c r="BP497" s="71">
        <v>0</v>
      </c>
      <c r="BQ497" s="71">
        <v>8</v>
      </c>
      <c r="BR497" s="71">
        <v>0</v>
      </c>
      <c r="BS497" s="71">
        <v>1</v>
      </c>
      <c r="BT497" s="71">
        <v>0</v>
      </c>
      <c r="BU497"/>
      <c r="BV497" s="70">
        <v>175.31</v>
      </c>
      <c r="BW497" s="70">
        <v>0</v>
      </c>
      <c r="BX497" s="70">
        <v>0</v>
      </c>
      <c r="BY497" s="70">
        <v>0</v>
      </c>
      <c r="BZ497" s="70">
        <v>0</v>
      </c>
      <c r="CA497" s="70">
        <v>0</v>
      </c>
      <c r="CB497" s="70">
        <v>4.8849999999999998</v>
      </c>
      <c r="CC497" s="70">
        <v>0</v>
      </c>
      <c r="CD497" s="70">
        <v>0</v>
      </c>
    </row>
    <row r="498" spans="1:82">
      <c r="A498" s="70" t="s">
        <v>2246</v>
      </c>
      <c r="B498" s="70">
        <v>279</v>
      </c>
      <c r="C498" s="70">
        <v>7</v>
      </c>
      <c r="D498" s="70">
        <v>17</v>
      </c>
      <c r="E498" s="70">
        <v>2010</v>
      </c>
      <c r="F498" s="70" t="s">
        <v>177</v>
      </c>
      <c r="G498" s="70" t="s">
        <v>2239</v>
      </c>
      <c r="H498" s="70" t="s">
        <v>2240</v>
      </c>
      <c r="I498" s="148"/>
      <c r="J498" s="71">
        <v>1118.6961407630649</v>
      </c>
      <c r="K498" s="71">
        <v>1.75707840389862</v>
      </c>
      <c r="L498" s="71">
        <v>1.701593248713847</v>
      </c>
      <c r="M498" s="71">
        <v>34.685314174953618</v>
      </c>
      <c r="N498" s="71">
        <v>46.769255016962518</v>
      </c>
      <c r="O498" s="71">
        <v>43.754990622474509</v>
      </c>
      <c r="P498" s="71">
        <v>23.353665053478839</v>
      </c>
      <c r="Q498" s="71">
        <v>2.2528669184244601</v>
      </c>
      <c r="R498" s="71">
        <v>0</v>
      </c>
      <c r="S498" s="71">
        <v>0</v>
      </c>
      <c r="T498" s="72"/>
      <c r="U498" s="71">
        <v>115182586</v>
      </c>
      <c r="V498" s="71">
        <v>1013</v>
      </c>
      <c r="W498" s="71">
        <v>39</v>
      </c>
      <c r="X498" s="71">
        <v>7918</v>
      </c>
      <c r="Y498" s="71">
        <v>12588</v>
      </c>
      <c r="Z498" s="71">
        <v>22222</v>
      </c>
      <c r="AA498" s="71">
        <v>4583</v>
      </c>
      <c r="AB498" s="71">
        <v>37030</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192.45599999999999</v>
      </c>
      <c r="BK498" s="71">
        <v>0</v>
      </c>
      <c r="BL498" s="71">
        <v>2.8</v>
      </c>
      <c r="BM498" s="71">
        <v>0</v>
      </c>
      <c r="BN498" s="72"/>
      <c r="BO498" s="71">
        <v>0</v>
      </c>
      <c r="BP498" s="71">
        <v>0</v>
      </c>
      <c r="BQ498" s="71">
        <v>9</v>
      </c>
      <c r="BR498" s="71">
        <v>0</v>
      </c>
      <c r="BS498" s="71">
        <v>1</v>
      </c>
      <c r="BT498" s="71">
        <v>0</v>
      </c>
      <c r="BU498"/>
      <c r="BV498" s="70">
        <v>177.04900000000001</v>
      </c>
      <c r="BW498" s="70">
        <v>13.863</v>
      </c>
      <c r="BX498" s="70">
        <v>0</v>
      </c>
      <c r="BY498" s="70">
        <v>0</v>
      </c>
      <c r="BZ498" s="70">
        <v>0</v>
      </c>
      <c r="CA498" s="70">
        <v>0</v>
      </c>
      <c r="CB498" s="70">
        <v>4.3440000000000003</v>
      </c>
      <c r="CC498" s="70">
        <v>0</v>
      </c>
      <c r="CD498" s="70">
        <v>0</v>
      </c>
    </row>
    <row r="499" spans="1:82">
      <c r="A499" s="70" t="s">
        <v>2247</v>
      </c>
      <c r="B499" s="70">
        <v>280</v>
      </c>
      <c r="C499" s="70">
        <v>8</v>
      </c>
      <c r="D499" s="70">
        <v>17</v>
      </c>
      <c r="E499" s="70">
        <v>2011</v>
      </c>
      <c r="F499" s="70" t="s">
        <v>178</v>
      </c>
      <c r="G499" s="70" t="s">
        <v>2239</v>
      </c>
      <c r="H499" s="70" t="s">
        <v>2240</v>
      </c>
      <c r="I499" s="148"/>
      <c r="J499" s="71">
        <v>1068.711321392937</v>
      </c>
      <c r="K499" s="71">
        <v>2.3860449312296952</v>
      </c>
      <c r="L499" s="71">
        <v>1.766923839094469</v>
      </c>
      <c r="M499" s="71">
        <v>37.56499255652124</v>
      </c>
      <c r="N499" s="71">
        <v>48.178168560461849</v>
      </c>
      <c r="O499" s="71">
        <v>43.714958566614555</v>
      </c>
      <c r="P499" s="71">
        <v>22.90641087009627</v>
      </c>
      <c r="Q499" s="71">
        <v>2.6382357095662399</v>
      </c>
      <c r="R499" s="71">
        <v>0</v>
      </c>
      <c r="S499" s="71">
        <v>0</v>
      </c>
      <c r="T499" s="72"/>
      <c r="U499" s="71">
        <v>108341525</v>
      </c>
      <c r="V499" s="71">
        <v>1013</v>
      </c>
      <c r="W499" s="71">
        <v>39</v>
      </c>
      <c r="X499" s="71">
        <v>7918</v>
      </c>
      <c r="Y499" s="71">
        <v>12874</v>
      </c>
      <c r="Z499" s="71">
        <v>22684</v>
      </c>
      <c r="AA499" s="71">
        <v>4629</v>
      </c>
      <c r="AB499" s="71">
        <v>37594</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192.108</v>
      </c>
      <c r="BK499" s="71">
        <v>0</v>
      </c>
      <c r="BL499" s="71">
        <v>2.74</v>
      </c>
      <c r="BM499" s="71">
        <v>0</v>
      </c>
      <c r="BN499" s="72"/>
      <c r="BO499" s="71">
        <v>0</v>
      </c>
      <c r="BP499" s="71">
        <v>0</v>
      </c>
      <c r="BQ499" s="71">
        <v>9</v>
      </c>
      <c r="BR499" s="71">
        <v>0</v>
      </c>
      <c r="BS499" s="71">
        <v>1</v>
      </c>
      <c r="BT499" s="71">
        <v>0</v>
      </c>
      <c r="BU499"/>
      <c r="BV499" s="70">
        <v>173.78800000000001</v>
      </c>
      <c r="BW499" s="70">
        <v>12.913</v>
      </c>
      <c r="BX499" s="70">
        <v>0</v>
      </c>
      <c r="BY499" s="70">
        <v>0</v>
      </c>
      <c r="BZ499" s="70">
        <v>0</v>
      </c>
      <c r="CA499" s="70">
        <v>0</v>
      </c>
      <c r="CB499" s="70">
        <v>4.8789999999999996</v>
      </c>
      <c r="CC499" s="70">
        <v>3.2679999999999998</v>
      </c>
      <c r="CD499" s="70">
        <v>0</v>
      </c>
    </row>
    <row r="500" spans="1:82">
      <c r="A500" s="70" t="s">
        <v>2248</v>
      </c>
      <c r="B500" s="70">
        <v>281</v>
      </c>
      <c r="C500" s="70">
        <v>9</v>
      </c>
      <c r="D500" s="70">
        <v>17</v>
      </c>
      <c r="E500" s="70">
        <v>2012</v>
      </c>
      <c r="F500" s="70" t="s">
        <v>179</v>
      </c>
      <c r="G500" s="70" t="s">
        <v>2239</v>
      </c>
      <c r="H500" s="70" t="s">
        <v>2240</v>
      </c>
      <c r="I500" s="148"/>
      <c r="J500" s="71">
        <v>840.38956585893402</v>
      </c>
      <c r="K500" s="71">
        <v>2.1338362901534129</v>
      </c>
      <c r="L500" s="71">
        <v>1.721190662503417</v>
      </c>
      <c r="M500" s="71">
        <v>39.68594019772754</v>
      </c>
      <c r="N500" s="71">
        <v>51.176611116800828</v>
      </c>
      <c r="O500" s="71">
        <v>44.200750614701931</v>
      </c>
      <c r="P500" s="71">
        <v>22.967064424969831</v>
      </c>
      <c r="Q500" s="71">
        <v>2.9555214440482001</v>
      </c>
      <c r="R500" s="71">
        <v>0</v>
      </c>
      <c r="S500" s="71">
        <v>0</v>
      </c>
      <c r="T500" s="72"/>
      <c r="U500" s="71">
        <v>91734754</v>
      </c>
      <c r="V500" s="71">
        <v>1013</v>
      </c>
      <c r="W500" s="71">
        <v>39</v>
      </c>
      <c r="X500" s="71">
        <v>7918</v>
      </c>
      <c r="Y500" s="71">
        <v>13528</v>
      </c>
      <c r="Z500" s="71">
        <v>23118</v>
      </c>
      <c r="AA500" s="71">
        <v>4615</v>
      </c>
      <c r="AB500" s="71">
        <v>38763</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213.11799999999999</v>
      </c>
      <c r="BK500" s="71">
        <v>0</v>
      </c>
      <c r="BL500" s="71">
        <v>3.1920000000000002</v>
      </c>
      <c r="BM500" s="71">
        <v>0</v>
      </c>
      <c r="BN500" s="72"/>
      <c r="BO500" s="71">
        <v>0</v>
      </c>
      <c r="BP500" s="71">
        <v>0</v>
      </c>
      <c r="BQ500" s="71">
        <v>10</v>
      </c>
      <c r="BR500" s="71">
        <v>0</v>
      </c>
      <c r="BS500" s="71">
        <v>1</v>
      </c>
      <c r="BT500" s="71">
        <v>0</v>
      </c>
      <c r="BU500"/>
      <c r="BV500" s="70">
        <v>194.34700000000001</v>
      </c>
      <c r="BW500" s="70">
        <v>13.417999999999999</v>
      </c>
      <c r="BX500" s="70">
        <v>0</v>
      </c>
      <c r="BY500" s="70">
        <v>0</v>
      </c>
      <c r="BZ500" s="70">
        <v>0</v>
      </c>
      <c r="CA500" s="70">
        <v>0</v>
      </c>
      <c r="CB500" s="70">
        <v>4.6719999999999997</v>
      </c>
      <c r="CC500" s="70">
        <v>3.8730000000000002</v>
      </c>
      <c r="CD500" s="70">
        <v>0</v>
      </c>
    </row>
    <row r="501" spans="1:82">
      <c r="A501" s="70" t="s">
        <v>2249</v>
      </c>
      <c r="B501" s="70">
        <v>282</v>
      </c>
      <c r="C501" s="70">
        <v>10</v>
      </c>
      <c r="D501" s="70">
        <v>17</v>
      </c>
      <c r="E501" s="70">
        <v>2013</v>
      </c>
      <c r="F501" s="70" t="s">
        <v>180</v>
      </c>
      <c r="G501" s="1064" t="s">
        <v>2239</v>
      </c>
      <c r="H501" s="70" t="s">
        <v>2240</v>
      </c>
      <c r="I501" s="148"/>
      <c r="J501" s="71">
        <v>1063.216885444017</v>
      </c>
      <c r="K501" s="71">
        <v>1.813293529967194</v>
      </c>
      <c r="L501" s="71">
        <v>1.588174207882483</v>
      </c>
      <c r="M501" s="71">
        <v>39.509956298799217</v>
      </c>
      <c r="N501" s="71">
        <v>46.983634459337459</v>
      </c>
      <c r="O501" s="71">
        <v>43.133395207123023</v>
      </c>
      <c r="P501" s="71">
        <v>22.743891927247017</v>
      </c>
      <c r="Q501" s="71">
        <v>3.0301458998553099</v>
      </c>
      <c r="R501" s="71">
        <v>0</v>
      </c>
      <c r="S501" s="71">
        <v>0</v>
      </c>
      <c r="T501" s="72"/>
      <c r="U501" s="71">
        <v>119713645</v>
      </c>
      <c r="V501" s="71">
        <v>1013</v>
      </c>
      <c r="W501" s="71">
        <v>39</v>
      </c>
      <c r="X501" s="71">
        <v>7918</v>
      </c>
      <c r="Y501" s="71">
        <v>13744</v>
      </c>
      <c r="Z501" s="71">
        <v>23567</v>
      </c>
      <c r="AA501" s="71">
        <v>4553</v>
      </c>
      <c r="AB501" s="71">
        <v>39172</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220.065</v>
      </c>
      <c r="BK501" s="71">
        <v>0</v>
      </c>
      <c r="BL501" s="71">
        <v>0</v>
      </c>
      <c r="BM501" s="71">
        <v>0</v>
      </c>
      <c r="BN501" s="72"/>
      <c r="BO501" s="71">
        <v>0</v>
      </c>
      <c r="BP501" s="71">
        <v>0</v>
      </c>
      <c r="BQ501" s="71">
        <v>10</v>
      </c>
      <c r="BR501" s="71">
        <v>0</v>
      </c>
      <c r="BS501" s="71">
        <v>0</v>
      </c>
      <c r="BT501" s="71">
        <v>0</v>
      </c>
      <c r="BU501"/>
      <c r="BV501" s="70">
        <v>198.11099999999999</v>
      </c>
      <c r="BW501" s="70">
        <v>13.483000000000001</v>
      </c>
      <c r="BX501" s="70">
        <v>0</v>
      </c>
      <c r="BY501" s="70">
        <v>0</v>
      </c>
      <c r="BZ501" s="70">
        <v>0</v>
      </c>
      <c r="CA501" s="70">
        <v>0</v>
      </c>
      <c r="CB501" s="70">
        <v>4.4509999999999996</v>
      </c>
      <c r="CC501" s="70">
        <v>4.0199999999999996</v>
      </c>
      <c r="CD501" s="70">
        <v>0</v>
      </c>
    </row>
    <row r="502" spans="1:82">
      <c r="A502" s="70" t="s">
        <v>2250</v>
      </c>
      <c r="B502" s="70">
        <v>283</v>
      </c>
      <c r="C502" s="70">
        <v>11</v>
      </c>
      <c r="D502" s="70">
        <v>17</v>
      </c>
      <c r="E502" s="70">
        <v>2014</v>
      </c>
      <c r="F502" s="70" t="s">
        <v>181</v>
      </c>
      <c r="G502" s="1064" t="s">
        <v>2239</v>
      </c>
      <c r="H502" s="70" t="s">
        <v>2240</v>
      </c>
      <c r="I502" s="148"/>
      <c r="J502" s="71">
        <v>1222.289256663021</v>
      </c>
      <c r="K502" s="71">
        <v>1.49823674878096</v>
      </c>
      <c r="L502" s="71">
        <v>3.1934941482781491</v>
      </c>
      <c r="M502" s="71">
        <v>37.56585958362983</v>
      </c>
      <c r="N502" s="71">
        <v>45.754277914710052</v>
      </c>
      <c r="O502" s="71">
        <v>41.499389077413134</v>
      </c>
      <c r="P502" s="71">
        <v>22.917345823476463</v>
      </c>
      <c r="Q502" s="71">
        <v>2.9217911183731302</v>
      </c>
      <c r="R502" s="71">
        <v>0</v>
      </c>
      <c r="S502" s="71">
        <v>0</v>
      </c>
      <c r="T502" s="72"/>
      <c r="U502" s="71">
        <v>150281363</v>
      </c>
      <c r="V502" s="71">
        <v>725</v>
      </c>
      <c r="W502" s="71">
        <v>67</v>
      </c>
      <c r="X502" s="71">
        <v>8065</v>
      </c>
      <c r="Y502" s="71">
        <v>13958</v>
      </c>
      <c r="Z502" s="71">
        <v>23881</v>
      </c>
      <c r="AA502" s="71">
        <v>4564</v>
      </c>
      <c r="AB502" s="71">
        <v>39368</v>
      </c>
      <c r="AC502" s="71">
        <v>0</v>
      </c>
      <c r="AD502" s="71">
        <v>0</v>
      </c>
      <c r="AE502" s="72"/>
      <c r="AF502" s="71"/>
      <c r="AG502" s="71"/>
      <c r="AH502" s="71"/>
      <c r="AI502" s="71"/>
      <c r="AJ502" s="71"/>
      <c r="AK502" s="71"/>
      <c r="AL502" s="71"/>
      <c r="AM502" s="71"/>
      <c r="AN502" s="71"/>
      <c r="AO502" s="71"/>
      <c r="AP502" s="71"/>
      <c r="AQ502" s="72"/>
      <c r="AR502" s="71">
        <v>1303</v>
      </c>
      <c r="AS502" s="71">
        <v>124</v>
      </c>
      <c r="AT502" s="71">
        <v>0</v>
      </c>
      <c r="AU502" s="71">
        <v>0</v>
      </c>
      <c r="AV502" s="71">
        <v>0</v>
      </c>
      <c r="AW502" s="71">
        <v>0</v>
      </c>
      <c r="AX502" s="71"/>
      <c r="AY502" s="72"/>
      <c r="AZ502" s="71">
        <v>5452.6</v>
      </c>
      <c r="BA502" s="71">
        <v>2782.5</v>
      </c>
      <c r="BB502" s="71">
        <v>0</v>
      </c>
      <c r="BC502" s="71">
        <v>0</v>
      </c>
      <c r="BD502" s="71">
        <v>0</v>
      </c>
      <c r="BE502" s="71">
        <v>0</v>
      </c>
      <c r="BF502" s="71"/>
      <c r="BG502" s="72"/>
      <c r="BH502" s="71">
        <v>0</v>
      </c>
      <c r="BI502" s="71">
        <v>0</v>
      </c>
      <c r="BJ502" s="71">
        <v>210.858</v>
      </c>
      <c r="BK502" s="71">
        <v>0</v>
      </c>
      <c r="BL502" s="71">
        <v>3.0990000000000002</v>
      </c>
      <c r="BM502" s="71">
        <v>0</v>
      </c>
      <c r="BN502" s="72"/>
      <c r="BO502" s="71">
        <v>0</v>
      </c>
      <c r="BP502" s="71">
        <v>0</v>
      </c>
      <c r="BQ502" s="71">
        <v>9</v>
      </c>
      <c r="BR502" s="71">
        <v>0</v>
      </c>
      <c r="BS502" s="71">
        <v>1</v>
      </c>
      <c r="BT502" s="71">
        <v>0</v>
      </c>
      <c r="BU502"/>
      <c r="BV502" s="70">
        <v>192.75200000000001</v>
      </c>
      <c r="BW502" s="70">
        <v>13.342000000000001</v>
      </c>
      <c r="BX502" s="70">
        <v>0</v>
      </c>
      <c r="BY502" s="70">
        <v>0</v>
      </c>
      <c r="BZ502" s="70">
        <v>0</v>
      </c>
      <c r="CA502" s="70">
        <v>0</v>
      </c>
      <c r="CB502" s="70">
        <v>4.0979999999999999</v>
      </c>
      <c r="CC502" s="70">
        <v>3.7650000000000001</v>
      </c>
      <c r="CD502" s="70">
        <v>0</v>
      </c>
    </row>
    <row r="503" spans="1:82">
      <c r="A503" s="70" t="s">
        <v>2251</v>
      </c>
      <c r="B503" s="70">
        <v>284</v>
      </c>
      <c r="C503" s="70">
        <v>12</v>
      </c>
      <c r="D503" s="70">
        <v>17</v>
      </c>
      <c r="E503" s="70">
        <v>2015</v>
      </c>
      <c r="F503" s="70" t="s">
        <v>182</v>
      </c>
      <c r="G503" s="70" t="s">
        <v>2239</v>
      </c>
      <c r="H503" s="70" t="s">
        <v>2240</v>
      </c>
      <c r="I503" s="148"/>
      <c r="J503" s="71">
        <v>1123.077750048931</v>
      </c>
      <c r="K503" s="71">
        <v>1.4527521084554851</v>
      </c>
      <c r="L503" s="71">
        <v>3.7529481421235871</v>
      </c>
      <c r="M503" s="71">
        <v>35.809479758907223</v>
      </c>
      <c r="N503" s="71">
        <v>42.25931024192473</v>
      </c>
      <c r="O503" s="71">
        <v>41.73032369256083</v>
      </c>
      <c r="P503" s="71">
        <v>22.834945941839347</v>
      </c>
      <c r="Q503" s="71">
        <v>2.8954097659478801</v>
      </c>
      <c r="R503" s="71">
        <v>0</v>
      </c>
      <c r="S503" s="71">
        <v>0</v>
      </c>
      <c r="T503" s="72"/>
      <c r="U503" s="71">
        <v>158274297</v>
      </c>
      <c r="V503" s="71">
        <v>725</v>
      </c>
      <c r="W503" s="71">
        <v>67</v>
      </c>
      <c r="X503" s="71">
        <v>8065</v>
      </c>
      <c r="Y503" s="71">
        <v>14336</v>
      </c>
      <c r="Z503" s="71">
        <v>24245</v>
      </c>
      <c r="AA503" s="71">
        <v>4544</v>
      </c>
      <c r="AB503" s="71">
        <v>39852</v>
      </c>
      <c r="AC503" s="71">
        <v>0</v>
      </c>
      <c r="AD503" s="71">
        <v>0</v>
      </c>
      <c r="AE503" s="72"/>
      <c r="AF503" s="71">
        <v>835163582.95974994</v>
      </c>
      <c r="AG503" s="71">
        <v>1205338.2113704211</v>
      </c>
      <c r="AH503" s="71">
        <v>760350.19285457663</v>
      </c>
      <c r="AI503" s="71">
        <v>48472966.554121017</v>
      </c>
      <c r="AJ503" s="71">
        <v>62741145.785086513</v>
      </c>
      <c r="AK503" s="71">
        <v>0</v>
      </c>
      <c r="AL503" s="71">
        <v>0</v>
      </c>
      <c r="AM503" s="71">
        <v>5461549.4271474909</v>
      </c>
      <c r="AN503" s="71">
        <v>0</v>
      </c>
      <c r="AO503" s="71">
        <v>0</v>
      </c>
      <c r="AP503" s="71">
        <v>953804933.13032997</v>
      </c>
      <c r="AQ503" s="72"/>
      <c r="AR503" s="71">
        <v>1435</v>
      </c>
      <c r="AS503" s="71">
        <v>199</v>
      </c>
      <c r="AT503" s="71">
        <v>0</v>
      </c>
      <c r="AU503" s="71">
        <v>0</v>
      </c>
      <c r="AV503" s="71">
        <v>0</v>
      </c>
      <c r="AW503" s="71">
        <v>0</v>
      </c>
      <c r="AX503" s="71"/>
      <c r="AY503" s="72"/>
      <c r="AZ503" s="71">
        <v>6121.3</v>
      </c>
      <c r="BA503" s="71">
        <v>4226.5</v>
      </c>
      <c r="BB503" s="71">
        <v>0</v>
      </c>
      <c r="BC503" s="71">
        <v>0</v>
      </c>
      <c r="BD503" s="71">
        <v>0</v>
      </c>
      <c r="BE503" s="71">
        <v>0</v>
      </c>
      <c r="BF503" s="71"/>
      <c r="BG503" s="72"/>
      <c r="BH503" s="71">
        <v>0</v>
      </c>
      <c r="BI503" s="71">
        <v>0</v>
      </c>
      <c r="BJ503" s="71">
        <v>197.88800000000001</v>
      </c>
      <c r="BK503" s="71">
        <v>0</v>
      </c>
      <c r="BL503" s="71">
        <v>3.03</v>
      </c>
      <c r="BM503" s="71">
        <v>0</v>
      </c>
      <c r="BN503" s="72"/>
      <c r="BO503" s="71">
        <v>0</v>
      </c>
      <c r="BP503" s="71">
        <v>0</v>
      </c>
      <c r="BQ503" s="71">
        <v>9</v>
      </c>
      <c r="BR503" s="71">
        <v>0</v>
      </c>
      <c r="BS503" s="71">
        <v>1</v>
      </c>
      <c r="BT503" s="71">
        <v>0</v>
      </c>
      <c r="BU503"/>
      <c r="BV503" s="70">
        <v>184.476</v>
      </c>
      <c r="BW503" s="70">
        <v>12.544</v>
      </c>
      <c r="BX503" s="70">
        <v>0</v>
      </c>
      <c r="BY503" s="70">
        <v>0</v>
      </c>
      <c r="BZ503" s="70">
        <v>0</v>
      </c>
      <c r="CA503" s="70">
        <v>0</v>
      </c>
      <c r="CB503" s="70">
        <v>3.8980000000000001</v>
      </c>
      <c r="CC503" s="70">
        <v>0</v>
      </c>
      <c r="CD503" s="70">
        <v>0</v>
      </c>
    </row>
    <row r="504" spans="1:82">
      <c r="A504" s="70" t="s">
        <v>2252</v>
      </c>
      <c r="B504" s="70">
        <v>285</v>
      </c>
      <c r="C504" s="70">
        <v>13</v>
      </c>
      <c r="D504" s="70">
        <v>17</v>
      </c>
      <c r="E504" s="70">
        <v>2016</v>
      </c>
      <c r="F504" s="70" t="s">
        <v>155</v>
      </c>
      <c r="G504" s="70" t="s">
        <v>2239</v>
      </c>
      <c r="H504" s="70" t="s">
        <v>2240</v>
      </c>
      <c r="I504" s="148"/>
      <c r="J504" s="71">
        <v>860.42618208822921</v>
      </c>
      <c r="K504" s="71">
        <v>1.4620335016706281</v>
      </c>
      <c r="L504" s="71">
        <v>3.9735882988280218</v>
      </c>
      <c r="M504" s="71">
        <v>31.066316922819809</v>
      </c>
      <c r="N504" s="71">
        <v>43.054114385067997</v>
      </c>
      <c r="O504" s="71">
        <v>41.976801517203327</v>
      </c>
      <c r="P504" s="71">
        <v>22.252946457998089</v>
      </c>
      <c r="Q504" s="71">
        <v>2.8637755692312048</v>
      </c>
      <c r="R504" s="71">
        <v>0</v>
      </c>
      <c r="S504" s="71">
        <v>0</v>
      </c>
      <c r="T504" s="72"/>
      <c r="U504" s="71">
        <v>112407799</v>
      </c>
      <c r="V504" s="71">
        <v>725</v>
      </c>
      <c r="W504" s="71">
        <v>67</v>
      </c>
      <c r="X504" s="71">
        <v>8065</v>
      </c>
      <c r="Y504" s="71">
        <v>14826</v>
      </c>
      <c r="Z504" s="71">
        <v>24688</v>
      </c>
      <c r="AA504" s="71">
        <v>4580</v>
      </c>
      <c r="AB504" s="71">
        <v>40545</v>
      </c>
      <c r="AC504" s="71">
        <v>0</v>
      </c>
      <c r="AD504" s="71">
        <v>0</v>
      </c>
      <c r="AE504" s="72"/>
      <c r="AF504" s="71">
        <v>605818107.04457796</v>
      </c>
      <c r="AG504" s="71">
        <v>1144638.26880261</v>
      </c>
      <c r="AH504" s="71">
        <v>611524.57726466435</v>
      </c>
      <c r="AI504" s="71">
        <v>48058634.23344253</v>
      </c>
      <c r="AJ504" s="71">
        <v>61724899.17459359</v>
      </c>
      <c r="AK504" s="71">
        <v>0</v>
      </c>
      <c r="AL504" s="71">
        <v>0</v>
      </c>
      <c r="AM504" s="71">
        <v>5560839.0426469436</v>
      </c>
      <c r="AN504" s="71">
        <v>0</v>
      </c>
      <c r="AO504" s="71">
        <v>0</v>
      </c>
      <c r="AP504" s="71">
        <v>722918642.34132826</v>
      </c>
      <c r="AQ504" s="72"/>
      <c r="AR504" s="71">
        <v>1600</v>
      </c>
      <c r="AS504" s="71">
        <v>259</v>
      </c>
      <c r="AT504" s="71">
        <v>0</v>
      </c>
      <c r="AU504" s="71">
        <v>0</v>
      </c>
      <c r="AV504" s="71">
        <v>0</v>
      </c>
      <c r="AW504" s="71">
        <v>0</v>
      </c>
      <c r="AX504" s="71"/>
      <c r="AY504" s="72"/>
      <c r="AZ504" s="71">
        <v>6946.6</v>
      </c>
      <c r="BA504" s="71">
        <v>5214.2</v>
      </c>
      <c r="BB504" s="71">
        <v>0</v>
      </c>
      <c r="BC504" s="71">
        <v>0</v>
      </c>
      <c r="BD504" s="71">
        <v>0</v>
      </c>
      <c r="BE504" s="71">
        <v>0</v>
      </c>
      <c r="BF504" s="71"/>
      <c r="BG504" s="72"/>
      <c r="BH504" s="71">
        <v>0</v>
      </c>
      <c r="BI504" s="71">
        <v>0</v>
      </c>
      <c r="BJ504" s="71">
        <v>198.994</v>
      </c>
      <c r="BK504" s="71">
        <v>0</v>
      </c>
      <c r="BL504" s="71">
        <v>2.9790000000000001</v>
      </c>
      <c r="BM504" s="71">
        <v>0</v>
      </c>
      <c r="BN504" s="72"/>
      <c r="BO504" s="71">
        <v>0</v>
      </c>
      <c r="BP504" s="71">
        <v>0</v>
      </c>
      <c r="BQ504" s="71">
        <v>9</v>
      </c>
      <c r="BR504" s="71">
        <v>0</v>
      </c>
      <c r="BS504" s="71">
        <v>1</v>
      </c>
      <c r="BT504" s="71">
        <v>0</v>
      </c>
      <c r="BU504"/>
      <c r="BV504" s="70">
        <v>184.8</v>
      </c>
      <c r="BW504" s="70">
        <v>13.134</v>
      </c>
      <c r="BX504" s="70">
        <v>0</v>
      </c>
      <c r="BY504" s="70">
        <v>0</v>
      </c>
      <c r="BZ504" s="70">
        <v>0</v>
      </c>
      <c r="CA504" s="70">
        <v>0</v>
      </c>
      <c r="CB504" s="70">
        <v>4.0389999999999997</v>
      </c>
      <c r="CC504" s="70">
        <v>0</v>
      </c>
      <c r="CD504" s="70">
        <v>0</v>
      </c>
    </row>
    <row r="505" spans="1:82">
      <c r="A505" s="70" t="s">
        <v>2253</v>
      </c>
      <c r="B505" s="70">
        <v>286</v>
      </c>
      <c r="C505" s="70">
        <v>14</v>
      </c>
      <c r="D505" s="70">
        <v>17</v>
      </c>
      <c r="E505" s="70">
        <v>2017</v>
      </c>
      <c r="F505" s="70" t="s">
        <v>156</v>
      </c>
      <c r="G505" s="70" t="s">
        <v>2239</v>
      </c>
      <c r="H505" s="70" t="s">
        <v>2240</v>
      </c>
      <c r="I505" s="148"/>
      <c r="J505" s="71">
        <v>789.07259086612055</v>
      </c>
      <c r="K505" s="71">
        <v>1.4926738562922668</v>
      </c>
      <c r="L505" s="71">
        <v>3.6964865200858319</v>
      </c>
      <c r="M505" s="71">
        <v>30.787615443785551</v>
      </c>
      <c r="N505" s="71">
        <v>45.456038529623171</v>
      </c>
      <c r="O505" s="71">
        <v>41.890611959512789</v>
      </c>
      <c r="P505" s="71">
        <v>22.223024692735379</v>
      </c>
      <c r="Q505" s="71">
        <v>2.81270696210261</v>
      </c>
      <c r="R505" s="71">
        <v>0</v>
      </c>
      <c r="S505" s="71">
        <v>0</v>
      </c>
      <c r="T505" s="72"/>
      <c r="U505" s="71">
        <v>109834483</v>
      </c>
      <c r="V505" s="71">
        <v>725</v>
      </c>
      <c r="W505" s="71">
        <v>67</v>
      </c>
      <c r="X505" s="71">
        <v>8065</v>
      </c>
      <c r="Y505" s="71">
        <v>15302</v>
      </c>
      <c r="Z505" s="71">
        <v>25046</v>
      </c>
      <c r="AA505" s="71">
        <v>4603</v>
      </c>
      <c r="AB505" s="71">
        <v>41180</v>
      </c>
      <c r="AC505" s="71">
        <v>0</v>
      </c>
      <c r="AD505" s="71">
        <v>0</v>
      </c>
      <c r="AE505" s="72"/>
      <c r="AF505" s="71">
        <v>592608870.4141221</v>
      </c>
      <c r="AG505" s="71">
        <v>1184661.311861068</v>
      </c>
      <c r="AH505" s="71">
        <v>779311.37634287763</v>
      </c>
      <c r="AI505" s="71">
        <v>48832922.916902781</v>
      </c>
      <c r="AJ505" s="71">
        <v>67261449.621486336</v>
      </c>
      <c r="AK505" s="71">
        <v>0</v>
      </c>
      <c r="AL505" s="71">
        <v>0</v>
      </c>
      <c r="AM505" s="71">
        <v>5656768.2079841699</v>
      </c>
      <c r="AN505" s="71">
        <v>0</v>
      </c>
      <c r="AO505" s="71">
        <v>0</v>
      </c>
      <c r="AP505" s="71">
        <v>716323983.84869933</v>
      </c>
      <c r="AQ505" s="72"/>
      <c r="AR505" s="71">
        <v>1735</v>
      </c>
      <c r="AS505" s="71">
        <v>292</v>
      </c>
      <c r="AT505" s="71">
        <v>0</v>
      </c>
      <c r="AU505" s="71">
        <v>0</v>
      </c>
      <c r="AV505" s="71">
        <v>0</v>
      </c>
      <c r="AW505" s="71">
        <v>0</v>
      </c>
      <c r="AX505" s="71"/>
      <c r="AY505" s="72"/>
      <c r="AZ505" s="71">
        <v>7612.6</v>
      </c>
      <c r="BA505" s="71">
        <v>5711.2000000000025</v>
      </c>
      <c r="BB505" s="71">
        <v>0</v>
      </c>
      <c r="BC505" s="71">
        <v>0</v>
      </c>
      <c r="BD505" s="71">
        <v>0</v>
      </c>
      <c r="BE505" s="71">
        <v>0</v>
      </c>
      <c r="BF505" s="71"/>
      <c r="BG505" s="72"/>
      <c r="BH505" s="71">
        <v>0</v>
      </c>
      <c r="BI505" s="71">
        <v>0</v>
      </c>
      <c r="BJ505" s="71">
        <v>196.35</v>
      </c>
      <c r="BK505" s="71">
        <v>0</v>
      </c>
      <c r="BL505" s="71">
        <v>2.3519999999999999</v>
      </c>
      <c r="BM505" s="71">
        <v>0</v>
      </c>
      <c r="BN505" s="72"/>
      <c r="BO505" s="71">
        <v>0</v>
      </c>
      <c r="BP505" s="71">
        <v>0</v>
      </c>
      <c r="BQ505" s="71">
        <v>8</v>
      </c>
      <c r="BR505" s="71">
        <v>0</v>
      </c>
      <c r="BS505" s="71">
        <v>1</v>
      </c>
      <c r="BT505" s="71">
        <v>0</v>
      </c>
      <c r="BU505"/>
      <c r="BV505" s="70">
        <v>182.11099999999999</v>
      </c>
      <c r="BW505" s="70">
        <v>12.775</v>
      </c>
      <c r="BX505" s="70">
        <v>0</v>
      </c>
      <c r="BY505" s="70">
        <v>0</v>
      </c>
      <c r="BZ505" s="70">
        <v>0</v>
      </c>
      <c r="CA505" s="70">
        <v>0</v>
      </c>
      <c r="CB505" s="70">
        <v>3.8159999999999998</v>
      </c>
      <c r="CC505" s="70">
        <v>0</v>
      </c>
      <c r="CD505" s="70">
        <v>0</v>
      </c>
    </row>
    <row r="506" spans="1:82">
      <c r="A506" s="70" t="s">
        <v>2254</v>
      </c>
      <c r="B506" s="70">
        <v>287</v>
      </c>
      <c r="C506" s="70">
        <v>15</v>
      </c>
      <c r="D506" s="70">
        <v>17</v>
      </c>
      <c r="E506" s="70">
        <v>2018</v>
      </c>
      <c r="F506" s="70" t="s">
        <v>183</v>
      </c>
      <c r="G506" s="70" t="s">
        <v>2239</v>
      </c>
      <c r="H506" s="70" t="s">
        <v>2240</v>
      </c>
      <c r="I506" s="148"/>
      <c r="J506" s="71">
        <v>730.38466688999745</v>
      </c>
      <c r="K506" s="71">
        <v>1.3935604402908051</v>
      </c>
      <c r="L506" s="71">
        <v>3.4423027116306115</v>
      </c>
      <c r="M506" s="71">
        <v>31.266603971700448</v>
      </c>
      <c r="N506" s="71">
        <v>42.61600866313924</v>
      </c>
      <c r="O506" s="71">
        <v>41.691100992021084</v>
      </c>
      <c r="P506" s="71">
        <v>22.073509707681733</v>
      </c>
      <c r="Q506" s="71">
        <v>2.65863581779921</v>
      </c>
      <c r="R506" s="71">
        <v>0</v>
      </c>
      <c r="S506" s="71">
        <v>0</v>
      </c>
      <c r="T506" s="72"/>
      <c r="U506" s="71">
        <v>106095816</v>
      </c>
      <c r="V506" s="71">
        <v>725</v>
      </c>
      <c r="W506" s="71">
        <v>67</v>
      </c>
      <c r="X506" s="71">
        <v>8065</v>
      </c>
      <c r="Y506" s="71">
        <v>15815</v>
      </c>
      <c r="Z506" s="71">
        <v>25404</v>
      </c>
      <c r="AA506" s="71">
        <v>4618</v>
      </c>
      <c r="AB506" s="71">
        <v>41947</v>
      </c>
      <c r="AC506" s="71">
        <v>0</v>
      </c>
      <c r="AD506" s="71">
        <v>0</v>
      </c>
      <c r="AE506" s="72"/>
      <c r="AF506" s="71">
        <v>551880476.44953048</v>
      </c>
      <c r="AG506" s="71">
        <v>1052456.8332489741</v>
      </c>
      <c r="AH506" s="71">
        <v>734939.21798127831</v>
      </c>
      <c r="AI506" s="71">
        <v>47117918.660525762</v>
      </c>
      <c r="AJ506" s="71">
        <v>62275181.151825838</v>
      </c>
      <c r="AK506" s="71">
        <v>0</v>
      </c>
      <c r="AL506" s="71">
        <v>0</v>
      </c>
      <c r="AM506" s="71">
        <v>5774051.1410215348</v>
      </c>
      <c r="AN506" s="71">
        <v>0</v>
      </c>
      <c r="AO506" s="71">
        <v>0</v>
      </c>
      <c r="AP506" s="71">
        <v>668835023.45413387</v>
      </c>
      <c r="AQ506" s="72"/>
      <c r="AR506" s="71">
        <v>1855</v>
      </c>
      <c r="AS506" s="71">
        <v>329</v>
      </c>
      <c r="AT506" s="71">
        <v>0</v>
      </c>
      <c r="AU506" s="71">
        <v>0</v>
      </c>
      <c r="AV506" s="71">
        <v>0</v>
      </c>
      <c r="AW506" s="71">
        <v>0</v>
      </c>
      <c r="AX506" s="71"/>
      <c r="AY506" s="72"/>
      <c r="AZ506" s="71">
        <v>8224.9</v>
      </c>
      <c r="BA506" s="71">
        <v>6233.8</v>
      </c>
      <c r="BB506" s="71">
        <v>0</v>
      </c>
      <c r="BC506" s="71">
        <v>0</v>
      </c>
      <c r="BD506" s="71">
        <v>0</v>
      </c>
      <c r="BE506" s="71">
        <v>0</v>
      </c>
      <c r="BF506" s="71"/>
      <c r="BG506" s="72"/>
      <c r="BH506" s="71">
        <v>0</v>
      </c>
      <c r="BI506" s="71">
        <v>0</v>
      </c>
      <c r="BJ506" s="71">
        <v>197.66300000000001</v>
      </c>
      <c r="BK506" s="71">
        <v>0</v>
      </c>
      <c r="BL506" s="71">
        <v>2.9550000000000001</v>
      </c>
      <c r="BM506" s="71">
        <v>0</v>
      </c>
      <c r="BN506" s="72"/>
      <c r="BO506" s="71">
        <v>0</v>
      </c>
      <c r="BP506" s="71">
        <v>0</v>
      </c>
      <c r="BQ506" s="71">
        <v>8</v>
      </c>
      <c r="BR506" s="71">
        <v>0</v>
      </c>
      <c r="BS506" s="71">
        <v>1</v>
      </c>
      <c r="BT506" s="71">
        <v>0</v>
      </c>
      <c r="BU506"/>
      <c r="BV506" s="70">
        <v>183.73699999999999</v>
      </c>
      <c r="BW506" s="70">
        <v>13.214</v>
      </c>
      <c r="BX506" s="70">
        <v>0</v>
      </c>
      <c r="BY506" s="70">
        <v>0</v>
      </c>
      <c r="BZ506" s="70">
        <v>0</v>
      </c>
      <c r="CA506" s="70">
        <v>0</v>
      </c>
      <c r="CB506" s="70">
        <v>3.6669999999999998</v>
      </c>
      <c r="CC506" s="70">
        <v>0</v>
      </c>
      <c r="CD506" s="70">
        <v>0</v>
      </c>
    </row>
    <row r="507" spans="1:82">
      <c r="A507" s="70" t="s">
        <v>2255</v>
      </c>
      <c r="B507" s="70">
        <v>288</v>
      </c>
      <c r="C507" s="70">
        <v>16</v>
      </c>
      <c r="D507" s="70">
        <v>17</v>
      </c>
      <c r="E507" s="70">
        <v>2019</v>
      </c>
      <c r="F507" s="70" t="s">
        <v>158</v>
      </c>
      <c r="G507" s="70" t="s">
        <v>2239</v>
      </c>
      <c r="H507" s="70" t="s">
        <v>2240</v>
      </c>
      <c r="I507" s="148"/>
      <c r="J507" s="71">
        <v>594.79873063040873</v>
      </c>
      <c r="K507" s="71">
        <v>1.2503397576591604</v>
      </c>
      <c r="L507" s="71">
        <v>3.4608050884299004</v>
      </c>
      <c r="M507" s="71">
        <v>29.805133000753415</v>
      </c>
      <c r="N507" s="71">
        <v>42.572853935527256</v>
      </c>
      <c r="O507" s="71">
        <v>41.174505933301958</v>
      </c>
      <c r="P507" s="71">
        <v>22.278504960008849</v>
      </c>
      <c r="Q507" s="71">
        <v>2.6151556838345398</v>
      </c>
      <c r="R507" s="71">
        <v>0</v>
      </c>
      <c r="S507" s="71">
        <v>0</v>
      </c>
      <c r="T507" s="72"/>
      <c r="U507" s="71">
        <v>90415842</v>
      </c>
      <c r="V507" s="71">
        <v>725</v>
      </c>
      <c r="W507" s="71">
        <v>67</v>
      </c>
      <c r="X507" s="71">
        <v>8065</v>
      </c>
      <c r="Y507" s="71">
        <v>16277</v>
      </c>
      <c r="Z507" s="71">
        <v>25778</v>
      </c>
      <c r="AA507" s="71">
        <v>4626</v>
      </c>
      <c r="AB507" s="71">
        <v>42378</v>
      </c>
      <c r="AC507" s="71">
        <v>0</v>
      </c>
      <c r="AD507" s="71">
        <v>0</v>
      </c>
      <c r="AE507" s="72"/>
      <c r="AF507" s="71">
        <v>457032060.23863512</v>
      </c>
      <c r="AG507" s="71">
        <v>1014698.852734473</v>
      </c>
      <c r="AH507" s="71">
        <v>789384.40651527198</v>
      </c>
      <c r="AI507" s="71">
        <v>48643316.254941501</v>
      </c>
      <c r="AJ507" s="71">
        <v>69342773.837217912</v>
      </c>
      <c r="AK507" s="71">
        <v>0</v>
      </c>
      <c r="AL507" s="71">
        <v>0</v>
      </c>
      <c r="AM507" s="71">
        <v>5771564.5785868028</v>
      </c>
      <c r="AN507" s="71">
        <v>0</v>
      </c>
      <c r="AO507" s="71">
        <v>0</v>
      </c>
      <c r="AP507" s="71">
        <v>582593798.16863108</v>
      </c>
      <c r="AQ507" s="72"/>
      <c r="AR507" s="71">
        <v>1992</v>
      </c>
      <c r="AS507" s="71">
        <v>373</v>
      </c>
      <c r="AT507" s="71">
        <v>0</v>
      </c>
      <c r="AU507" s="71">
        <v>0</v>
      </c>
      <c r="AV507" s="71">
        <v>0</v>
      </c>
      <c r="AW507" s="71">
        <v>0</v>
      </c>
      <c r="AX507" s="71"/>
      <c r="AY507" s="72"/>
      <c r="AZ507" s="71">
        <v>9014.5999999999949</v>
      </c>
      <c r="BA507" s="71">
        <v>7117.0999999999995</v>
      </c>
      <c r="BB507" s="71">
        <v>0</v>
      </c>
      <c r="BC507" s="71">
        <v>0</v>
      </c>
      <c r="BD507" s="71">
        <v>0</v>
      </c>
      <c r="BE507" s="71">
        <v>0</v>
      </c>
      <c r="BF507" s="71"/>
      <c r="BG507" s="72"/>
      <c r="BH507" s="71">
        <v>0</v>
      </c>
      <c r="BI507" s="71">
        <v>0</v>
      </c>
      <c r="BJ507" s="71">
        <v>190.55600000000001</v>
      </c>
      <c r="BK507" s="71">
        <v>0</v>
      </c>
      <c r="BL507" s="71">
        <v>2.835</v>
      </c>
      <c r="BM507" s="71">
        <v>0</v>
      </c>
      <c r="BN507" s="72"/>
      <c r="BO507" s="71">
        <v>0</v>
      </c>
      <c r="BP507" s="71">
        <v>0</v>
      </c>
      <c r="BQ507" s="71">
        <v>8</v>
      </c>
      <c r="BR507" s="71">
        <v>0</v>
      </c>
      <c r="BS507" s="71">
        <v>1</v>
      </c>
      <c r="BT507" s="71">
        <v>0</v>
      </c>
      <c r="BU507"/>
      <c r="BV507" s="70">
        <v>177.15199999999999</v>
      </c>
      <c r="BW507" s="70">
        <v>12.385999999999999</v>
      </c>
      <c r="BX507" s="70">
        <v>0</v>
      </c>
      <c r="BY507" s="70">
        <v>0</v>
      </c>
      <c r="BZ507" s="70">
        <v>0</v>
      </c>
      <c r="CA507" s="70">
        <v>0</v>
      </c>
      <c r="CB507" s="70">
        <v>3.8530000000000002</v>
      </c>
      <c r="CC507" s="70">
        <v>0</v>
      </c>
      <c r="CD507" s="70">
        <v>0</v>
      </c>
    </row>
    <row r="508" spans="1:82">
      <c r="A508" s="70" t="s">
        <v>2256</v>
      </c>
      <c r="B508" s="70">
        <v>289</v>
      </c>
      <c r="C508" s="70">
        <v>17</v>
      </c>
      <c r="D508" s="70">
        <v>17</v>
      </c>
      <c r="E508" s="70">
        <v>2020</v>
      </c>
      <c r="F508" s="70" t="s">
        <v>159</v>
      </c>
      <c r="G508" s="70" t="s">
        <v>2239</v>
      </c>
      <c r="H508" s="70" t="s">
        <v>2240</v>
      </c>
      <c r="I508" s="148"/>
      <c r="J508" s="71">
        <v>598.08932393462328</v>
      </c>
      <c r="K508" s="71">
        <v>1.3614344550653772</v>
      </c>
      <c r="L508" s="71">
        <v>3.5014102827649349</v>
      </c>
      <c r="M508" s="71">
        <v>29.299157854091096</v>
      </c>
      <c r="N508" s="71">
        <v>42.770329271191265</v>
      </c>
      <c r="O508" s="71">
        <v>36.455335452915499</v>
      </c>
      <c r="P508" s="71">
        <v>21.535650790738195</v>
      </c>
      <c r="Q508" s="71">
        <v>2.5106065630494001</v>
      </c>
      <c r="R508" s="71">
        <v>0</v>
      </c>
      <c r="S508" s="71">
        <v>0</v>
      </c>
      <c r="T508" s="72"/>
      <c r="U508" s="71">
        <v>89122470</v>
      </c>
      <c r="V508" s="71">
        <v>736</v>
      </c>
      <c r="W508" s="71">
        <v>75</v>
      </c>
      <c r="X508" s="71">
        <v>8956</v>
      </c>
      <c r="Y508" s="71">
        <v>16512</v>
      </c>
      <c r="Z508" s="71">
        <v>26050</v>
      </c>
      <c r="AA508" s="71">
        <v>4753</v>
      </c>
      <c r="AB508" s="71">
        <v>42581</v>
      </c>
      <c r="AC508" s="71">
        <v>0</v>
      </c>
      <c r="AD508" s="71">
        <v>0</v>
      </c>
      <c r="AE508" s="72"/>
      <c r="AF508" s="71">
        <v>466222551.61237848</v>
      </c>
      <c r="AG508" s="71">
        <v>1050020.4155066537</v>
      </c>
      <c r="AH508" s="71">
        <v>841447.2989462337</v>
      </c>
      <c r="AI508" s="71">
        <v>49879973.440687262</v>
      </c>
      <c r="AJ508" s="71">
        <v>72498719.483932927</v>
      </c>
      <c r="AK508" s="71"/>
      <c r="AL508" s="71"/>
      <c r="AM508" s="71">
        <v>5557293.5847771503</v>
      </c>
      <c r="AN508" s="71"/>
      <c r="AO508" s="71"/>
      <c r="AP508" s="71">
        <v>596050005.83622861</v>
      </c>
      <c r="AQ508" s="72"/>
      <c r="AR508" s="71">
        <v>2116</v>
      </c>
      <c r="AS508" s="71">
        <v>381</v>
      </c>
      <c r="AT508" s="71">
        <v>0</v>
      </c>
      <c r="AU508" s="71">
        <v>0</v>
      </c>
      <c r="AV508" s="71">
        <v>0</v>
      </c>
      <c r="AW508" s="71">
        <v>0</v>
      </c>
      <c r="AX508" s="71"/>
      <c r="AY508" s="72"/>
      <c r="AZ508" s="71">
        <v>9762.9999999999818</v>
      </c>
      <c r="BA508" s="71">
        <v>7269.9999999999982</v>
      </c>
      <c r="BB508" s="71">
        <v>0</v>
      </c>
      <c r="BC508" s="71">
        <v>0</v>
      </c>
      <c r="BD508" s="71">
        <v>0</v>
      </c>
      <c r="BE508" s="71">
        <v>0</v>
      </c>
      <c r="BF508" s="71"/>
      <c r="BG508" s="72"/>
      <c r="BH508" s="71">
        <v>0</v>
      </c>
      <c r="BI508" s="71">
        <v>0</v>
      </c>
      <c r="BJ508" s="71">
        <v>168.626</v>
      </c>
      <c r="BK508" s="71">
        <v>0</v>
      </c>
      <c r="BL508" s="71">
        <v>2.137</v>
      </c>
      <c r="BM508" s="71">
        <v>0</v>
      </c>
      <c r="BN508" s="72"/>
      <c r="BO508" s="71">
        <v>0</v>
      </c>
      <c r="BP508" s="71">
        <v>0</v>
      </c>
      <c r="BQ508" s="71">
        <v>8</v>
      </c>
      <c r="BR508" s="71">
        <v>0</v>
      </c>
      <c r="BS508" s="71">
        <v>1</v>
      </c>
      <c r="BT508" s="71">
        <v>0</v>
      </c>
      <c r="BU508"/>
      <c r="BV508" s="70">
        <v>160.01900000000001</v>
      </c>
      <c r="BW508" s="70">
        <v>10.744</v>
      </c>
      <c r="BX508" s="70">
        <v>0</v>
      </c>
      <c r="BY508" s="70">
        <v>0</v>
      </c>
      <c r="BZ508" s="70">
        <v>0</v>
      </c>
      <c r="CA508" s="70">
        <v>0</v>
      </c>
      <c r="CB508" s="70">
        <v>0</v>
      </c>
      <c r="CC508" s="70">
        <v>0</v>
      </c>
      <c r="CD508" s="70">
        <v>0</v>
      </c>
    </row>
    <row r="509" spans="1:82">
      <c r="A509" s="70" t="s">
        <v>2257</v>
      </c>
      <c r="B509" s="70">
        <v>289</v>
      </c>
      <c r="C509" s="70">
        <v>18</v>
      </c>
      <c r="D509" s="70">
        <v>17</v>
      </c>
      <c r="E509" s="70">
        <v>2021</v>
      </c>
      <c r="F509" s="70" t="s">
        <v>160</v>
      </c>
      <c r="G509" s="70" t="s">
        <v>2239</v>
      </c>
      <c r="H509" s="70" t="s">
        <v>2240</v>
      </c>
      <c r="I509" s="148"/>
      <c r="J509" s="71">
        <v>558.9219590713875</v>
      </c>
      <c r="K509" s="71">
        <v>1.5426457836328762</v>
      </c>
      <c r="L509" s="71">
        <v>3.3383534012840497</v>
      </c>
      <c r="M509" s="71">
        <v>33.160682032864152</v>
      </c>
      <c r="N509" s="71">
        <v>42.135118426104931</v>
      </c>
      <c r="O509" s="71">
        <v>35.499264492841313</v>
      </c>
      <c r="P509" s="71">
        <v>22.280494478306004</v>
      </c>
      <c r="Q509" s="71">
        <v>2.4833204518277499</v>
      </c>
      <c r="R509" s="71">
        <v>0</v>
      </c>
      <c r="S509" s="71">
        <v>0</v>
      </c>
      <c r="T509" s="72"/>
      <c r="U509" s="71">
        <v>87712312</v>
      </c>
      <c r="V509" s="71">
        <v>736</v>
      </c>
      <c r="W509" s="71">
        <v>75</v>
      </c>
      <c r="X509" s="71">
        <v>8956</v>
      </c>
      <c r="Y509" s="71">
        <v>16537</v>
      </c>
      <c r="Z509" s="71">
        <v>26119</v>
      </c>
      <c r="AA509" s="71">
        <v>4795</v>
      </c>
      <c r="AB509" s="71">
        <v>42532</v>
      </c>
      <c r="AC509" s="71">
        <v>0</v>
      </c>
      <c r="AD509" s="71">
        <v>0</v>
      </c>
      <c r="AE509" s="72"/>
      <c r="AF509" s="71">
        <v>430324073.9261741</v>
      </c>
      <c r="AG509" s="71">
        <v>1169268.8696555533</v>
      </c>
      <c r="AH509" s="71">
        <v>774171.1277710374</v>
      </c>
      <c r="AI509" s="71">
        <v>53224562.118514173</v>
      </c>
      <c r="AJ509" s="71">
        <v>66266332.833232358</v>
      </c>
      <c r="AK509" s="71">
        <v>0</v>
      </c>
      <c r="AL509" s="71">
        <v>0</v>
      </c>
      <c r="AM509" s="71">
        <v>5582915.6762414742</v>
      </c>
      <c r="AN509" s="71">
        <v>0</v>
      </c>
      <c r="AO509" s="71">
        <v>0</v>
      </c>
      <c r="AP509" s="71">
        <v>557341324.55158877</v>
      </c>
      <c r="AQ509" s="72"/>
      <c r="AR509" s="71">
        <v>2255</v>
      </c>
      <c r="AS509" s="71">
        <v>381</v>
      </c>
      <c r="AT509" s="71">
        <v>0</v>
      </c>
      <c r="AU509" s="71">
        <v>0</v>
      </c>
      <c r="AV509" s="71">
        <v>0</v>
      </c>
      <c r="AW509" s="71">
        <v>0</v>
      </c>
      <c r="AX509" s="71"/>
      <c r="AY509" s="72"/>
      <c r="AZ509" s="71">
        <v>10585.199999999981</v>
      </c>
      <c r="BA509" s="71">
        <v>7269.9999999999982</v>
      </c>
      <c r="BB509" s="71">
        <v>0</v>
      </c>
      <c r="BC509" s="71">
        <v>0</v>
      </c>
      <c r="BD509" s="71">
        <v>0</v>
      </c>
      <c r="BE509" s="71">
        <v>0</v>
      </c>
      <c r="BF509" s="71"/>
      <c r="BG509" s="72"/>
      <c r="BH509" s="71">
        <v>0</v>
      </c>
      <c r="BI509" s="71">
        <v>0</v>
      </c>
      <c r="BJ509" s="71">
        <v>162.18299999999999</v>
      </c>
      <c r="BK509" s="71">
        <v>0</v>
      </c>
      <c r="BL509" s="71">
        <v>2.5419999999999998</v>
      </c>
      <c r="BM509" s="71">
        <v>0</v>
      </c>
      <c r="BN509" s="72"/>
      <c r="BO509" s="71">
        <v>0</v>
      </c>
      <c r="BP509" s="71">
        <v>0</v>
      </c>
      <c r="BQ509" s="71">
        <v>8</v>
      </c>
      <c r="BR509" s="71">
        <v>0</v>
      </c>
      <c r="BS509" s="71">
        <v>1</v>
      </c>
      <c r="BT509" s="71">
        <v>0</v>
      </c>
      <c r="BU509"/>
      <c r="BV509" s="70">
        <v>149.80500000000001</v>
      </c>
      <c r="BW509" s="70">
        <v>11.497</v>
      </c>
      <c r="BX509" s="70">
        <v>0</v>
      </c>
      <c r="BY509" s="70">
        <v>0</v>
      </c>
      <c r="BZ509" s="70">
        <v>0</v>
      </c>
      <c r="CA509" s="70">
        <v>0</v>
      </c>
      <c r="CB509" s="70">
        <v>3.423</v>
      </c>
      <c r="CC509" s="70">
        <v>0</v>
      </c>
      <c r="CD509" s="70">
        <v>0</v>
      </c>
    </row>
    <row r="510" spans="1:82">
      <c r="A510" s="70" t="s">
        <v>2258</v>
      </c>
      <c r="B510" s="70">
        <v>289</v>
      </c>
      <c r="C510" s="70">
        <v>19</v>
      </c>
      <c r="D510" s="70">
        <v>17</v>
      </c>
      <c r="E510" s="70">
        <v>2022</v>
      </c>
      <c r="F510" s="70" t="s">
        <v>161</v>
      </c>
      <c r="G510" s="70" t="s">
        <v>2239</v>
      </c>
      <c r="H510" s="70" t="s">
        <v>2240</v>
      </c>
      <c r="I510" s="148"/>
      <c r="J510" s="71">
        <v>479.62300851066129</v>
      </c>
      <c r="K510" s="71">
        <v>1.3893798586063677</v>
      </c>
      <c r="L510" s="71">
        <v>3.1232732005787986</v>
      </c>
      <c r="M510" s="71">
        <v>31.318283621540687</v>
      </c>
      <c r="N510" s="71">
        <v>41.603803445183999</v>
      </c>
      <c r="O510" s="71">
        <v>37.771099058198175</v>
      </c>
      <c r="P510" s="71">
        <v>22.307511557616053</v>
      </c>
      <c r="Q510" s="71">
        <v>2.4891935507270442</v>
      </c>
      <c r="R510" s="71">
        <v>0</v>
      </c>
      <c r="S510" s="71">
        <v>0</v>
      </c>
      <c r="T510" s="72"/>
      <c r="U510" s="71">
        <v>91134454</v>
      </c>
      <c r="V510" s="71">
        <v>736</v>
      </c>
      <c r="W510" s="71">
        <v>75</v>
      </c>
      <c r="X510" s="71">
        <v>8956</v>
      </c>
      <c r="Y510" s="71">
        <v>16556</v>
      </c>
      <c r="Z510" s="71">
        <v>26404</v>
      </c>
      <c r="AA510" s="71">
        <v>4874</v>
      </c>
      <c r="AB510" s="71">
        <v>42283</v>
      </c>
      <c r="AC510" s="71">
        <v>0</v>
      </c>
      <c r="AD510" s="71">
        <v>0</v>
      </c>
      <c r="AE510" s="72"/>
      <c r="AF510" s="71">
        <v>379968321.02813393</v>
      </c>
      <c r="AG510" s="71">
        <v>1123810.902663826</v>
      </c>
      <c r="AH510" s="71">
        <v>850922.37605213758</v>
      </c>
      <c r="AI510" s="71">
        <v>52055212.026282169</v>
      </c>
      <c r="AJ510" s="71">
        <v>68594212.619358614</v>
      </c>
      <c r="AK510" s="71">
        <v>0</v>
      </c>
      <c r="AL510" s="71">
        <v>0</v>
      </c>
      <c r="AM510" s="71">
        <v>5459889.3894160669</v>
      </c>
      <c r="AN510" s="71">
        <v>0</v>
      </c>
      <c r="AO510" s="71">
        <v>0</v>
      </c>
      <c r="AP510" s="71">
        <v>508052368.34190673</v>
      </c>
      <c r="AQ510" s="72"/>
      <c r="AR510" s="71">
        <v>2409</v>
      </c>
      <c r="AS510" s="71">
        <v>391</v>
      </c>
      <c r="AT510" s="71">
        <v>0</v>
      </c>
      <c r="AU510" s="71">
        <v>0</v>
      </c>
      <c r="AV510" s="71">
        <v>0</v>
      </c>
      <c r="AW510" s="71">
        <v>0</v>
      </c>
      <c r="AX510" s="71"/>
      <c r="AY510" s="72"/>
      <c r="AZ510" s="71">
        <v>11487.999999999969</v>
      </c>
      <c r="BA510" s="71">
        <v>8684.6999999999971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2259</v>
      </c>
      <c r="B511" s="70">
        <v>289</v>
      </c>
      <c r="C511" s="70">
        <v>20</v>
      </c>
      <c r="D511" s="70">
        <v>17</v>
      </c>
      <c r="E511" s="70">
        <v>2023</v>
      </c>
      <c r="F511" s="70" t="s">
        <v>1539</v>
      </c>
      <c r="G511" s="70" t="s">
        <v>2239</v>
      </c>
      <c r="H511" s="70" t="s">
        <v>2240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2516</v>
      </c>
      <c r="AS511" s="71">
        <v>392</v>
      </c>
      <c r="AT511" s="71">
        <v>0</v>
      </c>
      <c r="AU511" s="71">
        <v>0</v>
      </c>
      <c r="AV511" s="71">
        <v>0</v>
      </c>
      <c r="AW511" s="71">
        <v>0</v>
      </c>
      <c r="AX511" s="71"/>
      <c r="AY511" s="72"/>
      <c r="AZ511" s="71">
        <v>12170.999999999947</v>
      </c>
      <c r="BA511" s="71">
        <v>8698.1999999999971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2260</v>
      </c>
      <c r="B512" s="70">
        <v>289</v>
      </c>
      <c r="C512" s="70">
        <v>21</v>
      </c>
      <c r="D512" s="70">
        <v>17</v>
      </c>
      <c r="E512" s="70">
        <v>2024</v>
      </c>
      <c r="F512" s="70" t="s">
        <v>1554</v>
      </c>
      <c r="G512" s="70" t="s">
        <v>2239</v>
      </c>
      <c r="H512" s="70" t="s">
        <v>2240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2261</v>
      </c>
      <c r="B513" s="70">
        <v>443</v>
      </c>
      <c r="C513" s="70">
        <v>1</v>
      </c>
      <c r="D513" s="70">
        <v>27</v>
      </c>
      <c r="E513" s="70">
        <v>1990</v>
      </c>
      <c r="F513" s="70" t="s">
        <v>787</v>
      </c>
      <c r="G513" s="70" t="s">
        <v>2262</v>
      </c>
      <c r="H513" s="70" t="s">
        <v>2263</v>
      </c>
      <c r="I513" s="148"/>
      <c r="J513" s="71">
        <v>458.688239389231</v>
      </c>
      <c r="K513" s="71">
        <v>6.1260778218663274</v>
      </c>
      <c r="L513" s="71">
        <v>11.7739720750473</v>
      </c>
      <c r="M513" s="71">
        <v>29.058699444254639</v>
      </c>
      <c r="N513" s="71">
        <v>34.132380005439643</v>
      </c>
      <c r="O513" s="71">
        <v>42.85800833822271</v>
      </c>
      <c r="P513" s="71">
        <v>47.353684867682261</v>
      </c>
      <c r="Q513" s="71">
        <v>2.6301059894457</v>
      </c>
      <c r="R513" s="71">
        <v>0</v>
      </c>
      <c r="S513" s="71">
        <v>2.563754325176725</v>
      </c>
      <c r="T513" s="72"/>
      <c r="U513" s="71">
        <v>19353524</v>
      </c>
      <c r="V513" s="71">
        <v>2167</v>
      </c>
      <c r="W513" s="71">
        <v>125</v>
      </c>
      <c r="X513" s="71">
        <v>10391</v>
      </c>
      <c r="Y513" s="71">
        <v>11257</v>
      </c>
      <c r="Z513" s="71">
        <v>17628</v>
      </c>
      <c r="AA513" s="71">
        <v>11498</v>
      </c>
      <c r="AB513" s="71">
        <v>42704</v>
      </c>
      <c r="AC513" s="71">
        <v>0</v>
      </c>
      <c r="AD513" s="71">
        <v>2.563754325176725</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2264</v>
      </c>
      <c r="B514" s="70">
        <v>444</v>
      </c>
      <c r="C514" s="70">
        <v>2</v>
      </c>
      <c r="D514" s="70">
        <v>27</v>
      </c>
      <c r="E514" s="70">
        <v>2005</v>
      </c>
      <c r="F514" s="70" t="s">
        <v>789</v>
      </c>
      <c r="G514" s="70" t="s">
        <v>2262</v>
      </c>
      <c r="H514" s="70" t="s">
        <v>2263</v>
      </c>
      <c r="I514" s="148"/>
      <c r="J514" s="71">
        <v>244.37095213913301</v>
      </c>
      <c r="K514" s="71">
        <v>4.4758443872664104</v>
      </c>
      <c r="L514" s="71">
        <v>12.266684986279479</v>
      </c>
      <c r="M514" s="71">
        <v>69.831194078872912</v>
      </c>
      <c r="N514" s="71">
        <v>53.345951788041411</v>
      </c>
      <c r="O514" s="71">
        <v>73.566170666515049</v>
      </c>
      <c r="P514" s="71">
        <v>59.680178513350143</v>
      </c>
      <c r="Q514" s="71">
        <v>2.6947997711743499</v>
      </c>
      <c r="R514" s="71">
        <v>0</v>
      </c>
      <c r="S514" s="71">
        <v>4.4736573551801131</v>
      </c>
      <c r="T514" s="72"/>
      <c r="U514" s="71">
        <v>10787535</v>
      </c>
      <c r="V514" s="71">
        <v>2031</v>
      </c>
      <c r="W514" s="71">
        <v>147</v>
      </c>
      <c r="X514" s="71">
        <v>11745</v>
      </c>
      <c r="Y514" s="71">
        <v>14405</v>
      </c>
      <c r="Z514" s="71">
        <v>35015</v>
      </c>
      <c r="AA514" s="71">
        <v>11868</v>
      </c>
      <c r="AB514" s="71">
        <v>45741</v>
      </c>
      <c r="AC514" s="71">
        <v>0</v>
      </c>
      <c r="AD514" s="71">
        <v>4.4736573551801131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2265</v>
      </c>
      <c r="B515" s="70">
        <v>445</v>
      </c>
      <c r="C515" s="70">
        <v>3</v>
      </c>
      <c r="D515" s="70">
        <v>27</v>
      </c>
      <c r="E515" s="70">
        <v>2006</v>
      </c>
      <c r="F515" s="70" t="s">
        <v>790</v>
      </c>
      <c r="G515" s="70" t="s">
        <v>2262</v>
      </c>
      <c r="H515" s="70" t="s">
        <v>2263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2266</v>
      </c>
      <c r="B516" s="70">
        <v>446</v>
      </c>
      <c r="C516" s="70">
        <v>4</v>
      </c>
      <c r="D516" s="70">
        <v>27</v>
      </c>
      <c r="E516" s="70">
        <v>2007</v>
      </c>
      <c r="F516" s="70" t="s">
        <v>791</v>
      </c>
      <c r="G516" s="70" t="s">
        <v>2262</v>
      </c>
      <c r="H516" s="70" t="s">
        <v>2263</v>
      </c>
      <c r="I516" s="148"/>
      <c r="J516" s="71">
        <v>244.99236565052931</v>
      </c>
      <c r="K516" s="71">
        <v>4.7823781740574907</v>
      </c>
      <c r="L516" s="71">
        <v>14.240752584645911</v>
      </c>
      <c r="M516" s="71">
        <v>67.301072445202195</v>
      </c>
      <c r="N516" s="71">
        <v>55.065462682458303</v>
      </c>
      <c r="O516" s="71">
        <v>71.519045374890595</v>
      </c>
      <c r="P516" s="71">
        <v>59.904368045259098</v>
      </c>
      <c r="Q516" s="71">
        <v>2.8110440461421402</v>
      </c>
      <c r="R516" s="71">
        <v>0</v>
      </c>
      <c r="S516" s="71">
        <v>5.526000783400618</v>
      </c>
      <c r="T516" s="72"/>
      <c r="U516" s="71">
        <v>12026539</v>
      </c>
      <c r="V516" s="71">
        <v>2020</v>
      </c>
      <c r="W516" s="71">
        <v>167</v>
      </c>
      <c r="X516" s="71">
        <v>13681</v>
      </c>
      <c r="Y516" s="71">
        <v>14609</v>
      </c>
      <c r="Z516" s="71">
        <v>35387</v>
      </c>
      <c r="AA516" s="71">
        <v>11731</v>
      </c>
      <c r="AB516" s="71">
        <v>45191</v>
      </c>
      <c r="AC516" s="71">
        <v>0</v>
      </c>
      <c r="AD516" s="71">
        <v>5.526000783400618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2267</v>
      </c>
      <c r="B517" s="70">
        <v>447</v>
      </c>
      <c r="C517" s="70">
        <v>5</v>
      </c>
      <c r="D517" s="70">
        <v>27</v>
      </c>
      <c r="E517" s="70">
        <v>2008</v>
      </c>
      <c r="F517" s="70" t="s">
        <v>792</v>
      </c>
      <c r="G517" s="70" t="s">
        <v>2262</v>
      </c>
      <c r="H517" s="70" t="s">
        <v>2263</v>
      </c>
      <c r="I517" s="148"/>
      <c r="J517" s="71">
        <v>232.0875786561158</v>
      </c>
      <c r="K517" s="71">
        <v>3.588919060280551</v>
      </c>
      <c r="L517" s="71">
        <v>12.72718677625592</v>
      </c>
      <c r="M517" s="71">
        <v>69.402523774259578</v>
      </c>
      <c r="N517" s="71">
        <v>54.211560308774537</v>
      </c>
      <c r="O517" s="71">
        <v>69.73830111078037</v>
      </c>
      <c r="P517" s="71">
        <v>58.77515633717006</v>
      </c>
      <c r="Q517" s="71">
        <v>2.7529499434905098</v>
      </c>
      <c r="R517" s="71">
        <v>0</v>
      </c>
      <c r="S517" s="71">
        <v>4.7763506948774674</v>
      </c>
      <c r="T517" s="72"/>
      <c r="U517" s="71">
        <v>11942905</v>
      </c>
      <c r="V517" s="71">
        <v>2020</v>
      </c>
      <c r="W517" s="71">
        <v>167</v>
      </c>
      <c r="X517" s="71">
        <v>13681</v>
      </c>
      <c r="Y517" s="71">
        <v>14788</v>
      </c>
      <c r="Z517" s="71">
        <v>35717</v>
      </c>
      <c r="AA517" s="71">
        <v>11523</v>
      </c>
      <c r="AB517" s="71">
        <v>44985</v>
      </c>
      <c r="AC517" s="71">
        <v>0</v>
      </c>
      <c r="AD517" s="71">
        <v>4.7763506948774674</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2268</v>
      </c>
      <c r="B518" s="70">
        <v>448</v>
      </c>
      <c r="C518" s="70">
        <v>6</v>
      </c>
      <c r="D518" s="70">
        <v>27</v>
      </c>
      <c r="E518" s="70">
        <v>2009</v>
      </c>
      <c r="F518" s="70" t="s">
        <v>176</v>
      </c>
      <c r="G518" s="70" t="s">
        <v>2262</v>
      </c>
      <c r="H518" s="70" t="s">
        <v>2263</v>
      </c>
      <c r="I518" s="148"/>
      <c r="J518" s="71">
        <v>167.46425800750649</v>
      </c>
      <c r="K518" s="71">
        <v>3.298361025775931</v>
      </c>
      <c r="L518" s="71">
        <v>7.0549795737964773</v>
      </c>
      <c r="M518" s="71">
        <v>68.237606035556368</v>
      </c>
      <c r="N518" s="71">
        <v>47.127439684800507</v>
      </c>
      <c r="O518" s="71">
        <v>70.346749445710756</v>
      </c>
      <c r="P518" s="71">
        <v>57.072664161939258</v>
      </c>
      <c r="Q518" s="71">
        <v>2.61317908833434</v>
      </c>
      <c r="R518" s="71">
        <v>0</v>
      </c>
      <c r="S518" s="71">
        <v>8.4316321108918011</v>
      </c>
      <c r="T518" s="72"/>
      <c r="U518" s="71">
        <v>7520345</v>
      </c>
      <c r="V518" s="71">
        <v>2043</v>
      </c>
      <c r="W518" s="71">
        <v>144</v>
      </c>
      <c r="X518" s="71">
        <v>14571</v>
      </c>
      <c r="Y518" s="71">
        <v>14894</v>
      </c>
      <c r="Z518" s="71">
        <v>35562</v>
      </c>
      <c r="AA518" s="71">
        <v>11487</v>
      </c>
      <c r="AB518" s="71">
        <v>44825</v>
      </c>
      <c r="AC518" s="71">
        <v>0</v>
      </c>
      <c r="AD518" s="71">
        <v>8.4316321108918011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58.1</v>
      </c>
      <c r="BK518" s="71">
        <v>0</v>
      </c>
      <c r="BL518" s="71">
        <v>6.93</v>
      </c>
      <c r="BM518" s="71">
        <v>0</v>
      </c>
      <c r="BN518" s="72"/>
      <c r="BO518" s="71">
        <v>0</v>
      </c>
      <c r="BP518" s="71">
        <v>0</v>
      </c>
      <c r="BQ518" s="71">
        <v>4</v>
      </c>
      <c r="BR518" s="71">
        <v>0</v>
      </c>
      <c r="BS518" s="71">
        <v>1</v>
      </c>
      <c r="BT518" s="71">
        <v>0</v>
      </c>
      <c r="BU518"/>
      <c r="BV518" s="70">
        <v>65.03</v>
      </c>
      <c r="BW518" s="70">
        <v>0</v>
      </c>
      <c r="BX518" s="70">
        <v>0</v>
      </c>
      <c r="BY518" s="70">
        <v>0</v>
      </c>
      <c r="BZ518" s="70">
        <v>0</v>
      </c>
      <c r="CA518" s="70">
        <v>0</v>
      </c>
      <c r="CB518" s="70">
        <v>0</v>
      </c>
      <c r="CC518" s="70">
        <v>0</v>
      </c>
      <c r="CD518" s="70">
        <v>0</v>
      </c>
    </row>
    <row r="519" spans="1:82">
      <c r="A519" s="70" t="s">
        <v>2269</v>
      </c>
      <c r="B519" s="70">
        <v>449</v>
      </c>
      <c r="C519" s="70">
        <v>7</v>
      </c>
      <c r="D519" s="70">
        <v>27</v>
      </c>
      <c r="E519" s="70">
        <v>2010</v>
      </c>
      <c r="F519" s="70" t="s">
        <v>177</v>
      </c>
      <c r="G519" s="70" t="s">
        <v>2262</v>
      </c>
      <c r="H519" s="70" t="s">
        <v>2263</v>
      </c>
      <c r="I519" s="148"/>
      <c r="J519" s="71">
        <v>203.84273172380469</v>
      </c>
      <c r="K519" s="71">
        <v>3.531926062253409</v>
      </c>
      <c r="L519" s="71">
        <v>6.7756067433059046</v>
      </c>
      <c r="M519" s="71">
        <v>65.282656316542415</v>
      </c>
      <c r="N519" s="71">
        <v>52.992549596355843</v>
      </c>
      <c r="O519" s="71">
        <v>71.513871812090443</v>
      </c>
      <c r="P519" s="71">
        <v>57.408333077131253</v>
      </c>
      <c r="Q519" s="71">
        <v>2.72059689057805</v>
      </c>
      <c r="R519" s="71">
        <v>0</v>
      </c>
      <c r="S519" s="71">
        <v>6.6475545671930902</v>
      </c>
      <c r="T519" s="72"/>
      <c r="U519" s="71">
        <v>9998474</v>
      </c>
      <c r="V519" s="71">
        <v>2043</v>
      </c>
      <c r="W519" s="71">
        <v>144</v>
      </c>
      <c r="X519" s="71">
        <v>14571</v>
      </c>
      <c r="Y519" s="71">
        <v>15053</v>
      </c>
      <c r="Z519" s="71">
        <v>36320</v>
      </c>
      <c r="AA519" s="71">
        <v>11266</v>
      </c>
      <c r="AB519" s="71">
        <v>44718</v>
      </c>
      <c r="AC519" s="71">
        <v>0</v>
      </c>
      <c r="AD519" s="71">
        <v>6.6475545671930902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52.636000000000003</v>
      </c>
      <c r="BK519" s="71">
        <v>0</v>
      </c>
      <c r="BL519" s="71">
        <v>4.7759999999999998</v>
      </c>
      <c r="BM519" s="71">
        <v>0</v>
      </c>
      <c r="BN519" s="72"/>
      <c r="BO519" s="71">
        <v>0</v>
      </c>
      <c r="BP519" s="71">
        <v>0</v>
      </c>
      <c r="BQ519" s="71">
        <v>4</v>
      </c>
      <c r="BR519" s="71">
        <v>0</v>
      </c>
      <c r="BS519" s="71">
        <v>1</v>
      </c>
      <c r="BT519" s="71">
        <v>0</v>
      </c>
      <c r="BU519"/>
      <c r="BV519" s="70">
        <v>57.411999999999999</v>
      </c>
      <c r="BW519" s="70">
        <v>0</v>
      </c>
      <c r="BX519" s="70">
        <v>0</v>
      </c>
      <c r="BY519" s="70">
        <v>0</v>
      </c>
      <c r="BZ519" s="70">
        <v>0</v>
      </c>
      <c r="CA519" s="70">
        <v>0</v>
      </c>
      <c r="CB519" s="70">
        <v>0</v>
      </c>
      <c r="CC519" s="70">
        <v>0</v>
      </c>
      <c r="CD519" s="70">
        <v>0</v>
      </c>
    </row>
    <row r="520" spans="1:82">
      <c r="A520" s="70" t="s">
        <v>2270</v>
      </c>
      <c r="B520" s="70">
        <v>450</v>
      </c>
      <c r="C520" s="70">
        <v>8</v>
      </c>
      <c r="D520" s="70">
        <v>27</v>
      </c>
      <c r="E520" s="70">
        <v>2011</v>
      </c>
      <c r="F520" s="70" t="s">
        <v>178</v>
      </c>
      <c r="G520" s="1064" t="s">
        <v>2262</v>
      </c>
      <c r="H520" s="70" t="s">
        <v>2263</v>
      </c>
      <c r="I520" s="148"/>
      <c r="J520" s="71">
        <v>195.48555974143639</v>
      </c>
      <c r="K520" s="71">
        <v>5.0719598876138106</v>
      </c>
      <c r="L520" s="71">
        <v>7.219261370426306</v>
      </c>
      <c r="M520" s="71">
        <v>79.477967798496863</v>
      </c>
      <c r="N520" s="71">
        <v>57.082888912794907</v>
      </c>
      <c r="O520" s="71">
        <v>70.974176029353188</v>
      </c>
      <c r="P520" s="71">
        <v>56.056129258252447</v>
      </c>
      <c r="Q520" s="71">
        <v>3.1151588856638099</v>
      </c>
      <c r="R520" s="71">
        <v>0</v>
      </c>
      <c r="S520" s="71">
        <v>7.4846468375352986</v>
      </c>
      <c r="T520" s="72"/>
      <c r="U520" s="71">
        <v>8893794</v>
      </c>
      <c r="V520" s="71">
        <v>2043</v>
      </c>
      <c r="W520" s="71">
        <v>144</v>
      </c>
      <c r="X520" s="71">
        <v>14571</v>
      </c>
      <c r="Y520" s="71">
        <v>15168</v>
      </c>
      <c r="Z520" s="71">
        <v>36829</v>
      </c>
      <c r="AA520" s="71">
        <v>11328</v>
      </c>
      <c r="AB520" s="71">
        <v>44390</v>
      </c>
      <c r="AC520" s="71">
        <v>0</v>
      </c>
      <c r="AD520" s="71">
        <v>7.4846468375352986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58.64</v>
      </c>
      <c r="BK520" s="71">
        <v>0</v>
      </c>
      <c r="BL520" s="71">
        <v>3.9470000000000001</v>
      </c>
      <c r="BM520" s="71">
        <v>0</v>
      </c>
      <c r="BN520" s="72"/>
      <c r="BO520" s="71">
        <v>0</v>
      </c>
      <c r="BP520" s="71">
        <v>0</v>
      </c>
      <c r="BQ520" s="71">
        <v>4</v>
      </c>
      <c r="BR520" s="71">
        <v>0</v>
      </c>
      <c r="BS520" s="71">
        <v>1</v>
      </c>
      <c r="BT520" s="71">
        <v>0</v>
      </c>
      <c r="BU520"/>
      <c r="BV520" s="70">
        <v>62.587000000000003</v>
      </c>
      <c r="BW520" s="70">
        <v>0</v>
      </c>
      <c r="BX520" s="70">
        <v>0</v>
      </c>
      <c r="BY520" s="70">
        <v>0</v>
      </c>
      <c r="BZ520" s="70">
        <v>0</v>
      </c>
      <c r="CA520" s="70">
        <v>0</v>
      </c>
      <c r="CB520" s="70">
        <v>0</v>
      </c>
      <c r="CC520" s="70">
        <v>0</v>
      </c>
      <c r="CD520" s="70">
        <v>0</v>
      </c>
    </row>
    <row r="521" spans="1:82">
      <c r="A521" s="70" t="s">
        <v>2271</v>
      </c>
      <c r="B521" s="70">
        <v>451</v>
      </c>
      <c r="C521" s="70">
        <v>9</v>
      </c>
      <c r="D521" s="70">
        <v>27</v>
      </c>
      <c r="E521" s="70">
        <v>2012</v>
      </c>
      <c r="F521" s="70" t="s">
        <v>179</v>
      </c>
      <c r="G521" s="1064" t="s">
        <v>2262</v>
      </c>
      <c r="H521" s="70" t="s">
        <v>2263</v>
      </c>
      <c r="I521" s="148"/>
      <c r="J521" s="71">
        <v>270.46585299927591</v>
      </c>
      <c r="K521" s="71">
        <v>4.805964578919844</v>
      </c>
      <c r="L521" s="71">
        <v>7.2337080302428856</v>
      </c>
      <c r="M521" s="71">
        <v>86.886689188373694</v>
      </c>
      <c r="N521" s="71">
        <v>65.586085826869692</v>
      </c>
      <c r="O521" s="71">
        <v>70.507443568576988</v>
      </c>
      <c r="P521" s="71">
        <v>55.827633525311278</v>
      </c>
      <c r="Q521" s="71">
        <v>3.4723164379278999</v>
      </c>
      <c r="R521" s="71">
        <v>0</v>
      </c>
      <c r="S521" s="71">
        <v>6.7452357679037442</v>
      </c>
      <c r="T521" s="72"/>
      <c r="U521" s="71">
        <v>12070396</v>
      </c>
      <c r="V521" s="71">
        <v>2043</v>
      </c>
      <c r="W521" s="71">
        <v>144</v>
      </c>
      <c r="X521" s="71">
        <v>14571</v>
      </c>
      <c r="Y521" s="71">
        <v>15959</v>
      </c>
      <c r="Z521" s="71">
        <v>36877</v>
      </c>
      <c r="AA521" s="71">
        <v>11218</v>
      </c>
      <c r="AB521" s="71">
        <v>45541</v>
      </c>
      <c r="AC521" s="71">
        <v>0</v>
      </c>
      <c r="AD521" s="71">
        <v>6.7452357679037442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68.534000000000006</v>
      </c>
      <c r="BK521" s="71">
        <v>0</v>
      </c>
      <c r="BL521" s="71">
        <v>5.0529999999999999</v>
      </c>
      <c r="BM521" s="71">
        <v>0</v>
      </c>
      <c r="BN521" s="72"/>
      <c r="BO521" s="71">
        <v>0</v>
      </c>
      <c r="BP521" s="71">
        <v>0</v>
      </c>
      <c r="BQ521" s="71">
        <v>4</v>
      </c>
      <c r="BR521" s="71">
        <v>0</v>
      </c>
      <c r="BS521" s="71">
        <v>1</v>
      </c>
      <c r="BT521" s="71">
        <v>0</v>
      </c>
      <c r="BU521"/>
      <c r="BV521" s="70">
        <v>73.587000000000003</v>
      </c>
      <c r="BW521" s="70">
        <v>0</v>
      </c>
      <c r="BX521" s="70">
        <v>0</v>
      </c>
      <c r="BY521" s="70">
        <v>0</v>
      </c>
      <c r="BZ521" s="70">
        <v>0</v>
      </c>
      <c r="CA521" s="70">
        <v>0</v>
      </c>
      <c r="CB521" s="70">
        <v>0</v>
      </c>
      <c r="CC521" s="70">
        <v>0</v>
      </c>
      <c r="CD521" s="70">
        <v>0</v>
      </c>
    </row>
    <row r="522" spans="1:82">
      <c r="A522" s="70" t="s">
        <v>2272</v>
      </c>
      <c r="B522" s="70">
        <v>452</v>
      </c>
      <c r="C522" s="70">
        <v>10</v>
      </c>
      <c r="D522" s="70">
        <v>27</v>
      </c>
      <c r="E522" s="70">
        <v>2013</v>
      </c>
      <c r="F522" s="70" t="s">
        <v>180</v>
      </c>
      <c r="G522" s="70" t="s">
        <v>2262</v>
      </c>
      <c r="H522" s="70" t="s">
        <v>2263</v>
      </c>
      <c r="I522" s="148"/>
      <c r="J522" s="71">
        <v>298.02065698633021</v>
      </c>
      <c r="K522" s="71">
        <v>4.2849733588667558</v>
      </c>
      <c r="L522" s="71">
        <v>6.941133992134179</v>
      </c>
      <c r="M522" s="71">
        <v>84.801195734278323</v>
      </c>
      <c r="N522" s="71">
        <v>65.28764889629241</v>
      </c>
      <c r="O522" s="71">
        <v>69.025878000655069</v>
      </c>
      <c r="P522" s="71">
        <v>55.8331825325807</v>
      </c>
      <c r="Q522" s="71">
        <v>3.5081991435269599</v>
      </c>
      <c r="R522" s="71">
        <v>0</v>
      </c>
      <c r="S522" s="71">
        <v>6.8897125257226977</v>
      </c>
      <c r="T522" s="72"/>
      <c r="U522" s="71">
        <v>12463097</v>
      </c>
      <c r="V522" s="71">
        <v>2043</v>
      </c>
      <c r="W522" s="71">
        <v>144</v>
      </c>
      <c r="X522" s="71">
        <v>14571</v>
      </c>
      <c r="Y522" s="71">
        <v>16073</v>
      </c>
      <c r="Z522" s="71">
        <v>37714</v>
      </c>
      <c r="AA522" s="71">
        <v>11177</v>
      </c>
      <c r="AB522" s="71">
        <v>45352</v>
      </c>
      <c r="AC522" s="71">
        <v>0</v>
      </c>
      <c r="AD522" s="71">
        <v>6.8897125257226977</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73.731999999999999</v>
      </c>
      <c r="BK522" s="71">
        <v>0</v>
      </c>
      <c r="BL522" s="71">
        <v>5.34</v>
      </c>
      <c r="BM522" s="71">
        <v>0</v>
      </c>
      <c r="BN522" s="72"/>
      <c r="BO522" s="71">
        <v>0</v>
      </c>
      <c r="BP522" s="71">
        <v>0</v>
      </c>
      <c r="BQ522" s="71">
        <v>4</v>
      </c>
      <c r="BR522" s="71">
        <v>0</v>
      </c>
      <c r="BS522" s="71">
        <v>1</v>
      </c>
      <c r="BT522" s="71">
        <v>0</v>
      </c>
      <c r="BU522"/>
      <c r="BV522" s="70">
        <v>79.072000000000003</v>
      </c>
      <c r="BW522" s="70">
        <v>0</v>
      </c>
      <c r="BX522" s="70">
        <v>0</v>
      </c>
      <c r="BY522" s="70">
        <v>0</v>
      </c>
      <c r="BZ522" s="70">
        <v>0</v>
      </c>
      <c r="CA522" s="70">
        <v>0</v>
      </c>
      <c r="CB522" s="70">
        <v>0</v>
      </c>
      <c r="CC522" s="70">
        <v>0</v>
      </c>
      <c r="CD522" s="70">
        <v>0</v>
      </c>
    </row>
    <row r="523" spans="1:82">
      <c r="A523" s="70" t="s">
        <v>2273</v>
      </c>
      <c r="B523" s="70">
        <v>453</v>
      </c>
      <c r="C523" s="70">
        <v>11</v>
      </c>
      <c r="D523" s="70">
        <v>27</v>
      </c>
      <c r="E523" s="70">
        <v>2014</v>
      </c>
      <c r="F523" s="70" t="s">
        <v>181</v>
      </c>
      <c r="G523" s="70" t="s">
        <v>2262</v>
      </c>
      <c r="H523" s="70" t="s">
        <v>2263</v>
      </c>
      <c r="I523" s="148"/>
      <c r="J523" s="71">
        <v>371.66269449729958</v>
      </c>
      <c r="K523" s="71">
        <v>4.1863045239068777</v>
      </c>
      <c r="L523" s="71">
        <v>10.186841274853411</v>
      </c>
      <c r="M523" s="71">
        <v>76.010483803162174</v>
      </c>
      <c r="N523" s="71">
        <v>63.856924266952397</v>
      </c>
      <c r="O523" s="71">
        <v>67.491029395275362</v>
      </c>
      <c r="P523" s="71">
        <v>56.474887922138436</v>
      </c>
      <c r="Q523" s="71">
        <v>3.3398578062870601</v>
      </c>
      <c r="R523" s="71">
        <v>0</v>
      </c>
      <c r="S523" s="71">
        <v>7.9886225498987633</v>
      </c>
      <c r="T523" s="72"/>
      <c r="U523" s="71">
        <v>17276685</v>
      </c>
      <c r="V523" s="71">
        <v>1728</v>
      </c>
      <c r="W523" s="71">
        <v>179</v>
      </c>
      <c r="X523" s="71">
        <v>13483</v>
      </c>
      <c r="Y523" s="71">
        <v>16190</v>
      </c>
      <c r="Z523" s="71">
        <v>38838</v>
      </c>
      <c r="AA523" s="71">
        <v>11247</v>
      </c>
      <c r="AB523" s="71">
        <v>45001</v>
      </c>
      <c r="AC523" s="71">
        <v>0</v>
      </c>
      <c r="AD523" s="71">
        <v>7.9886225498987633</v>
      </c>
      <c r="AE523" s="72"/>
      <c r="AF523" s="71"/>
      <c r="AG523" s="71"/>
      <c r="AH523" s="71"/>
      <c r="AI523" s="71"/>
      <c r="AJ523" s="71"/>
      <c r="AK523" s="71"/>
      <c r="AL523" s="71"/>
      <c r="AM523" s="71"/>
      <c r="AN523" s="71"/>
      <c r="AO523" s="71"/>
      <c r="AP523" s="71"/>
      <c r="AQ523" s="72"/>
      <c r="AR523" s="71">
        <v>827</v>
      </c>
      <c r="AS523" s="71">
        <v>246</v>
      </c>
      <c r="AT523" s="71">
        <v>0</v>
      </c>
      <c r="AU523" s="71">
        <v>0</v>
      </c>
      <c r="AV523" s="71">
        <v>0</v>
      </c>
      <c r="AW523" s="71">
        <v>0</v>
      </c>
      <c r="AX523" s="71"/>
      <c r="AY523" s="72"/>
      <c r="AZ523" s="71">
        <v>3540.4</v>
      </c>
      <c r="BA523" s="71">
        <v>12239.6</v>
      </c>
      <c r="BB523" s="71">
        <v>0</v>
      </c>
      <c r="BC523" s="71">
        <v>0</v>
      </c>
      <c r="BD523" s="71">
        <v>0</v>
      </c>
      <c r="BE523" s="71">
        <v>0</v>
      </c>
      <c r="BF523" s="71"/>
      <c r="BG523" s="72"/>
      <c r="BH523" s="71">
        <v>0</v>
      </c>
      <c r="BI523" s="71">
        <v>0</v>
      </c>
      <c r="BJ523" s="71">
        <v>72.418000000000006</v>
      </c>
      <c r="BK523" s="71">
        <v>0</v>
      </c>
      <c r="BL523" s="71">
        <v>4.9509999999999996</v>
      </c>
      <c r="BM523" s="71">
        <v>0</v>
      </c>
      <c r="BN523" s="72"/>
      <c r="BO523" s="71">
        <v>0</v>
      </c>
      <c r="BP523" s="71">
        <v>0</v>
      </c>
      <c r="BQ523" s="71">
        <v>4</v>
      </c>
      <c r="BR523" s="71">
        <v>0</v>
      </c>
      <c r="BS523" s="71">
        <v>1</v>
      </c>
      <c r="BT523" s="71">
        <v>0</v>
      </c>
      <c r="BU523"/>
      <c r="BV523" s="70">
        <v>77.369</v>
      </c>
      <c r="BW523" s="70">
        <v>0</v>
      </c>
      <c r="BX523" s="70">
        <v>0</v>
      </c>
      <c r="BY523" s="70">
        <v>0</v>
      </c>
      <c r="BZ523" s="70">
        <v>0</v>
      </c>
      <c r="CA523" s="70">
        <v>0</v>
      </c>
      <c r="CB523" s="70">
        <v>0</v>
      </c>
      <c r="CC523" s="70">
        <v>0</v>
      </c>
      <c r="CD523" s="70">
        <v>0</v>
      </c>
    </row>
    <row r="524" spans="1:82">
      <c r="A524" s="70" t="s">
        <v>2274</v>
      </c>
      <c r="B524" s="70">
        <v>454</v>
      </c>
      <c r="C524" s="70">
        <v>12</v>
      </c>
      <c r="D524" s="70">
        <v>27</v>
      </c>
      <c r="E524" s="70">
        <v>2015</v>
      </c>
      <c r="F524" s="70" t="s">
        <v>182</v>
      </c>
      <c r="G524" s="70" t="s">
        <v>2262</v>
      </c>
      <c r="H524" s="70" t="s">
        <v>2263</v>
      </c>
      <c r="I524" s="148"/>
      <c r="J524" s="71">
        <v>302.87447992776572</v>
      </c>
      <c r="K524" s="71">
        <v>4.0055070952624749</v>
      </c>
      <c r="L524" s="71">
        <v>10.25787683314894</v>
      </c>
      <c r="M524" s="71">
        <v>84.576044752760524</v>
      </c>
      <c r="N524" s="71">
        <v>60.722566729760132</v>
      </c>
      <c r="O524" s="71">
        <v>67.257336713157656</v>
      </c>
      <c r="P524" s="71">
        <v>56.092356206604485</v>
      </c>
      <c r="Q524" s="71">
        <v>3.2497436369839101</v>
      </c>
      <c r="R524" s="71">
        <v>0</v>
      </c>
      <c r="S524" s="71">
        <v>5.4728825947383104</v>
      </c>
      <c r="T524" s="72"/>
      <c r="U524" s="71">
        <v>15730342</v>
      </c>
      <c r="V524" s="71">
        <v>1728</v>
      </c>
      <c r="W524" s="71">
        <v>179</v>
      </c>
      <c r="X524" s="71">
        <v>13483</v>
      </c>
      <c r="Y524" s="71">
        <v>16323</v>
      </c>
      <c r="Z524" s="71">
        <v>39076</v>
      </c>
      <c r="AA524" s="71">
        <v>11162</v>
      </c>
      <c r="AB524" s="71">
        <v>44729</v>
      </c>
      <c r="AC524" s="71">
        <v>0</v>
      </c>
      <c r="AD524" s="71">
        <v>5.4728825947383104</v>
      </c>
      <c r="AE524" s="72"/>
      <c r="AF524" s="71">
        <v>169966856.60894769</v>
      </c>
      <c r="AG524" s="71">
        <v>3138050.254554824</v>
      </c>
      <c r="AH524" s="71">
        <v>1963419.0072445681</v>
      </c>
      <c r="AI524" s="71">
        <v>103410143.50327221</v>
      </c>
      <c r="AJ524" s="71">
        <v>89489271.695534378</v>
      </c>
      <c r="AK524" s="71">
        <v>0</v>
      </c>
      <c r="AL524" s="71">
        <v>0</v>
      </c>
      <c r="AM524" s="71">
        <v>6129921.8189019412</v>
      </c>
      <c r="AN524" s="71">
        <v>0</v>
      </c>
      <c r="AO524" s="71">
        <v>0</v>
      </c>
      <c r="AP524" s="71">
        <v>374097662.88845557</v>
      </c>
      <c r="AQ524" s="72"/>
      <c r="AR524" s="71">
        <v>918</v>
      </c>
      <c r="AS524" s="71">
        <v>351</v>
      </c>
      <c r="AT524" s="71">
        <v>0</v>
      </c>
      <c r="AU524" s="71">
        <v>0</v>
      </c>
      <c r="AV524" s="71">
        <v>0</v>
      </c>
      <c r="AW524" s="71">
        <v>0</v>
      </c>
      <c r="AX524" s="71"/>
      <c r="AY524" s="72"/>
      <c r="AZ524" s="71">
        <v>4013.3</v>
      </c>
      <c r="BA524" s="71">
        <v>18476.599999999999</v>
      </c>
      <c r="BB524" s="71">
        <v>0</v>
      </c>
      <c r="BC524" s="71">
        <v>0</v>
      </c>
      <c r="BD524" s="71">
        <v>0</v>
      </c>
      <c r="BE524" s="71">
        <v>0</v>
      </c>
      <c r="BF524" s="71"/>
      <c r="BG524" s="72"/>
      <c r="BH524" s="71">
        <v>0</v>
      </c>
      <c r="BI524" s="71">
        <v>0</v>
      </c>
      <c r="BJ524" s="71">
        <v>72.481999999999999</v>
      </c>
      <c r="BK524" s="71">
        <v>0</v>
      </c>
      <c r="BL524" s="71">
        <v>5.766</v>
      </c>
      <c r="BM524" s="71">
        <v>0</v>
      </c>
      <c r="BN524" s="72"/>
      <c r="BO524" s="71">
        <v>0</v>
      </c>
      <c r="BP524" s="71">
        <v>0</v>
      </c>
      <c r="BQ524" s="71">
        <v>5</v>
      </c>
      <c r="BR524" s="71">
        <v>0</v>
      </c>
      <c r="BS524" s="71">
        <v>2</v>
      </c>
      <c r="BT524" s="71">
        <v>0</v>
      </c>
      <c r="BU524"/>
      <c r="BV524" s="70">
        <v>77.031000000000006</v>
      </c>
      <c r="BW524" s="70">
        <v>0</v>
      </c>
      <c r="BX524" s="70">
        <v>0</v>
      </c>
      <c r="BY524" s="70">
        <v>1.2170000000000001</v>
      </c>
      <c r="BZ524" s="70">
        <v>0</v>
      </c>
      <c r="CA524" s="70">
        <v>0</v>
      </c>
      <c r="CB524" s="70">
        <v>0</v>
      </c>
      <c r="CC524" s="70">
        <v>0</v>
      </c>
      <c r="CD524" s="70">
        <v>0</v>
      </c>
    </row>
    <row r="525" spans="1:82">
      <c r="A525" s="70" t="s">
        <v>2275</v>
      </c>
      <c r="B525" s="70">
        <v>455</v>
      </c>
      <c r="C525" s="70">
        <v>13</v>
      </c>
      <c r="D525" s="70">
        <v>27</v>
      </c>
      <c r="E525" s="70">
        <v>2016</v>
      </c>
      <c r="F525" s="70" t="s">
        <v>155</v>
      </c>
      <c r="G525" s="70" t="s">
        <v>2262</v>
      </c>
      <c r="H525" s="70" t="s">
        <v>2263</v>
      </c>
      <c r="I525" s="148"/>
      <c r="J525" s="71">
        <v>411.06324881103222</v>
      </c>
      <c r="K525" s="71">
        <v>3.7211214582113614</v>
      </c>
      <c r="L525" s="71">
        <v>10.185679832936279</v>
      </c>
      <c r="M525" s="71">
        <v>61.865193292678455</v>
      </c>
      <c r="N525" s="71">
        <v>54.288273728932971</v>
      </c>
      <c r="O525" s="71">
        <v>66.535814848152981</v>
      </c>
      <c r="P525" s="71">
        <v>54.21847806218355</v>
      </c>
      <c r="Q525" s="71">
        <v>3.1407943824640272</v>
      </c>
      <c r="R525" s="71">
        <v>0</v>
      </c>
      <c r="S525" s="71">
        <v>6.0170782194237793</v>
      </c>
      <c r="T525" s="72"/>
      <c r="U525" s="71">
        <v>19238395</v>
      </c>
      <c r="V525" s="71">
        <v>1728</v>
      </c>
      <c r="W525" s="71">
        <v>179</v>
      </c>
      <c r="X525" s="71">
        <v>13483</v>
      </c>
      <c r="Y525" s="71">
        <v>16575</v>
      </c>
      <c r="Z525" s="71">
        <v>39132</v>
      </c>
      <c r="AA525" s="71">
        <v>11159</v>
      </c>
      <c r="AB525" s="71">
        <v>44467</v>
      </c>
      <c r="AC525" s="71">
        <v>0</v>
      </c>
      <c r="AD525" s="71">
        <v>6.0170782194237793</v>
      </c>
      <c r="AE525" s="72"/>
      <c r="AF525" s="71">
        <v>231063466.5938167</v>
      </c>
      <c r="AG525" s="71">
        <v>2797758.7109065768</v>
      </c>
      <c r="AH525" s="71">
        <v>1760602.53543285</v>
      </c>
      <c r="AI525" s="71">
        <v>96238043.292180195</v>
      </c>
      <c r="AJ525" s="71">
        <v>78002482.011172011</v>
      </c>
      <c r="AK525" s="71">
        <v>0</v>
      </c>
      <c r="AL525" s="71">
        <v>0</v>
      </c>
      <c r="AM525" s="71">
        <v>6098750.2703016801</v>
      </c>
      <c r="AN525" s="71">
        <v>0</v>
      </c>
      <c r="AO525" s="71">
        <v>0</v>
      </c>
      <c r="AP525" s="71">
        <v>415961103.41381001</v>
      </c>
      <c r="AQ525" s="72"/>
      <c r="AR525" s="71">
        <v>998</v>
      </c>
      <c r="AS525" s="71">
        <v>418</v>
      </c>
      <c r="AT525" s="71">
        <v>0</v>
      </c>
      <c r="AU525" s="71">
        <v>0</v>
      </c>
      <c r="AV525" s="71">
        <v>0</v>
      </c>
      <c r="AW525" s="71">
        <v>0</v>
      </c>
      <c r="AX525" s="71"/>
      <c r="AY525" s="72"/>
      <c r="AZ525" s="71">
        <v>4459</v>
      </c>
      <c r="BA525" s="71">
        <v>20997.200000000001</v>
      </c>
      <c r="BB525" s="71">
        <v>0</v>
      </c>
      <c r="BC525" s="71">
        <v>0</v>
      </c>
      <c r="BD525" s="71">
        <v>0</v>
      </c>
      <c r="BE525" s="71">
        <v>0</v>
      </c>
      <c r="BF525" s="71"/>
      <c r="BG525" s="72"/>
      <c r="BH525" s="71">
        <v>0</v>
      </c>
      <c r="BI525" s="71">
        <v>0</v>
      </c>
      <c r="BJ525" s="71">
        <v>69.953999999999994</v>
      </c>
      <c r="BK525" s="71">
        <v>0</v>
      </c>
      <c r="BL525" s="71">
        <v>4.4320000000000004</v>
      </c>
      <c r="BM525" s="71">
        <v>0</v>
      </c>
      <c r="BN525" s="72"/>
      <c r="BO525" s="71">
        <v>0</v>
      </c>
      <c r="BP525" s="71">
        <v>0</v>
      </c>
      <c r="BQ525" s="71">
        <v>5</v>
      </c>
      <c r="BR525" s="71">
        <v>0</v>
      </c>
      <c r="BS525" s="71">
        <v>1</v>
      </c>
      <c r="BT525" s="71">
        <v>0</v>
      </c>
      <c r="BU525"/>
      <c r="BV525" s="70">
        <v>74.385999999999996</v>
      </c>
      <c r="BW525" s="70">
        <v>0</v>
      </c>
      <c r="BX525" s="70">
        <v>0</v>
      </c>
      <c r="BY525" s="70">
        <v>0</v>
      </c>
      <c r="BZ525" s="70">
        <v>0</v>
      </c>
      <c r="CA525" s="70">
        <v>0</v>
      </c>
      <c r="CB525" s="70">
        <v>0</v>
      </c>
      <c r="CC525" s="70">
        <v>0</v>
      </c>
      <c r="CD525" s="70">
        <v>0</v>
      </c>
    </row>
    <row r="526" spans="1:82">
      <c r="A526" s="70" t="s">
        <v>2276</v>
      </c>
      <c r="B526" s="70">
        <v>456</v>
      </c>
      <c r="C526" s="70">
        <v>14</v>
      </c>
      <c r="D526" s="70">
        <v>27</v>
      </c>
      <c r="E526" s="70">
        <v>2017</v>
      </c>
      <c r="F526" s="70" t="s">
        <v>156</v>
      </c>
      <c r="G526" s="70" t="s">
        <v>2262</v>
      </c>
      <c r="H526" s="70" t="s">
        <v>2263</v>
      </c>
      <c r="I526" s="148"/>
      <c r="J526" s="71">
        <v>379.80236277035038</v>
      </c>
      <c r="K526" s="71">
        <v>3.7049097062836389</v>
      </c>
      <c r="L526" s="71">
        <v>10.142829378168889</v>
      </c>
      <c r="M526" s="71">
        <v>56.264329071855329</v>
      </c>
      <c r="N526" s="71">
        <v>59.340274308761472</v>
      </c>
      <c r="O526" s="71">
        <v>65.951872985207572</v>
      </c>
      <c r="P526" s="71">
        <v>52.42664026469987</v>
      </c>
      <c r="Q526" s="71">
        <v>3.02772399747656</v>
      </c>
      <c r="R526" s="71">
        <v>0</v>
      </c>
      <c r="S526" s="71">
        <v>5.2274165818778071</v>
      </c>
      <c r="T526" s="72"/>
      <c r="U526" s="71">
        <v>20971976</v>
      </c>
      <c r="V526" s="71">
        <v>1728</v>
      </c>
      <c r="W526" s="71">
        <v>179</v>
      </c>
      <c r="X526" s="71">
        <v>13483</v>
      </c>
      <c r="Y526" s="71">
        <v>16812</v>
      </c>
      <c r="Z526" s="71">
        <v>39432</v>
      </c>
      <c r="AA526" s="71">
        <v>10859</v>
      </c>
      <c r="AB526" s="71">
        <v>44328</v>
      </c>
      <c r="AC526" s="71">
        <v>0</v>
      </c>
      <c r="AD526" s="71">
        <v>5.2274165818778071</v>
      </c>
      <c r="AE526" s="72"/>
      <c r="AF526" s="71">
        <v>234971543.17842671</v>
      </c>
      <c r="AG526" s="71">
        <v>2819275.6251418092</v>
      </c>
      <c r="AH526" s="71">
        <v>2107372.501949057</v>
      </c>
      <c r="AI526" s="71">
        <v>91068997.505165502</v>
      </c>
      <c r="AJ526" s="71">
        <v>87325671.092092097</v>
      </c>
      <c r="AK526" s="71">
        <v>0</v>
      </c>
      <c r="AL526" s="71">
        <v>0</v>
      </c>
      <c r="AM526" s="71">
        <v>6089199.1530724214</v>
      </c>
      <c r="AN526" s="71">
        <v>0</v>
      </c>
      <c r="AO526" s="71">
        <v>0</v>
      </c>
      <c r="AP526" s="71">
        <v>424382059.05584759</v>
      </c>
      <c r="AQ526" s="72"/>
      <c r="AR526" s="71">
        <v>1066</v>
      </c>
      <c r="AS526" s="71">
        <v>473</v>
      </c>
      <c r="AT526" s="71">
        <v>0</v>
      </c>
      <c r="AU526" s="71">
        <v>0</v>
      </c>
      <c r="AV526" s="71">
        <v>0</v>
      </c>
      <c r="AW526" s="71">
        <v>0</v>
      </c>
      <c r="AX526" s="71"/>
      <c r="AY526" s="72"/>
      <c r="AZ526" s="71">
        <v>4820.3</v>
      </c>
      <c r="BA526" s="71">
        <v>26900.3</v>
      </c>
      <c r="BB526" s="71">
        <v>0</v>
      </c>
      <c r="BC526" s="71">
        <v>0</v>
      </c>
      <c r="BD526" s="71">
        <v>0</v>
      </c>
      <c r="BE526" s="71">
        <v>0</v>
      </c>
      <c r="BF526" s="71"/>
      <c r="BG526" s="72"/>
      <c r="BH526" s="71">
        <v>0</v>
      </c>
      <c r="BI526" s="71">
        <v>0</v>
      </c>
      <c r="BJ526" s="71">
        <v>75.533000000000001</v>
      </c>
      <c r="BK526" s="71">
        <v>0</v>
      </c>
      <c r="BL526" s="71">
        <v>4.226</v>
      </c>
      <c r="BM526" s="71">
        <v>0</v>
      </c>
      <c r="BN526" s="72"/>
      <c r="BO526" s="71">
        <v>0</v>
      </c>
      <c r="BP526" s="71">
        <v>0</v>
      </c>
      <c r="BQ526" s="71">
        <v>5</v>
      </c>
      <c r="BR526" s="71">
        <v>0</v>
      </c>
      <c r="BS526" s="71">
        <v>1</v>
      </c>
      <c r="BT526" s="71">
        <v>0</v>
      </c>
      <c r="BU526"/>
      <c r="BV526" s="70">
        <v>79.759</v>
      </c>
      <c r="BW526" s="70">
        <v>0</v>
      </c>
      <c r="BX526" s="70">
        <v>0</v>
      </c>
      <c r="BY526" s="70">
        <v>0</v>
      </c>
      <c r="BZ526" s="70">
        <v>0</v>
      </c>
      <c r="CA526" s="70">
        <v>0</v>
      </c>
      <c r="CB526" s="70">
        <v>0</v>
      </c>
      <c r="CC526" s="70">
        <v>0</v>
      </c>
      <c r="CD526" s="70">
        <v>0</v>
      </c>
    </row>
    <row r="527" spans="1:82">
      <c r="A527" s="70" t="s">
        <v>2277</v>
      </c>
      <c r="B527" s="70">
        <v>457</v>
      </c>
      <c r="C527" s="70">
        <v>15</v>
      </c>
      <c r="D527" s="70">
        <v>27</v>
      </c>
      <c r="E527" s="70">
        <v>2018</v>
      </c>
      <c r="F527" s="70" t="s">
        <v>183</v>
      </c>
      <c r="G527" s="70" t="s">
        <v>2262</v>
      </c>
      <c r="H527" s="70" t="s">
        <v>2263</v>
      </c>
      <c r="I527" s="148"/>
      <c r="J527" s="71">
        <v>395.26947041826662</v>
      </c>
      <c r="K527" s="71">
        <v>3.4958570270013789</v>
      </c>
      <c r="L527" s="71">
        <v>9.5136955947797812</v>
      </c>
      <c r="M527" s="71">
        <v>59.712059980189437</v>
      </c>
      <c r="N527" s="71">
        <v>56.920245034702724</v>
      </c>
      <c r="O527" s="71">
        <v>64.622519436420006</v>
      </c>
      <c r="P527" s="71">
        <v>51.345526478977305</v>
      </c>
      <c r="Q527" s="71">
        <v>2.7755100745523</v>
      </c>
      <c r="R527" s="71">
        <v>0</v>
      </c>
      <c r="S527" s="71">
        <v>4.4550565460653928</v>
      </c>
      <c r="T527" s="72"/>
      <c r="U527" s="71">
        <v>21749035</v>
      </c>
      <c r="V527" s="71">
        <v>1728</v>
      </c>
      <c r="W527" s="71">
        <v>179</v>
      </c>
      <c r="X527" s="71">
        <v>13483</v>
      </c>
      <c r="Y527" s="71">
        <v>16980</v>
      </c>
      <c r="Z527" s="71">
        <v>39377</v>
      </c>
      <c r="AA527" s="71">
        <v>10742</v>
      </c>
      <c r="AB527" s="71">
        <v>43791</v>
      </c>
      <c r="AC527" s="71">
        <v>0</v>
      </c>
      <c r="AD527" s="71">
        <v>4.4550565460653928</v>
      </c>
      <c r="AE527" s="72"/>
      <c r="AF527" s="71">
        <v>240538587.1336242</v>
      </c>
      <c r="AG527" s="71">
        <v>2503531.7050987249</v>
      </c>
      <c r="AH527" s="71">
        <v>2024504.8999764579</v>
      </c>
      <c r="AI527" s="71">
        <v>94371260.621361032</v>
      </c>
      <c r="AJ527" s="71">
        <v>83892436.71999009</v>
      </c>
      <c r="AK527" s="71">
        <v>0</v>
      </c>
      <c r="AL527" s="71">
        <v>0</v>
      </c>
      <c r="AM527" s="71">
        <v>6027879.7891738154</v>
      </c>
      <c r="AN527" s="71">
        <v>0</v>
      </c>
      <c r="AO527" s="71">
        <v>0</v>
      </c>
      <c r="AP527" s="71">
        <v>429358200.86922431</v>
      </c>
      <c r="AQ527" s="72"/>
      <c r="AR527" s="71">
        <v>1137</v>
      </c>
      <c r="AS527" s="71">
        <v>533</v>
      </c>
      <c r="AT527" s="71">
        <v>0</v>
      </c>
      <c r="AU527" s="71">
        <v>0</v>
      </c>
      <c r="AV527" s="71">
        <v>0</v>
      </c>
      <c r="AW527" s="71">
        <v>0</v>
      </c>
      <c r="AX527" s="71"/>
      <c r="AY527" s="72"/>
      <c r="AZ527" s="71">
        <v>5214.3999999999996</v>
      </c>
      <c r="BA527" s="71">
        <v>29154.2</v>
      </c>
      <c r="BB527" s="71">
        <v>0</v>
      </c>
      <c r="BC527" s="71">
        <v>0</v>
      </c>
      <c r="BD527" s="71">
        <v>0</v>
      </c>
      <c r="BE527" s="71">
        <v>0</v>
      </c>
      <c r="BF527" s="71"/>
      <c r="BG527" s="72"/>
      <c r="BH527" s="71">
        <v>0</v>
      </c>
      <c r="BI527" s="71">
        <v>0</v>
      </c>
      <c r="BJ527" s="71">
        <v>73.225999999999999</v>
      </c>
      <c r="BK527" s="71">
        <v>0</v>
      </c>
      <c r="BL527" s="71">
        <v>4.2290000000000001</v>
      </c>
      <c r="BM527" s="71">
        <v>0</v>
      </c>
      <c r="BN527" s="72"/>
      <c r="BO527" s="71">
        <v>0</v>
      </c>
      <c r="BP527" s="71">
        <v>0</v>
      </c>
      <c r="BQ527" s="71">
        <v>5</v>
      </c>
      <c r="BR527" s="71">
        <v>0</v>
      </c>
      <c r="BS527" s="71">
        <v>1</v>
      </c>
      <c r="BT527" s="71">
        <v>0</v>
      </c>
      <c r="BU527"/>
      <c r="BV527" s="70">
        <v>77.454999999999998</v>
      </c>
      <c r="BW527" s="70">
        <v>0</v>
      </c>
      <c r="BX527" s="70">
        <v>0</v>
      </c>
      <c r="BY527" s="70">
        <v>0</v>
      </c>
      <c r="BZ527" s="70">
        <v>0</v>
      </c>
      <c r="CA527" s="70">
        <v>0</v>
      </c>
      <c r="CB527" s="70">
        <v>0</v>
      </c>
      <c r="CC527" s="70">
        <v>0</v>
      </c>
      <c r="CD527" s="70">
        <v>0</v>
      </c>
    </row>
    <row r="528" spans="1:82">
      <c r="A528" s="70" t="s">
        <v>2278</v>
      </c>
      <c r="B528" s="70">
        <v>458</v>
      </c>
      <c r="C528" s="70">
        <v>16</v>
      </c>
      <c r="D528" s="70">
        <v>27</v>
      </c>
      <c r="E528" s="70">
        <v>2019</v>
      </c>
      <c r="F528" s="70" t="s">
        <v>158</v>
      </c>
      <c r="G528" s="70" t="s">
        <v>2262</v>
      </c>
      <c r="H528" s="70" t="s">
        <v>2263</v>
      </c>
      <c r="I528" s="148"/>
      <c r="J528" s="71">
        <v>348.55502029447211</v>
      </c>
      <c r="K528" s="71">
        <v>3.1923637026726652</v>
      </c>
      <c r="L528" s="71">
        <v>9.5955509659890836</v>
      </c>
      <c r="M528" s="71">
        <v>58.368399052511286</v>
      </c>
      <c r="N528" s="71">
        <v>54.667186235139042</v>
      </c>
      <c r="O528" s="71">
        <v>63.988357599271069</v>
      </c>
      <c r="P528" s="71">
        <v>51.164469670370515</v>
      </c>
      <c r="Q528" s="71">
        <v>2.6779149771107602</v>
      </c>
      <c r="R528" s="71">
        <v>0</v>
      </c>
      <c r="S528" s="71">
        <v>6.5050069764125569</v>
      </c>
      <c r="T528" s="72"/>
      <c r="U528" s="71">
        <v>19236735</v>
      </c>
      <c r="V528" s="71">
        <v>1728</v>
      </c>
      <c r="W528" s="71">
        <v>179</v>
      </c>
      <c r="X528" s="71">
        <v>13483</v>
      </c>
      <c r="Y528" s="71">
        <v>17103</v>
      </c>
      <c r="Z528" s="71">
        <v>40061</v>
      </c>
      <c r="AA528" s="71">
        <v>10624</v>
      </c>
      <c r="AB528" s="71">
        <v>43395</v>
      </c>
      <c r="AC528" s="71">
        <v>0</v>
      </c>
      <c r="AD528" s="71">
        <v>6.5050069764125569</v>
      </c>
      <c r="AE528" s="72"/>
      <c r="AF528" s="71">
        <v>210748995.73453969</v>
      </c>
      <c r="AG528" s="71">
        <v>2417396.5673057842</v>
      </c>
      <c r="AH528" s="71">
        <v>2142941.305531818</v>
      </c>
      <c r="AI528" s="71">
        <v>96021501.285601601</v>
      </c>
      <c r="AJ528" s="71">
        <v>81072530.980209962</v>
      </c>
      <c r="AK528" s="71">
        <v>0</v>
      </c>
      <c r="AL528" s="71">
        <v>0</v>
      </c>
      <c r="AM528" s="71">
        <v>5910072.3226149026</v>
      </c>
      <c r="AN528" s="71">
        <v>0</v>
      </c>
      <c r="AO528" s="71">
        <v>0</v>
      </c>
      <c r="AP528" s="71">
        <v>398313438.19580376</v>
      </c>
      <c r="AQ528" s="72"/>
      <c r="AR528" s="71">
        <v>1193</v>
      </c>
      <c r="AS528" s="71">
        <v>578</v>
      </c>
      <c r="AT528" s="71">
        <v>0</v>
      </c>
      <c r="AU528" s="71">
        <v>0</v>
      </c>
      <c r="AV528" s="71">
        <v>0</v>
      </c>
      <c r="AW528" s="71">
        <v>0</v>
      </c>
      <c r="AX528" s="71"/>
      <c r="AY528" s="72"/>
      <c r="AZ528" s="71">
        <v>5526.9000000000051</v>
      </c>
      <c r="BA528" s="71">
        <v>30999.80000000001</v>
      </c>
      <c r="BB528" s="71">
        <v>0</v>
      </c>
      <c r="BC528" s="71">
        <v>0</v>
      </c>
      <c r="BD528" s="71">
        <v>0</v>
      </c>
      <c r="BE528" s="71">
        <v>0</v>
      </c>
      <c r="BF528" s="71"/>
      <c r="BG528" s="72"/>
      <c r="BH528" s="71">
        <v>0</v>
      </c>
      <c r="BI528" s="71">
        <v>0</v>
      </c>
      <c r="BJ528" s="71">
        <v>67.662999999999997</v>
      </c>
      <c r="BK528" s="71">
        <v>0</v>
      </c>
      <c r="BL528" s="71">
        <v>3.9860000000000002</v>
      </c>
      <c r="BM528" s="71">
        <v>0</v>
      </c>
      <c r="BN528" s="72"/>
      <c r="BO528" s="71">
        <v>0</v>
      </c>
      <c r="BP528" s="71">
        <v>0</v>
      </c>
      <c r="BQ528" s="71">
        <v>5</v>
      </c>
      <c r="BR528" s="71">
        <v>0</v>
      </c>
      <c r="BS528" s="71">
        <v>1</v>
      </c>
      <c r="BT528" s="71">
        <v>0</v>
      </c>
      <c r="BU528"/>
      <c r="BV528" s="70">
        <v>71.649000000000001</v>
      </c>
      <c r="BW528" s="70">
        <v>0</v>
      </c>
      <c r="BX528" s="70">
        <v>0</v>
      </c>
      <c r="BY528" s="70">
        <v>0</v>
      </c>
      <c r="BZ528" s="70">
        <v>0</v>
      </c>
      <c r="CA528" s="70">
        <v>0</v>
      </c>
      <c r="CB528" s="70">
        <v>0</v>
      </c>
      <c r="CC528" s="70">
        <v>0</v>
      </c>
      <c r="CD528" s="70">
        <v>0</v>
      </c>
    </row>
    <row r="529" spans="1:82">
      <c r="A529" s="70" t="s">
        <v>2279</v>
      </c>
      <c r="B529" s="70">
        <v>459</v>
      </c>
      <c r="C529" s="70">
        <v>17</v>
      </c>
      <c r="D529" s="70">
        <v>27</v>
      </c>
      <c r="E529" s="70">
        <v>2020</v>
      </c>
      <c r="F529" s="70" t="s">
        <v>159</v>
      </c>
      <c r="G529" s="70" t="s">
        <v>2262</v>
      </c>
      <c r="H529" s="70" t="s">
        <v>2263</v>
      </c>
      <c r="I529" s="148"/>
      <c r="J529" s="71">
        <v>260.81273899645538</v>
      </c>
      <c r="K529" s="71">
        <v>3.5406954991135309</v>
      </c>
      <c r="L529" s="71">
        <v>12.359821488974818</v>
      </c>
      <c r="M529" s="71">
        <v>51.618014152569174</v>
      </c>
      <c r="N529" s="71">
        <v>52.765233311874589</v>
      </c>
      <c r="O529" s="71">
        <v>56.285358614827686</v>
      </c>
      <c r="P529" s="71">
        <v>48.254719318611784</v>
      </c>
      <c r="Q529" s="71">
        <v>2.5409123748764499</v>
      </c>
      <c r="R529" s="71">
        <v>0</v>
      </c>
      <c r="S529" s="71">
        <v>6.402501961973873</v>
      </c>
      <c r="T529" s="72"/>
      <c r="U529" s="71">
        <v>17440573</v>
      </c>
      <c r="V529" s="71">
        <v>1631</v>
      </c>
      <c r="W529" s="71">
        <v>250</v>
      </c>
      <c r="X529" s="71">
        <v>13261</v>
      </c>
      <c r="Y529" s="71">
        <v>17301</v>
      </c>
      <c r="Z529" s="71">
        <v>40220</v>
      </c>
      <c r="AA529" s="71">
        <v>10650</v>
      </c>
      <c r="AB529" s="71">
        <v>43095</v>
      </c>
      <c r="AC529" s="71">
        <v>0</v>
      </c>
      <c r="AD529" s="71">
        <v>6.402501961973873</v>
      </c>
      <c r="AE529" s="72"/>
      <c r="AF529" s="71">
        <v>187301965.60112911</v>
      </c>
      <c r="AG529" s="71">
        <v>2529166.4147917125</v>
      </c>
      <c r="AH529" s="71">
        <v>2237682.65649223</v>
      </c>
      <c r="AI529" s="71">
        <v>86261252.674730673</v>
      </c>
      <c r="AJ529" s="71">
        <v>81882878.900495589</v>
      </c>
      <c r="AK529" s="71"/>
      <c r="AL529" s="71"/>
      <c r="AM529" s="71">
        <v>5624376.2954362584</v>
      </c>
      <c r="AN529" s="71"/>
      <c r="AO529" s="71"/>
      <c r="AP529" s="71">
        <v>365837322.54307556</v>
      </c>
      <c r="AQ529" s="72"/>
      <c r="AR529" s="71">
        <v>1264</v>
      </c>
      <c r="AS529" s="71">
        <v>626</v>
      </c>
      <c r="AT529" s="71">
        <v>0</v>
      </c>
      <c r="AU529" s="71">
        <v>0</v>
      </c>
      <c r="AV529" s="71">
        <v>0</v>
      </c>
      <c r="AW529" s="71">
        <v>0</v>
      </c>
      <c r="AX529" s="71"/>
      <c r="AY529" s="72"/>
      <c r="AZ529" s="71">
        <v>5931.9000000000069</v>
      </c>
      <c r="BA529" s="71">
        <v>33710.900000000023</v>
      </c>
      <c r="BB529" s="71">
        <v>0</v>
      </c>
      <c r="BC529" s="71">
        <v>0</v>
      </c>
      <c r="BD529" s="71">
        <v>0</v>
      </c>
      <c r="BE529" s="71">
        <v>0</v>
      </c>
      <c r="BF529" s="71"/>
      <c r="BG529" s="72"/>
      <c r="BH529" s="71">
        <v>0</v>
      </c>
      <c r="BI529" s="71">
        <v>0</v>
      </c>
      <c r="BJ529" s="71">
        <v>68.674000000000007</v>
      </c>
      <c r="BK529" s="71">
        <v>0</v>
      </c>
      <c r="BL529" s="71">
        <v>4.1130000000000004</v>
      </c>
      <c r="BM529" s="71">
        <v>0</v>
      </c>
      <c r="BN529" s="72"/>
      <c r="BO529" s="71">
        <v>0</v>
      </c>
      <c r="BP529" s="71">
        <v>0</v>
      </c>
      <c r="BQ529" s="71">
        <v>6</v>
      </c>
      <c r="BR529" s="71">
        <v>0</v>
      </c>
      <c r="BS529" s="71">
        <v>1</v>
      </c>
      <c r="BT529" s="71">
        <v>0</v>
      </c>
      <c r="BU529"/>
      <c r="BV529" s="70">
        <v>72.787000000000006</v>
      </c>
      <c r="BW529" s="70">
        <v>0</v>
      </c>
      <c r="BX529" s="70">
        <v>0</v>
      </c>
      <c r="BY529" s="70">
        <v>0</v>
      </c>
      <c r="BZ529" s="70">
        <v>0</v>
      </c>
      <c r="CA529" s="70">
        <v>0</v>
      </c>
      <c r="CB529" s="70">
        <v>0</v>
      </c>
      <c r="CC529" s="70">
        <v>0</v>
      </c>
      <c r="CD529" s="70">
        <v>0</v>
      </c>
    </row>
    <row r="530" spans="1:82">
      <c r="A530" s="70" t="s">
        <v>2280</v>
      </c>
      <c r="B530" s="70">
        <v>459</v>
      </c>
      <c r="C530" s="70">
        <v>18</v>
      </c>
      <c r="D530" s="70">
        <v>27</v>
      </c>
      <c r="E530" s="70">
        <v>2021</v>
      </c>
      <c r="F530" s="70" t="s">
        <v>160</v>
      </c>
      <c r="G530" s="70" t="s">
        <v>2262</v>
      </c>
      <c r="H530" s="70" t="s">
        <v>2263</v>
      </c>
      <c r="I530" s="148"/>
      <c r="J530" s="71">
        <v>316.21523210357014</v>
      </c>
      <c r="K530" s="71">
        <v>3.7705554204065277</v>
      </c>
      <c r="L530" s="71">
        <v>10.2392320792239</v>
      </c>
      <c r="M530" s="71">
        <v>54.902315690584111</v>
      </c>
      <c r="N530" s="71">
        <v>56.09768540551763</v>
      </c>
      <c r="O530" s="71">
        <v>54.554346547653338</v>
      </c>
      <c r="P530" s="71">
        <v>49.700139507812516</v>
      </c>
      <c r="Q530" s="71">
        <v>2.4933046471927098</v>
      </c>
      <c r="R530" s="71">
        <v>0</v>
      </c>
      <c r="S530" s="71">
        <v>6.7791791233823693</v>
      </c>
      <c r="T530" s="72"/>
      <c r="U530" s="71">
        <v>19132025</v>
      </c>
      <c r="V530" s="71">
        <v>1631</v>
      </c>
      <c r="W530" s="71">
        <v>250</v>
      </c>
      <c r="X530" s="71">
        <v>13261</v>
      </c>
      <c r="Y530" s="71">
        <v>17434</v>
      </c>
      <c r="Z530" s="71">
        <v>40139</v>
      </c>
      <c r="AA530" s="71">
        <v>10696</v>
      </c>
      <c r="AB530" s="71">
        <v>42703</v>
      </c>
      <c r="AC530" s="71">
        <v>0</v>
      </c>
      <c r="AD530" s="71">
        <v>6.7791791233823693</v>
      </c>
      <c r="AE530" s="72"/>
      <c r="AF530" s="71">
        <v>193533521.47218829</v>
      </c>
      <c r="AG530" s="71">
        <v>2680317.1040209029</v>
      </c>
      <c r="AH530" s="71">
        <v>1785400.1138781358</v>
      </c>
      <c r="AI530" s="71">
        <v>90666116.41550757</v>
      </c>
      <c r="AJ530" s="71">
        <v>82508130.228732884</v>
      </c>
      <c r="AK530" s="71">
        <v>0</v>
      </c>
      <c r="AL530" s="71">
        <v>0</v>
      </c>
      <c r="AM530" s="71">
        <v>5605361.8010566076</v>
      </c>
      <c r="AN530" s="71">
        <v>0</v>
      </c>
      <c r="AO530" s="71">
        <v>0</v>
      </c>
      <c r="AP530" s="71">
        <v>376778847.13538438</v>
      </c>
      <c r="AQ530" s="72"/>
      <c r="AR530" s="71">
        <v>1337</v>
      </c>
      <c r="AS530" s="71">
        <v>655</v>
      </c>
      <c r="AT530" s="71">
        <v>0</v>
      </c>
      <c r="AU530" s="71">
        <v>0</v>
      </c>
      <c r="AV530" s="71">
        <v>0</v>
      </c>
      <c r="AW530" s="71">
        <v>0</v>
      </c>
      <c r="AX530" s="71"/>
      <c r="AY530" s="72"/>
      <c r="AZ530" s="71">
        <v>6380.700000000008</v>
      </c>
      <c r="BA530" s="71">
        <v>38859.000000000007</v>
      </c>
      <c r="BB530" s="71">
        <v>0</v>
      </c>
      <c r="BC530" s="71">
        <v>0</v>
      </c>
      <c r="BD530" s="71">
        <v>0</v>
      </c>
      <c r="BE530" s="71">
        <v>0</v>
      </c>
      <c r="BF530" s="71"/>
      <c r="BG530" s="72"/>
      <c r="BH530" s="71">
        <v>0</v>
      </c>
      <c r="BI530" s="71">
        <v>0</v>
      </c>
      <c r="BJ530" s="71">
        <v>68.289000000000001</v>
      </c>
      <c r="BK530" s="71">
        <v>0</v>
      </c>
      <c r="BL530" s="71">
        <v>4.0910000000000002</v>
      </c>
      <c r="BM530" s="71">
        <v>0</v>
      </c>
      <c r="BN530" s="72"/>
      <c r="BO530" s="71">
        <v>0</v>
      </c>
      <c r="BP530" s="71">
        <v>0</v>
      </c>
      <c r="BQ530" s="71">
        <v>6</v>
      </c>
      <c r="BR530" s="71">
        <v>0</v>
      </c>
      <c r="BS530" s="71">
        <v>1</v>
      </c>
      <c r="BT530" s="71">
        <v>0</v>
      </c>
      <c r="BU530"/>
      <c r="BV530" s="70">
        <v>72.38</v>
      </c>
      <c r="BW530" s="70">
        <v>0</v>
      </c>
      <c r="BX530" s="70">
        <v>0</v>
      </c>
      <c r="BY530" s="70">
        <v>0</v>
      </c>
      <c r="BZ530" s="70">
        <v>0</v>
      </c>
      <c r="CA530" s="70">
        <v>0</v>
      </c>
      <c r="CB530" s="70">
        <v>0</v>
      </c>
      <c r="CC530" s="70">
        <v>0</v>
      </c>
      <c r="CD530" s="70">
        <v>0</v>
      </c>
    </row>
    <row r="531" spans="1:82">
      <c r="A531" s="70" t="s">
        <v>2281</v>
      </c>
      <c r="B531" s="70">
        <v>459</v>
      </c>
      <c r="C531" s="70">
        <v>19</v>
      </c>
      <c r="D531" s="70">
        <v>27</v>
      </c>
      <c r="E531" s="70">
        <v>2022</v>
      </c>
      <c r="F531" s="70" t="s">
        <v>161</v>
      </c>
      <c r="G531" s="70" t="s">
        <v>2262</v>
      </c>
      <c r="H531" s="70" t="s">
        <v>2263</v>
      </c>
      <c r="I531" s="148"/>
      <c r="J531" s="71">
        <v>278.63376780492024</v>
      </c>
      <c r="K531" s="71">
        <v>3.38284501456135</v>
      </c>
      <c r="L531" s="71">
        <v>9.4187663856932122</v>
      </c>
      <c r="M531" s="71">
        <v>52.773627017204021</v>
      </c>
      <c r="N531" s="71">
        <v>59.573155562590195</v>
      </c>
      <c r="O531" s="71">
        <v>57.431983221805034</v>
      </c>
      <c r="P531" s="71">
        <v>49.38408898372532</v>
      </c>
      <c r="Q531" s="71">
        <v>2.4971998493080072</v>
      </c>
      <c r="R531" s="71">
        <v>0</v>
      </c>
      <c r="S531" s="71">
        <v>5.433216123725412</v>
      </c>
      <c r="T531" s="72"/>
      <c r="U531" s="71">
        <v>19451046</v>
      </c>
      <c r="V531" s="71">
        <v>1631</v>
      </c>
      <c r="W531" s="71">
        <v>250</v>
      </c>
      <c r="X531" s="71">
        <v>13261</v>
      </c>
      <c r="Y531" s="71">
        <v>17715</v>
      </c>
      <c r="Z531" s="71">
        <v>40148</v>
      </c>
      <c r="AA531" s="71">
        <v>10790</v>
      </c>
      <c r="AB531" s="71">
        <v>42419</v>
      </c>
      <c r="AC531" s="71">
        <v>0</v>
      </c>
      <c r="AD531" s="71">
        <v>5.433216123725412</v>
      </c>
      <c r="AE531" s="72"/>
      <c r="AF531" s="71">
        <v>176016624.54634443</v>
      </c>
      <c r="AG531" s="71">
        <v>2543040.2262438606</v>
      </c>
      <c r="AH531" s="71">
        <v>1945406.6885367115</v>
      </c>
      <c r="AI531" s="71">
        <v>85515713.818666577</v>
      </c>
      <c r="AJ531" s="71">
        <v>90646359.78676258</v>
      </c>
      <c r="AK531" s="71">
        <v>0</v>
      </c>
      <c r="AL531" s="71">
        <v>0</v>
      </c>
      <c r="AM531" s="71">
        <v>5477450.7014554348</v>
      </c>
      <c r="AN531" s="71">
        <v>0</v>
      </c>
      <c r="AO531" s="71">
        <v>0</v>
      </c>
      <c r="AP531" s="71">
        <v>362144595.7680096</v>
      </c>
      <c r="AQ531" s="72"/>
      <c r="AR531" s="71">
        <v>1417</v>
      </c>
      <c r="AS531" s="71">
        <v>667</v>
      </c>
      <c r="AT531" s="71">
        <v>0</v>
      </c>
      <c r="AU531" s="71">
        <v>0</v>
      </c>
      <c r="AV531" s="71">
        <v>0</v>
      </c>
      <c r="AW531" s="71">
        <v>0</v>
      </c>
      <c r="AX531" s="71"/>
      <c r="AY531" s="72"/>
      <c r="AZ531" s="71">
        <v>6908.5000000000018</v>
      </c>
      <c r="BA531" s="71">
        <v>39684.000000000007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2282</v>
      </c>
      <c r="B532" s="70">
        <v>459</v>
      </c>
      <c r="C532" s="70">
        <v>20</v>
      </c>
      <c r="D532" s="70">
        <v>27</v>
      </c>
      <c r="E532" s="70">
        <v>2023</v>
      </c>
      <c r="F532" s="70" t="s">
        <v>1539</v>
      </c>
      <c r="G532" s="70" t="s">
        <v>2262</v>
      </c>
      <c r="H532" s="70" t="s">
        <v>2263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1506</v>
      </c>
      <c r="AS532" s="71">
        <v>682</v>
      </c>
      <c r="AT532" s="71">
        <v>0</v>
      </c>
      <c r="AU532" s="71">
        <v>0</v>
      </c>
      <c r="AV532" s="71">
        <v>0</v>
      </c>
      <c r="AW532" s="71">
        <v>0</v>
      </c>
      <c r="AX532" s="71"/>
      <c r="AY532" s="72"/>
      <c r="AZ532" s="71">
        <v>7489.9999999999891</v>
      </c>
      <c r="BA532" s="71">
        <v>40360.500000000007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2283</v>
      </c>
      <c r="B533" s="70">
        <v>459</v>
      </c>
      <c r="C533" s="70">
        <v>21</v>
      </c>
      <c r="D533" s="70">
        <v>27</v>
      </c>
      <c r="E533" s="70">
        <v>2024</v>
      </c>
      <c r="F533" s="70" t="s">
        <v>1554</v>
      </c>
      <c r="G533" s="70" t="s">
        <v>2262</v>
      </c>
      <c r="H533" s="70" t="s">
        <v>2263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2284</v>
      </c>
      <c r="B534" s="70">
        <v>375</v>
      </c>
      <c r="C534" s="70">
        <v>1</v>
      </c>
      <c r="D534" s="70">
        <v>23</v>
      </c>
      <c r="E534" s="70">
        <v>1990</v>
      </c>
      <c r="F534" s="70" t="s">
        <v>787</v>
      </c>
      <c r="G534" s="70" t="s">
        <v>2285</v>
      </c>
      <c r="H534" s="70" t="s">
        <v>2286</v>
      </c>
      <c r="I534" s="148"/>
      <c r="J534" s="71">
        <v>8.6562952586745361</v>
      </c>
      <c r="K534" s="71">
        <v>4.1883751541055387</v>
      </c>
      <c r="L534" s="71">
        <v>11.776533828892619</v>
      </c>
      <c r="M534" s="71">
        <v>21.304194247655811</v>
      </c>
      <c r="N534" s="71">
        <v>34.99486083752624</v>
      </c>
      <c r="O534" s="71">
        <v>33.28132948388533</v>
      </c>
      <c r="P534" s="71">
        <v>27.469914599707831</v>
      </c>
      <c r="Q534" s="71">
        <v>1.89386847076281</v>
      </c>
      <c r="R534" s="71">
        <v>0</v>
      </c>
      <c r="S534" s="71">
        <v>1.9368858996824281</v>
      </c>
      <c r="T534" s="72"/>
      <c r="U534" s="71">
        <v>408976</v>
      </c>
      <c r="V534" s="71">
        <v>978</v>
      </c>
      <c r="W534" s="71">
        <v>124</v>
      </c>
      <c r="X534" s="71">
        <v>4619</v>
      </c>
      <c r="Y534" s="71">
        <v>8045</v>
      </c>
      <c r="Z534" s="71">
        <v>13689</v>
      </c>
      <c r="AA534" s="71">
        <v>6670</v>
      </c>
      <c r="AB534" s="71">
        <v>30750</v>
      </c>
      <c r="AC534" s="71">
        <v>0</v>
      </c>
      <c r="AD534" s="71">
        <v>1.9368858996824281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2287</v>
      </c>
      <c r="B535" s="70">
        <v>376</v>
      </c>
      <c r="C535" s="70">
        <v>2</v>
      </c>
      <c r="D535" s="70">
        <v>23</v>
      </c>
      <c r="E535" s="70">
        <v>2005</v>
      </c>
      <c r="F535" s="70" t="s">
        <v>789</v>
      </c>
      <c r="G535" s="70" t="s">
        <v>2285</v>
      </c>
      <c r="H535" s="70" t="s">
        <v>2286</v>
      </c>
      <c r="I535" s="148"/>
      <c r="J535" s="71">
        <v>26.836597603093651</v>
      </c>
      <c r="K535" s="71">
        <v>2.3831072583432542</v>
      </c>
      <c r="L535" s="71">
        <v>2.6680703921762401</v>
      </c>
      <c r="M535" s="71">
        <v>47.461709139720732</v>
      </c>
      <c r="N535" s="71">
        <v>62.719020331406277</v>
      </c>
      <c r="O535" s="71">
        <v>47.068482691473278</v>
      </c>
      <c r="P535" s="71">
        <v>41.576989884426943</v>
      </c>
      <c r="Q535" s="71">
        <v>2.2727376046127699</v>
      </c>
      <c r="R535" s="71">
        <v>0</v>
      </c>
      <c r="S535" s="71">
        <v>3.85828789155003</v>
      </c>
      <c r="T535" s="72"/>
      <c r="U535" s="71">
        <v>1094788</v>
      </c>
      <c r="V535" s="71">
        <v>632</v>
      </c>
      <c r="W535" s="71">
        <v>29</v>
      </c>
      <c r="X535" s="71">
        <v>4424</v>
      </c>
      <c r="Y535" s="71">
        <v>12650</v>
      </c>
      <c r="Z535" s="71">
        <v>22403</v>
      </c>
      <c r="AA535" s="71">
        <v>8268</v>
      </c>
      <c r="AB535" s="71">
        <v>38577</v>
      </c>
      <c r="AC535" s="71">
        <v>0</v>
      </c>
      <c r="AD535" s="71">
        <v>3.85828789155003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2288</v>
      </c>
      <c r="B536" s="70">
        <v>377</v>
      </c>
      <c r="C536" s="70">
        <v>3</v>
      </c>
      <c r="D536" s="70">
        <v>23</v>
      </c>
      <c r="E536" s="70">
        <v>2006</v>
      </c>
      <c r="F536" s="70" t="s">
        <v>790</v>
      </c>
      <c r="G536" s="70" t="s">
        <v>2285</v>
      </c>
      <c r="H536" s="70" t="s">
        <v>2286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2289</v>
      </c>
      <c r="B537" s="70">
        <v>378</v>
      </c>
      <c r="C537" s="70">
        <v>4</v>
      </c>
      <c r="D537" s="70">
        <v>23</v>
      </c>
      <c r="E537" s="70">
        <v>2007</v>
      </c>
      <c r="F537" s="70" t="s">
        <v>791</v>
      </c>
      <c r="G537" s="70" t="s">
        <v>2285</v>
      </c>
      <c r="H537" s="70" t="s">
        <v>2286</v>
      </c>
      <c r="I537" s="148"/>
      <c r="J537" s="71">
        <v>23.253365634052201</v>
      </c>
      <c r="K537" s="71">
        <v>2.5184401599044302</v>
      </c>
      <c r="L537" s="71">
        <v>3.4647498941153039</v>
      </c>
      <c r="M537" s="71">
        <v>45.495487930653923</v>
      </c>
      <c r="N537" s="71">
        <v>57.338627198554988</v>
      </c>
      <c r="O537" s="71">
        <v>43.858897439186727</v>
      </c>
      <c r="P537" s="71">
        <v>41.214572883239811</v>
      </c>
      <c r="Q537" s="71">
        <v>2.40908421727864</v>
      </c>
      <c r="R537" s="71">
        <v>0</v>
      </c>
      <c r="S537" s="71">
        <v>5.9924605850540091</v>
      </c>
      <c r="T537" s="72"/>
      <c r="U537" s="71">
        <v>1042768</v>
      </c>
      <c r="V537" s="71">
        <v>677</v>
      </c>
      <c r="W537" s="71">
        <v>46</v>
      </c>
      <c r="X537" s="71">
        <v>5889</v>
      </c>
      <c r="Y537" s="71">
        <v>13024</v>
      </c>
      <c r="Z537" s="71">
        <v>21701</v>
      </c>
      <c r="AA537" s="71">
        <v>8071</v>
      </c>
      <c r="AB537" s="71">
        <v>38729</v>
      </c>
      <c r="AC537" s="71">
        <v>0</v>
      </c>
      <c r="AD537" s="71">
        <v>5.9924605850540091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2290</v>
      </c>
      <c r="B538" s="70">
        <v>379</v>
      </c>
      <c r="C538" s="70">
        <v>5</v>
      </c>
      <c r="D538" s="70">
        <v>23</v>
      </c>
      <c r="E538" s="70">
        <v>2008</v>
      </c>
      <c r="F538" s="70" t="s">
        <v>792</v>
      </c>
      <c r="G538" s="70" t="s">
        <v>2285</v>
      </c>
      <c r="H538" s="70" t="s">
        <v>2286</v>
      </c>
      <c r="I538" s="148"/>
      <c r="J538" s="71">
        <v>24.06153086119642</v>
      </c>
      <c r="K538" s="71">
        <v>1.9496653984421519</v>
      </c>
      <c r="L538" s="71">
        <v>3.1476557883715</v>
      </c>
      <c r="M538" s="71">
        <v>50.853474443307718</v>
      </c>
      <c r="N538" s="71">
        <v>62.102408146592872</v>
      </c>
      <c r="O538" s="71">
        <v>43.156638840092349</v>
      </c>
      <c r="P538" s="71">
        <v>39.509881193067713</v>
      </c>
      <c r="Q538" s="71">
        <v>2.3934171899502901</v>
      </c>
      <c r="R538" s="71">
        <v>0</v>
      </c>
      <c r="S538" s="71">
        <v>5.1578982585898769</v>
      </c>
      <c r="T538" s="72"/>
      <c r="U538" s="71">
        <v>1249333</v>
      </c>
      <c r="V538" s="71">
        <v>677</v>
      </c>
      <c r="W538" s="71">
        <v>46</v>
      </c>
      <c r="X538" s="71">
        <v>5889</v>
      </c>
      <c r="Y538" s="71">
        <v>13347</v>
      </c>
      <c r="Z538" s="71">
        <v>22103</v>
      </c>
      <c r="AA538" s="71">
        <v>7746</v>
      </c>
      <c r="AB538" s="71">
        <v>39110</v>
      </c>
      <c r="AC538" s="71">
        <v>0</v>
      </c>
      <c r="AD538" s="71">
        <v>5.1578982585898769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2291</v>
      </c>
      <c r="B539" s="70">
        <v>380</v>
      </c>
      <c r="C539" s="70">
        <v>6</v>
      </c>
      <c r="D539" s="70">
        <v>23</v>
      </c>
      <c r="E539" s="70">
        <v>2009</v>
      </c>
      <c r="F539" s="70" t="s">
        <v>176</v>
      </c>
      <c r="G539" s="1064" t="s">
        <v>2285</v>
      </c>
      <c r="H539" s="70" t="s">
        <v>2286</v>
      </c>
      <c r="I539" s="148"/>
      <c r="J539" s="71">
        <v>27.930753554844021</v>
      </c>
      <c r="K539" s="71">
        <v>1.7197666519411909</v>
      </c>
      <c r="L539" s="71">
        <v>2.9300809345977821</v>
      </c>
      <c r="M539" s="71">
        <v>52.828873620541287</v>
      </c>
      <c r="N539" s="71">
        <v>56.594229696829167</v>
      </c>
      <c r="O539" s="71">
        <v>44.886060729785243</v>
      </c>
      <c r="P539" s="71">
        <v>38.719184453207333</v>
      </c>
      <c r="Q539" s="71">
        <v>2.3040281969693202</v>
      </c>
      <c r="R539" s="71">
        <v>0</v>
      </c>
      <c r="S539" s="71">
        <v>3.3142366461940842</v>
      </c>
      <c r="T539" s="72"/>
      <c r="U539" s="71">
        <v>1298163</v>
      </c>
      <c r="V539" s="71">
        <v>596</v>
      </c>
      <c r="W539" s="71">
        <v>65</v>
      </c>
      <c r="X539" s="71">
        <v>6827</v>
      </c>
      <c r="Y539" s="71">
        <v>13643</v>
      </c>
      <c r="Z539" s="71">
        <v>22691</v>
      </c>
      <c r="AA539" s="71">
        <v>7793</v>
      </c>
      <c r="AB539" s="71">
        <v>39522</v>
      </c>
      <c r="AC539" s="71">
        <v>0</v>
      </c>
      <c r="AD539" s="71">
        <v>3.3142366461940842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9.6199999999999992</v>
      </c>
      <c r="BK539" s="71">
        <v>0</v>
      </c>
      <c r="BL539" s="71">
        <v>0</v>
      </c>
      <c r="BM539" s="71">
        <v>0</v>
      </c>
      <c r="BN539" s="72"/>
      <c r="BO539" s="71">
        <v>0</v>
      </c>
      <c r="BP539" s="71">
        <v>0</v>
      </c>
      <c r="BQ539" s="71">
        <v>1</v>
      </c>
      <c r="BR539" s="71">
        <v>0</v>
      </c>
      <c r="BS539" s="71">
        <v>0</v>
      </c>
      <c r="BT539" s="71">
        <v>0</v>
      </c>
      <c r="BU539"/>
      <c r="BV539" s="70">
        <v>9.6199999999999992</v>
      </c>
      <c r="BW539" s="70">
        <v>0</v>
      </c>
      <c r="BX539" s="70">
        <v>0</v>
      </c>
      <c r="BY539" s="70">
        <v>0</v>
      </c>
      <c r="BZ539" s="70">
        <v>0</v>
      </c>
      <c r="CA539" s="70">
        <v>0</v>
      </c>
      <c r="CB539" s="70">
        <v>0</v>
      </c>
      <c r="CC539" s="70">
        <v>0</v>
      </c>
      <c r="CD539" s="70">
        <v>0</v>
      </c>
    </row>
    <row r="540" spans="1:82">
      <c r="A540" s="70" t="s">
        <v>2292</v>
      </c>
      <c r="B540" s="70">
        <v>381</v>
      </c>
      <c r="C540" s="70">
        <v>7</v>
      </c>
      <c r="D540" s="70">
        <v>23</v>
      </c>
      <c r="E540" s="70">
        <v>2010</v>
      </c>
      <c r="F540" s="70" t="s">
        <v>177</v>
      </c>
      <c r="G540" s="1064" t="s">
        <v>2285</v>
      </c>
      <c r="H540" s="70" t="s">
        <v>2286</v>
      </c>
      <c r="I540" s="148"/>
      <c r="J540" s="71">
        <v>24.624458756669618</v>
      </c>
      <c r="K540" s="71">
        <v>1.8232681933049859</v>
      </c>
      <c r="L540" s="71">
        <v>2.856727490699015</v>
      </c>
      <c r="M540" s="71">
        <v>54.76873034410302</v>
      </c>
      <c r="N540" s="71">
        <v>61.301100178728902</v>
      </c>
      <c r="O540" s="71">
        <v>45.635380148370608</v>
      </c>
      <c r="P540" s="71">
        <v>39.165670870835328</v>
      </c>
      <c r="Q540" s="71">
        <v>2.4338628428725499</v>
      </c>
      <c r="R540" s="71">
        <v>0</v>
      </c>
      <c r="S540" s="71">
        <v>3.1177650722932531</v>
      </c>
      <c r="T540" s="72"/>
      <c r="U540" s="71">
        <v>1297745</v>
      </c>
      <c r="V540" s="71">
        <v>596</v>
      </c>
      <c r="W540" s="71">
        <v>65</v>
      </c>
      <c r="X540" s="71">
        <v>6827</v>
      </c>
      <c r="Y540" s="71">
        <v>14001</v>
      </c>
      <c r="Z540" s="71">
        <v>23177</v>
      </c>
      <c r="AA540" s="71">
        <v>7686</v>
      </c>
      <c r="AB540" s="71">
        <v>40005</v>
      </c>
      <c r="AC540" s="71">
        <v>0</v>
      </c>
      <c r="AD540" s="71">
        <v>3.1177650722932531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7.85</v>
      </c>
      <c r="BK540" s="71">
        <v>0</v>
      </c>
      <c r="BL540" s="71">
        <v>24.826999999999998</v>
      </c>
      <c r="BM540" s="71">
        <v>0</v>
      </c>
      <c r="BN540" s="72"/>
      <c r="BO540" s="71">
        <v>0</v>
      </c>
      <c r="BP540" s="71">
        <v>0</v>
      </c>
      <c r="BQ540" s="71">
        <v>1</v>
      </c>
      <c r="BR540" s="71">
        <v>0</v>
      </c>
      <c r="BS540" s="71">
        <v>3</v>
      </c>
      <c r="BT540" s="71">
        <v>0</v>
      </c>
      <c r="BU540"/>
      <c r="BV540" s="70">
        <v>32.677</v>
      </c>
      <c r="BW540" s="70">
        <v>0</v>
      </c>
      <c r="BX540" s="70">
        <v>0</v>
      </c>
      <c r="BY540" s="70">
        <v>0</v>
      </c>
      <c r="BZ540" s="70">
        <v>0</v>
      </c>
      <c r="CA540" s="70">
        <v>0</v>
      </c>
      <c r="CB540" s="70">
        <v>0</v>
      </c>
      <c r="CC540" s="70">
        <v>0</v>
      </c>
      <c r="CD540" s="70">
        <v>0</v>
      </c>
    </row>
    <row r="541" spans="1:82">
      <c r="A541" s="70" t="s">
        <v>2293</v>
      </c>
      <c r="B541" s="70">
        <v>382</v>
      </c>
      <c r="C541" s="70">
        <v>8</v>
      </c>
      <c r="D541" s="70">
        <v>23</v>
      </c>
      <c r="E541" s="70">
        <v>2011</v>
      </c>
      <c r="F541" s="70" t="s">
        <v>178</v>
      </c>
      <c r="G541" s="70" t="s">
        <v>2285</v>
      </c>
      <c r="H541" s="70" t="s">
        <v>2286</v>
      </c>
      <c r="I541" s="148"/>
      <c r="J541" s="71">
        <v>20.855269157373801</v>
      </c>
      <c r="K541" s="71">
        <v>2.059955933131318</v>
      </c>
      <c r="L541" s="71">
        <v>3.2071245843487119</v>
      </c>
      <c r="M541" s="71">
        <v>53.312943839553867</v>
      </c>
      <c r="N541" s="71">
        <v>64.661352515515091</v>
      </c>
      <c r="O541" s="71">
        <v>45.811673207792332</v>
      </c>
      <c r="P541" s="71">
        <v>38.11796995730213</v>
      </c>
      <c r="Q541" s="71">
        <v>2.8330471776131598</v>
      </c>
      <c r="R541" s="71">
        <v>0</v>
      </c>
      <c r="S541" s="71">
        <v>5.3961631389179328</v>
      </c>
      <c r="T541" s="72"/>
      <c r="U541" s="71">
        <v>1166258</v>
      </c>
      <c r="V541" s="71">
        <v>596</v>
      </c>
      <c r="W541" s="71">
        <v>65</v>
      </c>
      <c r="X541" s="71">
        <v>6827</v>
      </c>
      <c r="Y541" s="71">
        <v>14322</v>
      </c>
      <c r="Z541" s="71">
        <v>23772</v>
      </c>
      <c r="AA541" s="71">
        <v>7703</v>
      </c>
      <c r="AB541" s="71">
        <v>40370</v>
      </c>
      <c r="AC541" s="71">
        <v>0</v>
      </c>
      <c r="AD541" s="71">
        <v>5.3961631389179328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8.3759999999999994</v>
      </c>
      <c r="BK541" s="71">
        <v>0</v>
      </c>
      <c r="BL541" s="71">
        <v>24.442</v>
      </c>
      <c r="BM541" s="71">
        <v>0</v>
      </c>
      <c r="BN541" s="72"/>
      <c r="BO541" s="71">
        <v>0</v>
      </c>
      <c r="BP541" s="71">
        <v>0</v>
      </c>
      <c r="BQ541" s="71">
        <v>1</v>
      </c>
      <c r="BR541" s="71">
        <v>0</v>
      </c>
      <c r="BS541" s="71">
        <v>3</v>
      </c>
      <c r="BT541" s="71">
        <v>0</v>
      </c>
      <c r="BU541"/>
      <c r="BV541" s="70">
        <v>32.817999999999998</v>
      </c>
      <c r="BW541" s="70">
        <v>0</v>
      </c>
      <c r="BX541" s="70">
        <v>0</v>
      </c>
      <c r="BY541" s="70">
        <v>0</v>
      </c>
      <c r="BZ541" s="70">
        <v>0</v>
      </c>
      <c r="CA541" s="70">
        <v>0</v>
      </c>
      <c r="CB541" s="70">
        <v>0</v>
      </c>
      <c r="CC541" s="70">
        <v>0</v>
      </c>
      <c r="CD541" s="70">
        <v>0</v>
      </c>
    </row>
    <row r="542" spans="1:82">
      <c r="A542" s="70" t="s">
        <v>2294</v>
      </c>
      <c r="B542" s="70">
        <v>383</v>
      </c>
      <c r="C542" s="70">
        <v>9</v>
      </c>
      <c r="D542" s="70">
        <v>23</v>
      </c>
      <c r="E542" s="70">
        <v>2012</v>
      </c>
      <c r="F542" s="70" t="s">
        <v>179</v>
      </c>
      <c r="G542" s="70" t="s">
        <v>2285</v>
      </c>
      <c r="H542" s="70" t="s">
        <v>2286</v>
      </c>
      <c r="I542" s="148"/>
      <c r="J542" s="71">
        <v>5.9971301884160679</v>
      </c>
      <c r="K542" s="71">
        <v>1.8231210625495951</v>
      </c>
      <c r="L542" s="71">
        <v>3.0943174133517251</v>
      </c>
      <c r="M542" s="71">
        <v>55.260428337267612</v>
      </c>
      <c r="N542" s="71">
        <v>57.60242889432736</v>
      </c>
      <c r="O542" s="71">
        <v>46.852642694578712</v>
      </c>
      <c r="P542" s="71">
        <v>37.458958597345159</v>
      </c>
      <c r="Q542" s="71">
        <v>3.1135030355676401</v>
      </c>
      <c r="R542" s="71">
        <v>0</v>
      </c>
      <c r="S542" s="71">
        <v>6.8075365220572301</v>
      </c>
      <c r="T542" s="72"/>
      <c r="U542" s="71">
        <v>377636</v>
      </c>
      <c r="V542" s="71">
        <v>596</v>
      </c>
      <c r="W542" s="71">
        <v>65</v>
      </c>
      <c r="X542" s="71">
        <v>6827</v>
      </c>
      <c r="Y542" s="71">
        <v>14658</v>
      </c>
      <c r="Z542" s="71">
        <v>24505</v>
      </c>
      <c r="AA542" s="71">
        <v>7527</v>
      </c>
      <c r="AB542" s="71">
        <v>40835</v>
      </c>
      <c r="AC542" s="71">
        <v>0</v>
      </c>
      <c r="AD542" s="71">
        <v>6.8075365220572301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8.5559999999999992</v>
      </c>
      <c r="BK542" s="71">
        <v>0</v>
      </c>
      <c r="BL542" s="71">
        <v>17.138000000000002</v>
      </c>
      <c r="BM542" s="71">
        <v>0</v>
      </c>
      <c r="BN542" s="72"/>
      <c r="BO542" s="71">
        <v>0</v>
      </c>
      <c r="BP542" s="71">
        <v>0</v>
      </c>
      <c r="BQ542" s="71">
        <v>1</v>
      </c>
      <c r="BR542" s="71">
        <v>0</v>
      </c>
      <c r="BS542" s="71">
        <v>2</v>
      </c>
      <c r="BT542" s="71">
        <v>0</v>
      </c>
      <c r="BU542"/>
      <c r="BV542" s="70">
        <v>25.693999999999999</v>
      </c>
      <c r="BW542" s="70">
        <v>0</v>
      </c>
      <c r="BX542" s="70">
        <v>0</v>
      </c>
      <c r="BY542" s="70">
        <v>0</v>
      </c>
      <c r="BZ542" s="70">
        <v>0</v>
      </c>
      <c r="CA542" s="70">
        <v>0</v>
      </c>
      <c r="CB542" s="70">
        <v>0</v>
      </c>
      <c r="CC542" s="70">
        <v>0</v>
      </c>
      <c r="CD542" s="70">
        <v>0</v>
      </c>
    </row>
    <row r="543" spans="1:82">
      <c r="A543" s="70" t="s">
        <v>2295</v>
      </c>
      <c r="B543" s="70">
        <v>384</v>
      </c>
      <c r="C543" s="70">
        <v>10</v>
      </c>
      <c r="D543" s="70">
        <v>23</v>
      </c>
      <c r="E543" s="70">
        <v>2013</v>
      </c>
      <c r="F543" s="70" t="s">
        <v>180</v>
      </c>
      <c r="G543" s="70" t="s">
        <v>2285</v>
      </c>
      <c r="H543" s="70" t="s">
        <v>2286</v>
      </c>
      <c r="I543" s="148"/>
      <c r="J543" s="71">
        <v>18.49634075314145</v>
      </c>
      <c r="K543" s="71">
        <v>1.6937855339152319</v>
      </c>
      <c r="L543" s="71">
        <v>2.7734565045745638</v>
      </c>
      <c r="M543" s="71">
        <v>57.040314165422451</v>
      </c>
      <c r="N543" s="71">
        <v>58.47271351312407</v>
      </c>
      <c r="O543" s="71">
        <v>45.882423916806005</v>
      </c>
      <c r="P543" s="71">
        <v>37.415275759956103</v>
      </c>
      <c r="Q543" s="71">
        <v>3.1754957453017498</v>
      </c>
      <c r="R543" s="71">
        <v>0</v>
      </c>
      <c r="S543" s="71">
        <v>5.0844094308429124</v>
      </c>
      <c r="T543" s="72"/>
      <c r="U543" s="71">
        <v>1124425</v>
      </c>
      <c r="V543" s="71">
        <v>596</v>
      </c>
      <c r="W543" s="71">
        <v>65</v>
      </c>
      <c r="X543" s="71">
        <v>6827</v>
      </c>
      <c r="Y543" s="71">
        <v>14873</v>
      </c>
      <c r="Z543" s="71">
        <v>25069</v>
      </c>
      <c r="AA543" s="71">
        <v>7490</v>
      </c>
      <c r="AB543" s="71">
        <v>41051</v>
      </c>
      <c r="AC543" s="71">
        <v>0</v>
      </c>
      <c r="AD543" s="71">
        <v>5.0844094308429124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8.5670000000000002</v>
      </c>
      <c r="BK543" s="71">
        <v>0</v>
      </c>
      <c r="BL543" s="71">
        <v>17.591999999999999</v>
      </c>
      <c r="BM543" s="71">
        <v>0</v>
      </c>
      <c r="BN543" s="72"/>
      <c r="BO543" s="71">
        <v>0</v>
      </c>
      <c r="BP543" s="71">
        <v>0</v>
      </c>
      <c r="BQ543" s="71">
        <v>1</v>
      </c>
      <c r="BR543" s="71">
        <v>0</v>
      </c>
      <c r="BS543" s="71">
        <v>2</v>
      </c>
      <c r="BT543" s="71">
        <v>0</v>
      </c>
      <c r="BU543"/>
      <c r="BV543" s="70">
        <v>26.158999999999999</v>
      </c>
      <c r="BW543" s="70">
        <v>0</v>
      </c>
      <c r="BX543" s="70">
        <v>0</v>
      </c>
      <c r="BY543" s="70">
        <v>0</v>
      </c>
      <c r="BZ543" s="70">
        <v>0</v>
      </c>
      <c r="CA543" s="70">
        <v>0</v>
      </c>
      <c r="CB543" s="70">
        <v>0</v>
      </c>
      <c r="CC543" s="70">
        <v>0</v>
      </c>
      <c r="CD543" s="70">
        <v>0</v>
      </c>
    </row>
    <row r="544" spans="1:82">
      <c r="A544" s="70" t="s">
        <v>2296</v>
      </c>
      <c r="B544" s="70">
        <v>385</v>
      </c>
      <c r="C544" s="70">
        <v>11</v>
      </c>
      <c r="D544" s="70">
        <v>23</v>
      </c>
      <c r="E544" s="70">
        <v>2014</v>
      </c>
      <c r="F544" s="70" t="s">
        <v>181</v>
      </c>
      <c r="G544" s="70" t="s">
        <v>2285</v>
      </c>
      <c r="H544" s="70" t="s">
        <v>2286</v>
      </c>
      <c r="I544" s="148"/>
      <c r="J544" s="71">
        <v>23.214798879091159</v>
      </c>
      <c r="K544" s="71">
        <v>1.8066561026347721</v>
      </c>
      <c r="L544" s="71">
        <v>4.5096664849415022</v>
      </c>
      <c r="M544" s="71">
        <v>55.31408927487675</v>
      </c>
      <c r="N544" s="71">
        <v>59.731276988692592</v>
      </c>
      <c r="O544" s="71">
        <v>44.757684564208056</v>
      </c>
      <c r="P544" s="71">
        <v>37.213069653326926</v>
      </c>
      <c r="Q544" s="71">
        <v>3.0495935037073698</v>
      </c>
      <c r="R544" s="71">
        <v>0</v>
      </c>
      <c r="S544" s="71">
        <v>7.5668097798819787</v>
      </c>
      <c r="T544" s="72"/>
      <c r="U544" s="71">
        <v>1391931</v>
      </c>
      <c r="V544" s="71">
        <v>583</v>
      </c>
      <c r="W544" s="71">
        <v>94</v>
      </c>
      <c r="X544" s="71">
        <v>7493</v>
      </c>
      <c r="Y544" s="71">
        <v>15153</v>
      </c>
      <c r="Z544" s="71">
        <v>25756</v>
      </c>
      <c r="AA544" s="71">
        <v>7411</v>
      </c>
      <c r="AB544" s="71">
        <v>41090</v>
      </c>
      <c r="AC544" s="71">
        <v>0</v>
      </c>
      <c r="AD544" s="71">
        <v>7.5668097798819787</v>
      </c>
      <c r="AE544" s="72"/>
      <c r="AF544" s="71"/>
      <c r="AG544" s="71"/>
      <c r="AH544" s="71"/>
      <c r="AI544" s="71"/>
      <c r="AJ544" s="71"/>
      <c r="AK544" s="71"/>
      <c r="AL544" s="71"/>
      <c r="AM544" s="71"/>
      <c r="AN544" s="71"/>
      <c r="AO544" s="71"/>
      <c r="AP544" s="71"/>
      <c r="AQ544" s="72"/>
      <c r="AR544" s="71">
        <v>189</v>
      </c>
      <c r="AS544" s="71">
        <v>344</v>
      </c>
      <c r="AT544" s="71">
        <v>0</v>
      </c>
      <c r="AU544" s="71">
        <v>0</v>
      </c>
      <c r="AV544" s="71">
        <v>0</v>
      </c>
      <c r="AW544" s="71">
        <v>0</v>
      </c>
      <c r="AX544" s="71"/>
      <c r="AY544" s="72"/>
      <c r="AZ544" s="71">
        <v>1049.2</v>
      </c>
      <c r="BA544" s="71">
        <v>5100</v>
      </c>
      <c r="BB544" s="71">
        <v>0</v>
      </c>
      <c r="BC544" s="71">
        <v>0</v>
      </c>
      <c r="BD544" s="71">
        <v>0</v>
      </c>
      <c r="BE544" s="71">
        <v>0</v>
      </c>
      <c r="BF544" s="71"/>
      <c r="BG544" s="72"/>
      <c r="BH544" s="71">
        <v>0</v>
      </c>
      <c r="BI544" s="71">
        <v>0</v>
      </c>
      <c r="BJ544" s="71">
        <v>8.3070000000000004</v>
      </c>
      <c r="BK544" s="71">
        <v>0</v>
      </c>
      <c r="BL544" s="71">
        <v>16.363</v>
      </c>
      <c r="BM544" s="71">
        <v>0</v>
      </c>
      <c r="BN544" s="72"/>
      <c r="BO544" s="71">
        <v>0</v>
      </c>
      <c r="BP544" s="71">
        <v>0</v>
      </c>
      <c r="BQ544" s="71">
        <v>1</v>
      </c>
      <c r="BR544" s="71">
        <v>0</v>
      </c>
      <c r="BS544" s="71">
        <v>2</v>
      </c>
      <c r="BT544" s="71">
        <v>0</v>
      </c>
      <c r="BU544"/>
      <c r="BV544" s="70">
        <v>24.67</v>
      </c>
      <c r="BW544" s="70">
        <v>0</v>
      </c>
      <c r="BX544" s="70">
        <v>0</v>
      </c>
      <c r="BY544" s="70">
        <v>0</v>
      </c>
      <c r="BZ544" s="70">
        <v>0</v>
      </c>
      <c r="CA544" s="70">
        <v>0</v>
      </c>
      <c r="CB544" s="70">
        <v>0</v>
      </c>
      <c r="CC544" s="70">
        <v>0</v>
      </c>
      <c r="CD544" s="70">
        <v>0</v>
      </c>
    </row>
    <row r="545" spans="1:82">
      <c r="A545" s="70" t="s">
        <v>2297</v>
      </c>
      <c r="B545" s="70">
        <v>386</v>
      </c>
      <c r="C545" s="70">
        <v>12</v>
      </c>
      <c r="D545" s="70">
        <v>23</v>
      </c>
      <c r="E545" s="70">
        <v>2015</v>
      </c>
      <c r="F545" s="70" t="s">
        <v>182</v>
      </c>
      <c r="G545" s="70" t="s">
        <v>2285</v>
      </c>
      <c r="H545" s="70" t="s">
        <v>2286</v>
      </c>
      <c r="I545" s="148"/>
      <c r="J545" s="71">
        <v>12.72963211685081</v>
      </c>
      <c r="K545" s="71">
        <v>1.796788236497648</v>
      </c>
      <c r="L545" s="71">
        <v>5.1795560635260829</v>
      </c>
      <c r="M545" s="71">
        <v>50.077579101933559</v>
      </c>
      <c r="N545" s="71">
        <v>57.729269158627638</v>
      </c>
      <c r="O545" s="71">
        <v>45.145170556080764</v>
      </c>
      <c r="P545" s="71">
        <v>37.172116006114805</v>
      </c>
      <c r="Q545" s="71">
        <v>2.99436460136946</v>
      </c>
      <c r="R545" s="71">
        <v>0</v>
      </c>
      <c r="S545" s="71">
        <v>4.9660755592519594</v>
      </c>
      <c r="T545" s="72"/>
      <c r="U545" s="71">
        <v>740700</v>
      </c>
      <c r="V545" s="71">
        <v>583</v>
      </c>
      <c r="W545" s="71">
        <v>94</v>
      </c>
      <c r="X545" s="71">
        <v>7493</v>
      </c>
      <c r="Y545" s="71">
        <v>15465</v>
      </c>
      <c r="Z545" s="71">
        <v>26229</v>
      </c>
      <c r="AA545" s="71">
        <v>7397</v>
      </c>
      <c r="AB545" s="71">
        <v>41214</v>
      </c>
      <c r="AC545" s="71">
        <v>0</v>
      </c>
      <c r="AD545" s="71">
        <v>4.9660755592519594</v>
      </c>
      <c r="AE545" s="72"/>
      <c r="AF545" s="71">
        <v>9612374.6972650941</v>
      </c>
      <c r="AG545" s="71">
        <v>1150731.5684616161</v>
      </c>
      <c r="AH545" s="71">
        <v>1041502.733684147</v>
      </c>
      <c r="AI545" s="71">
        <v>50471713.717097297</v>
      </c>
      <c r="AJ545" s="71">
        <v>63086815.397056744</v>
      </c>
      <c r="AK545" s="71">
        <v>0</v>
      </c>
      <c r="AL545" s="71">
        <v>0</v>
      </c>
      <c r="AM545" s="71">
        <v>5648205.8137723748</v>
      </c>
      <c r="AN545" s="71">
        <v>0</v>
      </c>
      <c r="AO545" s="71">
        <v>0</v>
      </c>
      <c r="AP545" s="71">
        <v>131011343.92733727</v>
      </c>
      <c r="AQ545" s="72"/>
      <c r="AR545" s="71">
        <v>222</v>
      </c>
      <c r="AS545" s="71">
        <v>386</v>
      </c>
      <c r="AT545" s="71">
        <v>0</v>
      </c>
      <c r="AU545" s="71">
        <v>0</v>
      </c>
      <c r="AV545" s="71">
        <v>0</v>
      </c>
      <c r="AW545" s="71">
        <v>0</v>
      </c>
      <c r="AX545" s="71"/>
      <c r="AY545" s="72"/>
      <c r="AZ545" s="71">
        <v>1225.5999999999999</v>
      </c>
      <c r="BA545" s="71">
        <v>5758</v>
      </c>
      <c r="BB545" s="71">
        <v>0</v>
      </c>
      <c r="BC545" s="71">
        <v>0</v>
      </c>
      <c r="BD545" s="71">
        <v>0</v>
      </c>
      <c r="BE545" s="71">
        <v>0</v>
      </c>
      <c r="BF545" s="71"/>
      <c r="BG545" s="72"/>
      <c r="BH545" s="71">
        <v>0</v>
      </c>
      <c r="BI545" s="71">
        <v>0</v>
      </c>
      <c r="BJ545" s="71">
        <v>7.9189999999999996</v>
      </c>
      <c r="BK545" s="71">
        <v>0</v>
      </c>
      <c r="BL545" s="71">
        <v>15.77</v>
      </c>
      <c r="BM545" s="71">
        <v>0</v>
      </c>
      <c r="BN545" s="72"/>
      <c r="BO545" s="71">
        <v>0</v>
      </c>
      <c r="BP545" s="71">
        <v>0</v>
      </c>
      <c r="BQ545" s="71">
        <v>1</v>
      </c>
      <c r="BR545" s="71">
        <v>0</v>
      </c>
      <c r="BS545" s="71">
        <v>2</v>
      </c>
      <c r="BT545" s="71">
        <v>0</v>
      </c>
      <c r="BU545"/>
      <c r="BV545" s="70">
        <v>23.689</v>
      </c>
      <c r="BW545" s="70">
        <v>0</v>
      </c>
      <c r="BX545" s="70">
        <v>0</v>
      </c>
      <c r="BY545" s="70">
        <v>0</v>
      </c>
      <c r="BZ545" s="70">
        <v>0</v>
      </c>
      <c r="CA545" s="70">
        <v>0</v>
      </c>
      <c r="CB545" s="70">
        <v>0</v>
      </c>
      <c r="CC545" s="70">
        <v>0</v>
      </c>
      <c r="CD545" s="70">
        <v>0</v>
      </c>
    </row>
    <row r="546" spans="1:82">
      <c r="A546" s="70" t="s">
        <v>2298</v>
      </c>
      <c r="B546" s="70">
        <v>387</v>
      </c>
      <c r="C546" s="70">
        <v>13</v>
      </c>
      <c r="D546" s="70">
        <v>23</v>
      </c>
      <c r="E546" s="70">
        <v>2016</v>
      </c>
      <c r="F546" s="70" t="s">
        <v>155</v>
      </c>
      <c r="G546" s="70" t="s">
        <v>2285</v>
      </c>
      <c r="H546" s="70" t="s">
        <v>2286</v>
      </c>
      <c r="I546" s="148"/>
      <c r="J546" s="71">
        <v>32.135773524621463</v>
      </c>
      <c r="K546" s="71">
        <v>1.7133748052812603</v>
      </c>
      <c r="L546" s="71">
        <v>4.9432006691246899</v>
      </c>
      <c r="M546" s="71">
        <v>51.902009414562862</v>
      </c>
      <c r="N546" s="71">
        <v>58.721965512632941</v>
      </c>
      <c r="O546" s="71">
        <v>46.083005975403509</v>
      </c>
      <c r="P546" s="71">
        <v>36.182902242950171</v>
      </c>
      <c r="Q546" s="71">
        <v>2.9244484811554767</v>
      </c>
      <c r="R546" s="71">
        <v>0</v>
      </c>
      <c r="S546" s="71">
        <v>6.2349322473600868</v>
      </c>
      <c r="T546" s="72"/>
      <c r="U546" s="71">
        <v>1544987</v>
      </c>
      <c r="V546" s="71">
        <v>583</v>
      </c>
      <c r="W546" s="71">
        <v>94</v>
      </c>
      <c r="X546" s="71">
        <v>7493</v>
      </c>
      <c r="Y546" s="71">
        <v>15803</v>
      </c>
      <c r="Z546" s="71">
        <v>27103</v>
      </c>
      <c r="AA546" s="71">
        <v>7447</v>
      </c>
      <c r="AB546" s="71">
        <v>41404</v>
      </c>
      <c r="AC546" s="71">
        <v>0</v>
      </c>
      <c r="AD546" s="71">
        <v>6.2349322473600868</v>
      </c>
      <c r="AE546" s="72"/>
      <c r="AF546" s="71">
        <v>26678831.455700289</v>
      </c>
      <c r="AG546" s="71">
        <v>1003198.8816051011</v>
      </c>
      <c r="AH546" s="71">
        <v>782795.03798794455</v>
      </c>
      <c r="AI546" s="71">
        <v>54180559.963908769</v>
      </c>
      <c r="AJ546" s="71">
        <v>65232253.872998908</v>
      </c>
      <c r="AK546" s="71">
        <v>0</v>
      </c>
      <c r="AL546" s="71">
        <v>0</v>
      </c>
      <c r="AM546" s="71">
        <v>5678652.8479899867</v>
      </c>
      <c r="AN546" s="71">
        <v>0</v>
      </c>
      <c r="AO546" s="71">
        <v>0</v>
      </c>
      <c r="AP546" s="71">
        <v>153556292.06019098</v>
      </c>
      <c r="AQ546" s="72"/>
      <c r="AR546" s="71">
        <v>257</v>
      </c>
      <c r="AS546" s="71">
        <v>408</v>
      </c>
      <c r="AT546" s="71">
        <v>0</v>
      </c>
      <c r="AU546" s="71">
        <v>0</v>
      </c>
      <c r="AV546" s="71">
        <v>0</v>
      </c>
      <c r="AW546" s="71">
        <v>0</v>
      </c>
      <c r="AX546" s="71"/>
      <c r="AY546" s="72"/>
      <c r="AZ546" s="71">
        <v>1437.17</v>
      </c>
      <c r="BA546" s="71">
        <v>6077.5</v>
      </c>
      <c r="BB546" s="71">
        <v>0</v>
      </c>
      <c r="BC546" s="71">
        <v>0</v>
      </c>
      <c r="BD546" s="71">
        <v>0</v>
      </c>
      <c r="BE546" s="71">
        <v>0</v>
      </c>
      <c r="BF546" s="71"/>
      <c r="BG546" s="72"/>
      <c r="BH546" s="71">
        <v>0</v>
      </c>
      <c r="BI546" s="71">
        <v>0</v>
      </c>
      <c r="BJ546" s="71">
        <v>7.2030000000000003</v>
      </c>
      <c r="BK546" s="71">
        <v>0</v>
      </c>
      <c r="BL546" s="71">
        <v>15.218</v>
      </c>
      <c r="BM546" s="71">
        <v>0</v>
      </c>
      <c r="BN546" s="72"/>
      <c r="BO546" s="71">
        <v>0</v>
      </c>
      <c r="BP546" s="71">
        <v>0</v>
      </c>
      <c r="BQ546" s="71">
        <v>1</v>
      </c>
      <c r="BR546" s="71">
        <v>0</v>
      </c>
      <c r="BS546" s="71">
        <v>2</v>
      </c>
      <c r="BT546" s="71">
        <v>0</v>
      </c>
      <c r="BU546"/>
      <c r="BV546" s="70">
        <v>22.420999999999999</v>
      </c>
      <c r="BW546" s="70">
        <v>0</v>
      </c>
      <c r="BX546" s="70">
        <v>0</v>
      </c>
      <c r="BY546" s="70">
        <v>0</v>
      </c>
      <c r="BZ546" s="70">
        <v>0</v>
      </c>
      <c r="CA546" s="70">
        <v>0</v>
      </c>
      <c r="CB546" s="70">
        <v>0</v>
      </c>
      <c r="CC546" s="70">
        <v>0</v>
      </c>
      <c r="CD546" s="70">
        <v>0</v>
      </c>
    </row>
    <row r="547" spans="1:82">
      <c r="A547" s="70" t="s">
        <v>2299</v>
      </c>
      <c r="B547" s="70">
        <v>388</v>
      </c>
      <c r="C547" s="70">
        <v>14</v>
      </c>
      <c r="D547" s="70">
        <v>23</v>
      </c>
      <c r="E547" s="70">
        <v>2017</v>
      </c>
      <c r="F547" s="70" t="s">
        <v>156</v>
      </c>
      <c r="G547" s="70" t="s">
        <v>2285</v>
      </c>
      <c r="H547" s="70" t="s">
        <v>2286</v>
      </c>
      <c r="I547" s="148"/>
      <c r="J547" s="71">
        <v>31.178670807318678</v>
      </c>
      <c r="K547" s="71">
        <v>1.8444978079866716</v>
      </c>
      <c r="L547" s="71">
        <v>3.8378564774630974</v>
      </c>
      <c r="M547" s="71">
        <v>52.116142361849711</v>
      </c>
      <c r="N547" s="71">
        <v>61.524202757185662</v>
      </c>
      <c r="O547" s="71">
        <v>46.209128292638326</v>
      </c>
      <c r="P547" s="71">
        <v>36.10819067498759</v>
      </c>
      <c r="Q547" s="71">
        <v>2.83073888628899</v>
      </c>
      <c r="R547" s="71">
        <v>0</v>
      </c>
      <c r="S547" s="71">
        <v>6.3580202115739253</v>
      </c>
      <c r="T547" s="72"/>
      <c r="U547" s="71">
        <v>1649865</v>
      </c>
      <c r="V547" s="71">
        <v>583</v>
      </c>
      <c r="W547" s="71">
        <v>94</v>
      </c>
      <c r="X547" s="71">
        <v>7493</v>
      </c>
      <c r="Y547" s="71">
        <v>16099</v>
      </c>
      <c r="Z547" s="71">
        <v>27628</v>
      </c>
      <c r="AA547" s="71">
        <v>7479</v>
      </c>
      <c r="AB547" s="71">
        <v>41444</v>
      </c>
      <c r="AC547" s="71">
        <v>0</v>
      </c>
      <c r="AD547" s="71">
        <v>6.3580202115739253</v>
      </c>
      <c r="AE547" s="72"/>
      <c r="AF547" s="71">
        <v>24556723.256765042</v>
      </c>
      <c r="AG547" s="71">
        <v>1085238.091565215</v>
      </c>
      <c r="AH547" s="71">
        <v>818388.41582876921</v>
      </c>
      <c r="AI547" s="71">
        <v>55557575.059138604</v>
      </c>
      <c r="AJ547" s="71">
        <v>70131780.745559186</v>
      </c>
      <c r="AK547" s="71">
        <v>0</v>
      </c>
      <c r="AL547" s="71">
        <v>0</v>
      </c>
      <c r="AM547" s="71">
        <v>5693033.0648784833</v>
      </c>
      <c r="AN547" s="71">
        <v>0</v>
      </c>
      <c r="AO547" s="71">
        <v>0</v>
      </c>
      <c r="AP547" s="71">
        <v>157842738.6337353</v>
      </c>
      <c r="AQ547" s="72"/>
      <c r="AR547" s="71">
        <v>302</v>
      </c>
      <c r="AS547" s="71">
        <v>423</v>
      </c>
      <c r="AT547" s="71">
        <v>0</v>
      </c>
      <c r="AU547" s="71">
        <v>1</v>
      </c>
      <c r="AV547" s="71">
        <v>0</v>
      </c>
      <c r="AW547" s="71">
        <v>0</v>
      </c>
      <c r="AX547" s="71"/>
      <c r="AY547" s="72"/>
      <c r="AZ547" s="71">
        <v>1726.47</v>
      </c>
      <c r="BA547" s="71">
        <v>6336.9000000000005</v>
      </c>
      <c r="BB547" s="71">
        <v>0</v>
      </c>
      <c r="BC547" s="71">
        <v>318.8</v>
      </c>
      <c r="BD547" s="71">
        <v>0</v>
      </c>
      <c r="BE547" s="71">
        <v>0</v>
      </c>
      <c r="BF547" s="71"/>
      <c r="BG547" s="72"/>
      <c r="BH547" s="71">
        <v>0</v>
      </c>
      <c r="BI547" s="71">
        <v>0</v>
      </c>
      <c r="BJ547" s="71">
        <v>7.3940000000000001</v>
      </c>
      <c r="BK547" s="71">
        <v>0</v>
      </c>
      <c r="BL547" s="71">
        <v>13.815</v>
      </c>
      <c r="BM547" s="71">
        <v>0</v>
      </c>
      <c r="BN547" s="72"/>
      <c r="BO547" s="71">
        <v>0</v>
      </c>
      <c r="BP547" s="71">
        <v>0</v>
      </c>
      <c r="BQ547" s="71">
        <v>1</v>
      </c>
      <c r="BR547" s="71">
        <v>0</v>
      </c>
      <c r="BS547" s="71">
        <v>2</v>
      </c>
      <c r="BT547" s="71">
        <v>0</v>
      </c>
      <c r="BU547"/>
      <c r="BV547" s="70">
        <v>21.209</v>
      </c>
      <c r="BW547" s="70">
        <v>0</v>
      </c>
      <c r="BX547" s="70">
        <v>0</v>
      </c>
      <c r="BY547" s="70">
        <v>0</v>
      </c>
      <c r="BZ547" s="70">
        <v>0</v>
      </c>
      <c r="CA547" s="70">
        <v>0</v>
      </c>
      <c r="CB547" s="70">
        <v>0</v>
      </c>
      <c r="CC547" s="70">
        <v>0</v>
      </c>
      <c r="CD547" s="70">
        <v>0</v>
      </c>
    </row>
    <row r="548" spans="1:82">
      <c r="A548" s="70" t="s">
        <v>2300</v>
      </c>
      <c r="B548" s="70">
        <v>389</v>
      </c>
      <c r="C548" s="70">
        <v>15</v>
      </c>
      <c r="D548" s="70">
        <v>23</v>
      </c>
      <c r="E548" s="70">
        <v>2018</v>
      </c>
      <c r="F548" s="70" t="s">
        <v>183</v>
      </c>
      <c r="G548" s="70" t="s">
        <v>2285</v>
      </c>
      <c r="H548" s="70" t="s">
        <v>2286</v>
      </c>
      <c r="I548" s="148"/>
      <c r="J548" s="71">
        <v>60.709064964005819</v>
      </c>
      <c r="K548" s="71">
        <v>1.7597893579420762</v>
      </c>
      <c r="L548" s="71">
        <v>3.6128652815519016</v>
      </c>
      <c r="M548" s="71">
        <v>60.299305610422309</v>
      </c>
      <c r="N548" s="71">
        <v>55.9869196502476</v>
      </c>
      <c r="O548" s="71">
        <v>46.122134399297764</v>
      </c>
      <c r="P548" s="71">
        <v>36.035554284584798</v>
      </c>
      <c r="Q548" s="71">
        <v>2.6268820202757301</v>
      </c>
      <c r="R548" s="71">
        <v>0</v>
      </c>
      <c r="S548" s="71">
        <v>5.7591972946360936</v>
      </c>
      <c r="T548" s="72"/>
      <c r="U548" s="71">
        <v>3311298</v>
      </c>
      <c r="V548" s="71">
        <v>583</v>
      </c>
      <c r="W548" s="71">
        <v>94</v>
      </c>
      <c r="X548" s="71">
        <v>7493</v>
      </c>
      <c r="Y548" s="71">
        <v>16318</v>
      </c>
      <c r="Z548" s="71">
        <v>28104</v>
      </c>
      <c r="AA548" s="71">
        <v>7539</v>
      </c>
      <c r="AB548" s="71">
        <v>41446</v>
      </c>
      <c r="AC548" s="71">
        <v>0</v>
      </c>
      <c r="AD548" s="71">
        <v>5.7591972946360936</v>
      </c>
      <c r="AE548" s="72"/>
      <c r="AF548" s="71">
        <v>38872822.27009771</v>
      </c>
      <c r="AG548" s="71">
        <v>971783.40069127455</v>
      </c>
      <c r="AH548" s="71">
        <v>755983.27523716202</v>
      </c>
      <c r="AI548" s="71">
        <v>65150955.855562933</v>
      </c>
      <c r="AJ548" s="71">
        <v>60266331.440380089</v>
      </c>
      <c r="AK548" s="71">
        <v>0</v>
      </c>
      <c r="AL548" s="71">
        <v>0</v>
      </c>
      <c r="AM548" s="71">
        <v>5705087.9345549988</v>
      </c>
      <c r="AN548" s="71">
        <v>0</v>
      </c>
      <c r="AO548" s="71">
        <v>0</v>
      </c>
      <c r="AP548" s="71">
        <v>171722964.17652416</v>
      </c>
      <c r="AQ548" s="72"/>
      <c r="AR548" s="71">
        <v>345</v>
      </c>
      <c r="AS548" s="71">
        <v>433</v>
      </c>
      <c r="AT548" s="71">
        <v>0</v>
      </c>
      <c r="AU548" s="71">
        <v>1</v>
      </c>
      <c r="AV548" s="71">
        <v>0</v>
      </c>
      <c r="AW548" s="71">
        <v>0</v>
      </c>
      <c r="AX548" s="71"/>
      <c r="AY548" s="72"/>
      <c r="AZ548" s="71">
        <v>1993.37</v>
      </c>
      <c r="BA548" s="71">
        <v>6563</v>
      </c>
      <c r="BB548" s="71">
        <v>0</v>
      </c>
      <c r="BC548" s="71">
        <v>319</v>
      </c>
      <c r="BD548" s="71">
        <v>0</v>
      </c>
      <c r="BE548" s="71">
        <v>0</v>
      </c>
      <c r="BF548" s="71"/>
      <c r="BG548" s="72"/>
      <c r="BH548" s="71">
        <v>0</v>
      </c>
      <c r="BI548" s="71">
        <v>0</v>
      </c>
      <c r="BJ548" s="71">
        <v>7.3010000000000002</v>
      </c>
      <c r="BK548" s="71">
        <v>0</v>
      </c>
      <c r="BL548" s="71">
        <v>12.504</v>
      </c>
      <c r="BM548" s="71">
        <v>0</v>
      </c>
      <c r="BN548" s="72"/>
      <c r="BO548" s="71">
        <v>0</v>
      </c>
      <c r="BP548" s="71">
        <v>0</v>
      </c>
      <c r="BQ548" s="71">
        <v>1</v>
      </c>
      <c r="BR548" s="71">
        <v>0</v>
      </c>
      <c r="BS548" s="71">
        <v>2</v>
      </c>
      <c r="BT548" s="71">
        <v>0</v>
      </c>
      <c r="BU548"/>
      <c r="BV548" s="70">
        <v>19.805</v>
      </c>
      <c r="BW548" s="70">
        <v>0</v>
      </c>
      <c r="BX548" s="70">
        <v>0</v>
      </c>
      <c r="BY548" s="70">
        <v>0</v>
      </c>
      <c r="BZ548" s="70">
        <v>0</v>
      </c>
      <c r="CA548" s="70">
        <v>0</v>
      </c>
      <c r="CB548" s="70">
        <v>0</v>
      </c>
      <c r="CC548" s="70">
        <v>0</v>
      </c>
      <c r="CD548" s="70">
        <v>0</v>
      </c>
    </row>
    <row r="549" spans="1:82">
      <c r="A549" s="70" t="s">
        <v>2301</v>
      </c>
      <c r="B549" s="70">
        <v>390</v>
      </c>
      <c r="C549" s="70">
        <v>16</v>
      </c>
      <c r="D549" s="70">
        <v>23</v>
      </c>
      <c r="E549" s="70">
        <v>2019</v>
      </c>
      <c r="F549" s="70" t="s">
        <v>158</v>
      </c>
      <c r="G549" s="70" t="s">
        <v>2285</v>
      </c>
      <c r="H549" s="70" t="s">
        <v>2286</v>
      </c>
      <c r="I549" s="148"/>
      <c r="J549" s="71">
        <v>31.891637871853085</v>
      </c>
      <c r="K549" s="71">
        <v>1.6465955656763946</v>
      </c>
      <c r="L549" s="71">
        <v>3.674079793351797</v>
      </c>
      <c r="M549" s="71">
        <v>49.627091641923229</v>
      </c>
      <c r="N549" s="71">
        <v>55.988325600997783</v>
      </c>
      <c r="O549" s="71">
        <v>45.979103413609678</v>
      </c>
      <c r="P549" s="71">
        <v>36.273605568263434</v>
      </c>
      <c r="Q549" s="71">
        <v>2.5598016169036</v>
      </c>
      <c r="R549" s="71">
        <v>0</v>
      </c>
      <c r="S549" s="71">
        <v>7.4923430723125595</v>
      </c>
      <c r="T549" s="72"/>
      <c r="U549" s="71">
        <v>1748277</v>
      </c>
      <c r="V549" s="71">
        <v>583</v>
      </c>
      <c r="W549" s="71">
        <v>94</v>
      </c>
      <c r="X549" s="71">
        <v>7493</v>
      </c>
      <c r="Y549" s="71">
        <v>16620</v>
      </c>
      <c r="Z549" s="71">
        <v>28786</v>
      </c>
      <c r="AA549" s="71">
        <v>7532</v>
      </c>
      <c r="AB549" s="71">
        <v>41481</v>
      </c>
      <c r="AC549" s="71">
        <v>0</v>
      </c>
      <c r="AD549" s="71">
        <v>7.4923430723125586</v>
      </c>
      <c r="AE549" s="72"/>
      <c r="AF549" s="71">
        <v>25996181.705114149</v>
      </c>
      <c r="AG549" s="71">
        <v>944698.44587543479</v>
      </c>
      <c r="AH549" s="71">
        <v>835184.77785802865</v>
      </c>
      <c r="AI549" s="71">
        <v>51443014.68471735</v>
      </c>
      <c r="AJ549" s="71">
        <v>61240896.399088219</v>
      </c>
      <c r="AK549" s="71">
        <v>0</v>
      </c>
      <c r="AL549" s="71">
        <v>0</v>
      </c>
      <c r="AM549" s="71">
        <v>5649399.9311991874</v>
      </c>
      <c r="AN549" s="71">
        <v>0</v>
      </c>
      <c r="AO549" s="71">
        <v>0</v>
      </c>
      <c r="AP549" s="71">
        <v>146109375.94385237</v>
      </c>
      <c r="AQ549" s="72"/>
      <c r="AR549" s="71">
        <v>403</v>
      </c>
      <c r="AS549" s="71">
        <v>439</v>
      </c>
      <c r="AT549" s="71">
        <v>0</v>
      </c>
      <c r="AU549" s="71">
        <v>1</v>
      </c>
      <c r="AV549" s="71">
        <v>0</v>
      </c>
      <c r="AW549" s="71">
        <v>0</v>
      </c>
      <c r="AX549" s="71"/>
      <c r="AY549" s="72"/>
      <c r="AZ549" s="71">
        <v>2338.970000000003</v>
      </c>
      <c r="BA549" s="71">
        <v>6661.4999999999982</v>
      </c>
      <c r="BB549" s="71">
        <v>0</v>
      </c>
      <c r="BC549" s="71">
        <v>318.8</v>
      </c>
      <c r="BD549" s="71">
        <v>0</v>
      </c>
      <c r="BE549" s="71">
        <v>0</v>
      </c>
      <c r="BF549" s="71"/>
      <c r="BG549" s="72"/>
      <c r="BH549" s="71">
        <v>0</v>
      </c>
      <c r="BI549" s="71">
        <v>0</v>
      </c>
      <c r="BJ549" s="71">
        <v>4.5090000000000003</v>
      </c>
      <c r="BK549" s="71">
        <v>0</v>
      </c>
      <c r="BL549" s="71">
        <v>9.9260000000000002</v>
      </c>
      <c r="BM549" s="71">
        <v>0</v>
      </c>
      <c r="BN549" s="72"/>
      <c r="BO549" s="71">
        <v>0</v>
      </c>
      <c r="BP549" s="71">
        <v>0</v>
      </c>
      <c r="BQ549" s="71">
        <v>1</v>
      </c>
      <c r="BR549" s="71">
        <v>0</v>
      </c>
      <c r="BS549" s="71">
        <v>2</v>
      </c>
      <c r="BT549" s="71">
        <v>0</v>
      </c>
      <c r="BU549"/>
      <c r="BV549" s="70">
        <v>14.435</v>
      </c>
      <c r="BW549" s="70">
        <v>0</v>
      </c>
      <c r="BX549" s="70">
        <v>0</v>
      </c>
      <c r="BY549" s="70">
        <v>0</v>
      </c>
      <c r="BZ549" s="70">
        <v>0</v>
      </c>
      <c r="CA549" s="70">
        <v>0</v>
      </c>
      <c r="CB549" s="70">
        <v>0</v>
      </c>
      <c r="CC549" s="70">
        <v>0</v>
      </c>
      <c r="CD549" s="70">
        <v>0</v>
      </c>
    </row>
    <row r="550" spans="1:82">
      <c r="A550" s="70" t="s">
        <v>2302</v>
      </c>
      <c r="B550" s="70">
        <v>391</v>
      </c>
      <c r="C550" s="70">
        <v>17</v>
      </c>
      <c r="D550" s="70">
        <v>23</v>
      </c>
      <c r="E550" s="70">
        <v>2020</v>
      </c>
      <c r="F550" s="70" t="s">
        <v>159</v>
      </c>
      <c r="G550" s="70" t="s">
        <v>2285</v>
      </c>
      <c r="H550" s="70" t="s">
        <v>2286</v>
      </c>
      <c r="I550" s="148"/>
      <c r="J550" s="71">
        <v>21.09014695974729</v>
      </c>
      <c r="K550" s="71">
        <v>1.7300137245743272</v>
      </c>
      <c r="L550" s="71">
        <v>2.5005516554381422</v>
      </c>
      <c r="M550" s="71">
        <v>39.195636357707272</v>
      </c>
      <c r="N550" s="71">
        <v>52.949277021693966</v>
      </c>
      <c r="O550" s="71">
        <v>40.268801445590917</v>
      </c>
      <c r="P550" s="71">
        <v>34.847609979290439</v>
      </c>
      <c r="Q550" s="71">
        <v>2.45524244377782</v>
      </c>
      <c r="R550" s="71">
        <v>0</v>
      </c>
      <c r="S550" s="71">
        <v>6.6831793391720256</v>
      </c>
      <c r="T550" s="72"/>
      <c r="U550" s="71">
        <v>1351010</v>
      </c>
      <c r="V550" s="71">
        <v>723</v>
      </c>
      <c r="W550" s="71">
        <v>63</v>
      </c>
      <c r="X550" s="71">
        <v>7658</v>
      </c>
      <c r="Y550" s="71">
        <v>16858</v>
      </c>
      <c r="Z550" s="71">
        <v>28775</v>
      </c>
      <c r="AA550" s="71">
        <v>7691</v>
      </c>
      <c r="AB550" s="71">
        <v>41642</v>
      </c>
      <c r="AC550" s="71">
        <v>0</v>
      </c>
      <c r="AD550" s="71">
        <v>6.6831793391720256</v>
      </c>
      <c r="AE550" s="72"/>
      <c r="AF550" s="71">
        <v>17992540.55751444</v>
      </c>
      <c r="AG550" s="71">
        <v>990009.21486083744</v>
      </c>
      <c r="AH550" s="71">
        <v>626894.43633859453</v>
      </c>
      <c r="AI550" s="71">
        <v>44022774.404424489</v>
      </c>
      <c r="AJ550" s="71">
        <v>65040738.047633797</v>
      </c>
      <c r="AK550" s="71"/>
      <c r="AL550" s="71"/>
      <c r="AM550" s="71">
        <v>5434743.652269559</v>
      </c>
      <c r="AN550" s="71"/>
      <c r="AO550" s="71"/>
      <c r="AP550" s="71">
        <v>134107700.31304172</v>
      </c>
      <c r="AQ550" s="72"/>
      <c r="AR550" s="71">
        <v>473</v>
      </c>
      <c r="AS550" s="71">
        <v>442</v>
      </c>
      <c r="AT550" s="71">
        <v>0</v>
      </c>
      <c r="AU550" s="71">
        <v>1</v>
      </c>
      <c r="AV550" s="71">
        <v>0</v>
      </c>
      <c r="AW550" s="71">
        <v>0</v>
      </c>
      <c r="AX550" s="71"/>
      <c r="AY550" s="72"/>
      <c r="AZ550" s="71">
        <v>2775.6700000000042</v>
      </c>
      <c r="BA550" s="71">
        <v>6747.2999999999984</v>
      </c>
      <c r="BB550" s="71">
        <v>0</v>
      </c>
      <c r="BC550" s="71">
        <v>318.8</v>
      </c>
      <c r="BD550" s="71">
        <v>0</v>
      </c>
      <c r="BE550" s="71">
        <v>0</v>
      </c>
      <c r="BF550" s="71"/>
      <c r="BG550" s="72"/>
      <c r="BH550" s="71">
        <v>0</v>
      </c>
      <c r="BI550" s="71">
        <v>0</v>
      </c>
      <c r="BJ550" s="71">
        <v>5.4050000000000002</v>
      </c>
      <c r="BK550" s="71">
        <v>0</v>
      </c>
      <c r="BL550" s="71">
        <v>6.5869999999999997</v>
      </c>
      <c r="BM550" s="71">
        <v>0</v>
      </c>
      <c r="BN550" s="72"/>
      <c r="BO550" s="71">
        <v>0</v>
      </c>
      <c r="BP550" s="71">
        <v>0</v>
      </c>
      <c r="BQ550" s="71">
        <v>1</v>
      </c>
      <c r="BR550" s="71">
        <v>0</v>
      </c>
      <c r="BS550" s="71">
        <v>2</v>
      </c>
      <c r="BT550" s="71">
        <v>0</v>
      </c>
      <c r="BU550"/>
      <c r="BV550" s="70">
        <v>11.992000000000001</v>
      </c>
      <c r="BW550" s="70">
        <v>0</v>
      </c>
      <c r="BX550" s="70">
        <v>0</v>
      </c>
      <c r="BY550" s="70">
        <v>0</v>
      </c>
      <c r="BZ550" s="70">
        <v>0</v>
      </c>
      <c r="CA550" s="70">
        <v>0</v>
      </c>
      <c r="CB550" s="70">
        <v>0</v>
      </c>
      <c r="CC550" s="70">
        <v>0</v>
      </c>
      <c r="CD550" s="70">
        <v>0</v>
      </c>
    </row>
    <row r="551" spans="1:82">
      <c r="A551" s="70" t="s">
        <v>2303</v>
      </c>
      <c r="B551" s="70">
        <v>391</v>
      </c>
      <c r="C551" s="70">
        <v>18</v>
      </c>
      <c r="D551" s="70">
        <v>23</v>
      </c>
      <c r="E551" s="70">
        <v>2021</v>
      </c>
      <c r="F551" s="70" t="s">
        <v>160</v>
      </c>
      <c r="G551" s="70" t="s">
        <v>2285</v>
      </c>
      <c r="H551" s="70" t="s">
        <v>2286</v>
      </c>
      <c r="I551" s="148"/>
      <c r="J551" s="71">
        <v>18.05048109446874</v>
      </c>
      <c r="K551" s="71">
        <v>1.8320347960399059</v>
      </c>
      <c r="L551" s="71">
        <v>2.6955256354038686</v>
      </c>
      <c r="M551" s="71">
        <v>42.427414518685609</v>
      </c>
      <c r="N551" s="71">
        <v>56.959897414758643</v>
      </c>
      <c r="O551" s="71">
        <v>39.545411374237567</v>
      </c>
      <c r="P551" s="71">
        <v>35.653437775191229</v>
      </c>
      <c r="Q551" s="71">
        <v>2.4401723794610399</v>
      </c>
      <c r="R551" s="71">
        <v>0</v>
      </c>
      <c r="S551" s="71">
        <v>5.5472942079486307</v>
      </c>
      <c r="T551" s="72"/>
      <c r="U551" s="71">
        <v>1224748</v>
      </c>
      <c r="V551" s="71">
        <v>723</v>
      </c>
      <c r="W551" s="71">
        <v>63</v>
      </c>
      <c r="X551" s="71">
        <v>7658</v>
      </c>
      <c r="Y551" s="71">
        <v>17192</v>
      </c>
      <c r="Z551" s="71">
        <v>29096</v>
      </c>
      <c r="AA551" s="71">
        <v>7673</v>
      </c>
      <c r="AB551" s="71">
        <v>41793</v>
      </c>
      <c r="AC551" s="71">
        <v>0</v>
      </c>
      <c r="AD551" s="71">
        <v>5.5472942079486307</v>
      </c>
      <c r="AE551" s="72"/>
      <c r="AF551" s="71">
        <v>15251760.7716478</v>
      </c>
      <c r="AG551" s="71">
        <v>1060951.2572202208</v>
      </c>
      <c r="AH551" s="71">
        <v>662850.20603128895</v>
      </c>
      <c r="AI551" s="71">
        <v>48503028.610359006</v>
      </c>
      <c r="AJ551" s="71">
        <v>68601630.960127473</v>
      </c>
      <c r="AK551" s="71">
        <v>0</v>
      </c>
      <c r="AL551" s="71">
        <v>0</v>
      </c>
      <c r="AM551" s="71">
        <v>5485911.6631515073</v>
      </c>
      <c r="AN551" s="71">
        <v>0</v>
      </c>
      <c r="AO551" s="71">
        <v>0</v>
      </c>
      <c r="AP551" s="71">
        <v>139566133.4685373</v>
      </c>
      <c r="AQ551" s="72"/>
      <c r="AR551" s="71">
        <v>528</v>
      </c>
      <c r="AS551" s="71">
        <v>443</v>
      </c>
      <c r="AT551" s="71">
        <v>0</v>
      </c>
      <c r="AU551" s="71">
        <v>1</v>
      </c>
      <c r="AV551" s="71">
        <v>0</v>
      </c>
      <c r="AW551" s="71">
        <v>0</v>
      </c>
      <c r="AX551" s="71"/>
      <c r="AY551" s="72"/>
      <c r="AZ551" s="71">
        <v>3076.4700000000048</v>
      </c>
      <c r="BA551" s="71">
        <v>6767.0999999999995</v>
      </c>
      <c r="BB551" s="71">
        <v>0</v>
      </c>
      <c r="BC551" s="71">
        <v>318.8</v>
      </c>
      <c r="BD551" s="71">
        <v>0</v>
      </c>
      <c r="BE551" s="71">
        <v>0</v>
      </c>
      <c r="BF551" s="71"/>
      <c r="BG551" s="72"/>
      <c r="BH551" s="71">
        <v>0</v>
      </c>
      <c r="BI551" s="71">
        <v>0</v>
      </c>
      <c r="BJ551" s="71">
        <v>4.0599999999999996</v>
      </c>
      <c r="BK551" s="71">
        <v>0</v>
      </c>
      <c r="BL551" s="71">
        <v>7.4109999999999996</v>
      </c>
      <c r="BM551" s="71">
        <v>0</v>
      </c>
      <c r="BN551" s="72"/>
      <c r="BO551" s="71">
        <v>0</v>
      </c>
      <c r="BP551" s="71">
        <v>0</v>
      </c>
      <c r="BQ551" s="71">
        <v>1</v>
      </c>
      <c r="BR551" s="71">
        <v>0</v>
      </c>
      <c r="BS551" s="71">
        <v>2</v>
      </c>
      <c r="BT551" s="71">
        <v>0</v>
      </c>
      <c r="BU551"/>
      <c r="BV551" s="70">
        <v>11.471</v>
      </c>
      <c r="BW551" s="70">
        <v>0</v>
      </c>
      <c r="BX551" s="70">
        <v>0</v>
      </c>
      <c r="BY551" s="70">
        <v>0</v>
      </c>
      <c r="BZ551" s="70">
        <v>0</v>
      </c>
      <c r="CA551" s="70">
        <v>0</v>
      </c>
      <c r="CB551" s="70">
        <v>0</v>
      </c>
      <c r="CC551" s="70">
        <v>0</v>
      </c>
      <c r="CD551" s="70">
        <v>0</v>
      </c>
    </row>
    <row r="552" spans="1:82">
      <c r="A552" s="70" t="s">
        <v>2304</v>
      </c>
      <c r="B552" s="70">
        <v>391</v>
      </c>
      <c r="C552" s="70">
        <v>19</v>
      </c>
      <c r="D552" s="70">
        <v>23</v>
      </c>
      <c r="E552" s="70">
        <v>2022</v>
      </c>
      <c r="F552" s="70" t="s">
        <v>161</v>
      </c>
      <c r="G552" s="70" t="s">
        <v>2285</v>
      </c>
      <c r="H552" s="70" t="s">
        <v>2286</v>
      </c>
      <c r="I552" s="148"/>
      <c r="J552" s="71">
        <v>17.021627133209385</v>
      </c>
      <c r="K552" s="71">
        <v>1.9948054526393375</v>
      </c>
      <c r="L552" s="71">
        <v>2.1969503597019613</v>
      </c>
      <c r="M552" s="71">
        <v>48.541685710803989</v>
      </c>
      <c r="N552" s="71">
        <v>57.854263257136367</v>
      </c>
      <c r="O552" s="71">
        <v>42.102673363160456</v>
      </c>
      <c r="P552" s="71">
        <v>35.745109820472166</v>
      </c>
      <c r="Q552" s="71">
        <v>2.4749470488403298</v>
      </c>
      <c r="R552" s="71">
        <v>0</v>
      </c>
      <c r="S552" s="71">
        <v>7.0536197586472076</v>
      </c>
      <c r="T552" s="72"/>
      <c r="U552" s="71">
        <v>1169961</v>
      </c>
      <c r="V552" s="71">
        <v>723</v>
      </c>
      <c r="W552" s="71">
        <v>63</v>
      </c>
      <c r="X552" s="71">
        <v>7658</v>
      </c>
      <c r="Y552" s="71">
        <v>17577</v>
      </c>
      <c r="Z552" s="71">
        <v>29432</v>
      </c>
      <c r="AA552" s="71">
        <v>7810</v>
      </c>
      <c r="AB552" s="71">
        <v>42041</v>
      </c>
      <c r="AC552" s="71">
        <v>0</v>
      </c>
      <c r="AD552" s="71">
        <v>7.0536197586472076</v>
      </c>
      <c r="AE552" s="72"/>
      <c r="AF552" s="71">
        <v>14056596.300867964</v>
      </c>
      <c r="AG552" s="71">
        <v>1202993.4704190178</v>
      </c>
      <c r="AH552" s="71">
        <v>621638.41816452972</v>
      </c>
      <c r="AI552" s="71">
        <v>54243414.453377597</v>
      </c>
      <c r="AJ552" s="71">
        <v>71466306.391975537</v>
      </c>
      <c r="AK552" s="71">
        <v>0</v>
      </c>
      <c r="AL552" s="71">
        <v>0</v>
      </c>
      <c r="AM552" s="71">
        <v>5428640.5841695452</v>
      </c>
      <c r="AN552" s="71">
        <v>0</v>
      </c>
      <c r="AO552" s="71">
        <v>0</v>
      </c>
      <c r="AP552" s="71">
        <v>147019589.61897418</v>
      </c>
      <c r="AQ552" s="72"/>
      <c r="AR552" s="71">
        <v>581</v>
      </c>
      <c r="AS552" s="71">
        <v>442</v>
      </c>
      <c r="AT552" s="71">
        <v>0</v>
      </c>
      <c r="AU552" s="71">
        <v>1</v>
      </c>
      <c r="AV552" s="71">
        <v>0</v>
      </c>
      <c r="AW552" s="71">
        <v>0</v>
      </c>
      <c r="AX552" s="71"/>
      <c r="AY552" s="72"/>
      <c r="AZ552" s="71">
        <v>3377.8700000000053</v>
      </c>
      <c r="BA552" s="71">
        <v>6756.4</v>
      </c>
      <c r="BB552" s="71">
        <v>0</v>
      </c>
      <c r="BC552" s="71">
        <v>318.8</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2305</v>
      </c>
      <c r="B553" s="70">
        <v>391</v>
      </c>
      <c r="C553" s="70">
        <v>20</v>
      </c>
      <c r="D553" s="70">
        <v>23</v>
      </c>
      <c r="E553" s="70">
        <v>2023</v>
      </c>
      <c r="F553" s="70" t="s">
        <v>1539</v>
      </c>
      <c r="G553" s="70" t="s">
        <v>2285</v>
      </c>
      <c r="H553" s="70" t="s">
        <v>2286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632</v>
      </c>
      <c r="AS553" s="71">
        <v>443</v>
      </c>
      <c r="AT553" s="71">
        <v>0</v>
      </c>
      <c r="AU553" s="71">
        <v>1</v>
      </c>
      <c r="AV553" s="71">
        <v>0</v>
      </c>
      <c r="AW553" s="71">
        <v>0</v>
      </c>
      <c r="AX553" s="71"/>
      <c r="AY553" s="72"/>
      <c r="AZ553" s="71">
        <v>3691.4700000000066</v>
      </c>
      <c r="BA553" s="71">
        <v>6786.4</v>
      </c>
      <c r="BB553" s="71">
        <v>0</v>
      </c>
      <c r="BC553" s="71">
        <v>318.8</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2306</v>
      </c>
      <c r="B554" s="70">
        <v>391</v>
      </c>
      <c r="C554" s="70">
        <v>21</v>
      </c>
      <c r="D554" s="70">
        <v>23</v>
      </c>
      <c r="E554" s="70">
        <v>2024</v>
      </c>
      <c r="F554" s="70" t="s">
        <v>1554</v>
      </c>
      <c r="G554" s="70" t="s">
        <v>2285</v>
      </c>
      <c r="H554" s="70" t="s">
        <v>2286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2307</v>
      </c>
      <c r="B555" s="70">
        <v>392</v>
      </c>
      <c r="C555" s="70">
        <v>1</v>
      </c>
      <c r="D555" s="70">
        <v>24</v>
      </c>
      <c r="E555" s="70">
        <v>1990</v>
      </c>
      <c r="F555" s="70" t="s">
        <v>787</v>
      </c>
      <c r="G555" s="70" t="s">
        <v>2308</v>
      </c>
      <c r="H555" s="70" t="s">
        <v>2309</v>
      </c>
      <c r="I555" s="148"/>
      <c r="J555" s="71">
        <v>133.2005766263035</v>
      </c>
      <c r="K555" s="71">
        <v>5.4175815084135666</v>
      </c>
      <c r="L555" s="71">
        <v>16.068651152196729</v>
      </c>
      <c r="M555" s="71">
        <v>32.563413722753488</v>
      </c>
      <c r="N555" s="71">
        <v>38.690174682502573</v>
      </c>
      <c r="O555" s="71">
        <v>39.167376578668467</v>
      </c>
      <c r="P555" s="71">
        <v>74.40763824181731</v>
      </c>
      <c r="Q555" s="71">
        <v>3.3654196698501702</v>
      </c>
      <c r="R555" s="71">
        <v>356.62725812736937</v>
      </c>
      <c r="S555" s="71">
        <v>4.2472570434150354</v>
      </c>
      <c r="T555" s="72"/>
      <c r="U555" s="71">
        <v>5589242</v>
      </c>
      <c r="V555" s="71">
        <v>2399</v>
      </c>
      <c r="W555" s="71">
        <v>168</v>
      </c>
      <c r="X555" s="71">
        <v>12125</v>
      </c>
      <c r="Y555" s="71">
        <v>16653</v>
      </c>
      <c r="Z555" s="71">
        <v>16110</v>
      </c>
      <c r="AA555" s="71">
        <v>18067</v>
      </c>
      <c r="AB555" s="71">
        <v>54643</v>
      </c>
      <c r="AC555" s="71">
        <v>61768483</v>
      </c>
      <c r="AD555" s="71">
        <v>4.2472570434150354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2310</v>
      </c>
      <c r="B556" s="70">
        <v>393</v>
      </c>
      <c r="C556" s="70">
        <v>2</v>
      </c>
      <c r="D556" s="70">
        <v>24</v>
      </c>
      <c r="E556" s="70">
        <v>2005</v>
      </c>
      <c r="F556" s="70" t="s">
        <v>789</v>
      </c>
      <c r="G556" s="70" t="s">
        <v>2308</v>
      </c>
      <c r="H556" s="70" t="s">
        <v>2309</v>
      </c>
      <c r="I556" s="148"/>
      <c r="J556" s="71">
        <v>111.5753974061608</v>
      </c>
      <c r="K556" s="71">
        <v>3.5072145376938462</v>
      </c>
      <c r="L556" s="71">
        <v>9.9482227024013294</v>
      </c>
      <c r="M556" s="71">
        <v>50.405241028003751</v>
      </c>
      <c r="N556" s="71">
        <v>51.499456036829692</v>
      </c>
      <c r="O556" s="71">
        <v>47.908878757919247</v>
      </c>
      <c r="P556" s="71">
        <v>64.351806912313918</v>
      </c>
      <c r="Q556" s="71">
        <v>3.0036286205763298</v>
      </c>
      <c r="R556" s="71">
        <v>182.618559677619</v>
      </c>
      <c r="S556" s="71">
        <v>6.7680644490786186</v>
      </c>
      <c r="T556" s="72"/>
      <c r="U556" s="71">
        <v>4947729</v>
      </c>
      <c r="V556" s="71">
        <v>1711</v>
      </c>
      <c r="W556" s="71">
        <v>89</v>
      </c>
      <c r="X556" s="71">
        <v>10251</v>
      </c>
      <c r="Y556" s="71">
        <v>19170</v>
      </c>
      <c r="Z556" s="71">
        <v>22803</v>
      </c>
      <c r="AA556" s="71">
        <v>12797</v>
      </c>
      <c r="AB556" s="71">
        <v>50983</v>
      </c>
      <c r="AC556" s="71">
        <v>32292311</v>
      </c>
      <c r="AD556" s="71">
        <v>6.7680644490786186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2311</v>
      </c>
      <c r="B557" s="70">
        <v>394</v>
      </c>
      <c r="C557" s="70">
        <v>3</v>
      </c>
      <c r="D557" s="70">
        <v>24</v>
      </c>
      <c r="E557" s="70">
        <v>2006</v>
      </c>
      <c r="F557" s="70" t="s">
        <v>790</v>
      </c>
      <c r="G557" s="70" t="s">
        <v>2308</v>
      </c>
      <c r="H557" s="70" t="s">
        <v>2309</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2312</v>
      </c>
      <c r="B558" s="70">
        <v>395</v>
      </c>
      <c r="C558" s="70">
        <v>4</v>
      </c>
      <c r="D558" s="70">
        <v>24</v>
      </c>
      <c r="E558" s="70">
        <v>2007</v>
      </c>
      <c r="F558" s="70" t="s">
        <v>791</v>
      </c>
      <c r="G558" s="1064" t="s">
        <v>2308</v>
      </c>
      <c r="H558" s="70" t="s">
        <v>2309</v>
      </c>
      <c r="I558" s="148"/>
      <c r="J558" s="71">
        <v>122.7854198162525</v>
      </c>
      <c r="K558" s="71">
        <v>5.4404282036309111</v>
      </c>
      <c r="L558" s="71">
        <v>12.32141735683963</v>
      </c>
      <c r="M558" s="71">
        <v>56.175819325785042</v>
      </c>
      <c r="N558" s="71">
        <v>55.047729049760072</v>
      </c>
      <c r="O558" s="71">
        <v>46.2962888180015</v>
      </c>
      <c r="P558" s="71">
        <v>62.483151257504929</v>
      </c>
      <c r="Q558" s="71">
        <v>3.1021570141212802</v>
      </c>
      <c r="R558" s="71">
        <v>121.538420231972</v>
      </c>
      <c r="S558" s="71">
        <v>7.6582454936</v>
      </c>
      <c r="T558" s="72"/>
      <c r="U558" s="71">
        <v>5814103</v>
      </c>
      <c r="V558" s="71">
        <v>2001</v>
      </c>
      <c r="W558" s="71">
        <v>145</v>
      </c>
      <c r="X558" s="71">
        <v>14600</v>
      </c>
      <c r="Y558" s="71">
        <v>19284</v>
      </c>
      <c r="Z558" s="71">
        <v>22907</v>
      </c>
      <c r="AA558" s="71">
        <v>12236</v>
      </c>
      <c r="AB558" s="71">
        <v>49871</v>
      </c>
      <c r="AC558" s="71">
        <v>22108201</v>
      </c>
      <c r="AD558" s="71">
        <v>7.6582454936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2313</v>
      </c>
      <c r="B559" s="70">
        <v>396</v>
      </c>
      <c r="C559" s="70">
        <v>5</v>
      </c>
      <c r="D559" s="70">
        <v>24</v>
      </c>
      <c r="E559" s="70">
        <v>2008</v>
      </c>
      <c r="F559" s="70" t="s">
        <v>792</v>
      </c>
      <c r="G559" s="1064" t="s">
        <v>2308</v>
      </c>
      <c r="H559" s="70" t="s">
        <v>2309</v>
      </c>
      <c r="I559" s="148"/>
      <c r="J559" s="71">
        <v>117.5053823062906</v>
      </c>
      <c r="K559" s="71">
        <v>4.2683835032790594</v>
      </c>
      <c r="L559" s="71">
        <v>11.115652545551249</v>
      </c>
      <c r="M559" s="71">
        <v>61.517921010638908</v>
      </c>
      <c r="N559" s="71">
        <v>49.69170207914852</v>
      </c>
      <c r="O559" s="71">
        <v>45.009584153364187</v>
      </c>
      <c r="P559" s="71">
        <v>59.713681787663788</v>
      </c>
      <c r="Q559" s="71">
        <v>3.01836161193373</v>
      </c>
      <c r="R559" s="71">
        <v>112.37490297815771</v>
      </c>
      <c r="S559" s="71">
        <v>7.9538850171079991</v>
      </c>
      <c r="T559" s="72"/>
      <c r="U559" s="71">
        <v>6276646</v>
      </c>
      <c r="V559" s="71">
        <v>2001</v>
      </c>
      <c r="W559" s="71">
        <v>145</v>
      </c>
      <c r="X559" s="71">
        <v>14600</v>
      </c>
      <c r="Y559" s="71">
        <v>19439</v>
      </c>
      <c r="Z559" s="71">
        <v>23052</v>
      </c>
      <c r="AA559" s="71">
        <v>11707</v>
      </c>
      <c r="AB559" s="71">
        <v>49322</v>
      </c>
      <c r="AC559" s="71">
        <v>21226073</v>
      </c>
      <c r="AD559" s="71">
        <v>7.9538850171079991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2314</v>
      </c>
      <c r="B560" s="70">
        <v>397</v>
      </c>
      <c r="C560" s="70">
        <v>6</v>
      </c>
      <c r="D560" s="70">
        <v>24</v>
      </c>
      <c r="E560" s="70">
        <v>2009</v>
      </c>
      <c r="F560" s="70" t="s">
        <v>176</v>
      </c>
      <c r="G560" s="70" t="s">
        <v>2308</v>
      </c>
      <c r="H560" s="70" t="s">
        <v>2309</v>
      </c>
      <c r="I560" s="148"/>
      <c r="J560" s="71">
        <v>127.3514143394861</v>
      </c>
      <c r="K560" s="71">
        <v>2.2866404773796098</v>
      </c>
      <c r="L560" s="71">
        <v>7.1034325583902449</v>
      </c>
      <c r="M560" s="71">
        <v>51.531925523339247</v>
      </c>
      <c r="N560" s="71">
        <v>43.686076025455549</v>
      </c>
      <c r="O560" s="71">
        <v>46.009646402277333</v>
      </c>
      <c r="P560" s="71">
        <v>56.56091310346622</v>
      </c>
      <c r="Q560" s="71">
        <v>2.8447944930850899</v>
      </c>
      <c r="R560" s="71">
        <v>80.984033938877644</v>
      </c>
      <c r="S560" s="71">
        <v>5.4985417716600011</v>
      </c>
      <c r="T560" s="72"/>
      <c r="U560" s="71">
        <v>6012248</v>
      </c>
      <c r="V560" s="71">
        <v>1464</v>
      </c>
      <c r="W560" s="71">
        <v>111</v>
      </c>
      <c r="X560" s="71">
        <v>15092</v>
      </c>
      <c r="Y560" s="71">
        <v>19546</v>
      </c>
      <c r="Z560" s="71">
        <v>23259</v>
      </c>
      <c r="AA560" s="71">
        <v>11384</v>
      </c>
      <c r="AB560" s="71">
        <v>48798</v>
      </c>
      <c r="AC560" s="71">
        <v>14923225</v>
      </c>
      <c r="AD560" s="71">
        <v>5.4985417716600011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5.734</v>
      </c>
      <c r="BM560" s="71">
        <v>0</v>
      </c>
      <c r="BN560" s="72"/>
      <c r="BO560" s="71">
        <v>0</v>
      </c>
      <c r="BP560" s="71">
        <v>0</v>
      </c>
      <c r="BQ560" s="71">
        <v>0</v>
      </c>
      <c r="BR560" s="71">
        <v>0</v>
      </c>
      <c r="BS560" s="71">
        <v>1</v>
      </c>
      <c r="BT560" s="71">
        <v>0</v>
      </c>
      <c r="BU560"/>
      <c r="BV560" s="70">
        <v>5.734</v>
      </c>
      <c r="BW560" s="70">
        <v>0</v>
      </c>
      <c r="BX560" s="70">
        <v>0</v>
      </c>
      <c r="BY560" s="70">
        <v>0</v>
      </c>
      <c r="BZ560" s="70">
        <v>0</v>
      </c>
      <c r="CA560" s="70">
        <v>0</v>
      </c>
      <c r="CB560" s="70">
        <v>0</v>
      </c>
      <c r="CC560" s="70">
        <v>0</v>
      </c>
      <c r="CD560" s="70">
        <v>0</v>
      </c>
    </row>
    <row r="561" spans="1:82">
      <c r="A561" s="70" t="s">
        <v>2315</v>
      </c>
      <c r="B561" s="70">
        <v>398</v>
      </c>
      <c r="C561" s="70">
        <v>7</v>
      </c>
      <c r="D561" s="70">
        <v>24</v>
      </c>
      <c r="E561" s="70">
        <v>2010</v>
      </c>
      <c r="F561" s="70" t="s">
        <v>177</v>
      </c>
      <c r="G561" s="70" t="s">
        <v>2308</v>
      </c>
      <c r="H561" s="70" t="s">
        <v>2309</v>
      </c>
      <c r="I561" s="148"/>
      <c r="J561" s="71">
        <v>132.8965850933285</v>
      </c>
      <c r="K561" s="71">
        <v>3.2046630910604881</v>
      </c>
      <c r="L561" s="71">
        <v>6.6072871399761226</v>
      </c>
      <c r="M561" s="71">
        <v>56.593095706801293</v>
      </c>
      <c r="N561" s="71">
        <v>47.531228385058768</v>
      </c>
      <c r="O561" s="71">
        <v>46.060682910248673</v>
      </c>
      <c r="P561" s="71">
        <v>56.068159848009508</v>
      </c>
      <c r="Q561" s="71">
        <v>2.9321948150252601</v>
      </c>
      <c r="R561" s="71">
        <v>66.671726590136629</v>
      </c>
      <c r="S561" s="71">
        <v>6.2532068245799994</v>
      </c>
      <c r="T561" s="72"/>
      <c r="U561" s="71">
        <v>6124384</v>
      </c>
      <c r="V561" s="71">
        <v>1464</v>
      </c>
      <c r="W561" s="71">
        <v>111</v>
      </c>
      <c r="X561" s="71">
        <v>15092</v>
      </c>
      <c r="Y561" s="71">
        <v>19622</v>
      </c>
      <c r="Z561" s="71">
        <v>23393</v>
      </c>
      <c r="AA561" s="71">
        <v>11003</v>
      </c>
      <c r="AB561" s="71">
        <v>48196</v>
      </c>
      <c r="AC561" s="71">
        <v>11642788</v>
      </c>
      <c r="AD561" s="71">
        <v>6.2532068245799994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5.37</v>
      </c>
      <c r="BM561" s="71">
        <v>0</v>
      </c>
      <c r="BN561" s="72"/>
      <c r="BO561" s="71">
        <v>0</v>
      </c>
      <c r="BP561" s="71">
        <v>0</v>
      </c>
      <c r="BQ561" s="71">
        <v>0</v>
      </c>
      <c r="BR561" s="71">
        <v>0</v>
      </c>
      <c r="BS561" s="71">
        <v>1</v>
      </c>
      <c r="BT561" s="71">
        <v>0</v>
      </c>
      <c r="BU561"/>
      <c r="BV561" s="70">
        <v>5.37</v>
      </c>
      <c r="BW561" s="70">
        <v>0</v>
      </c>
      <c r="BX561" s="70">
        <v>0</v>
      </c>
      <c r="BY561" s="70">
        <v>0</v>
      </c>
      <c r="BZ561" s="70">
        <v>0</v>
      </c>
      <c r="CA561" s="70">
        <v>0</v>
      </c>
      <c r="CB561" s="70">
        <v>0</v>
      </c>
      <c r="CC561" s="70">
        <v>0</v>
      </c>
      <c r="CD561" s="70">
        <v>0</v>
      </c>
    </row>
    <row r="562" spans="1:82">
      <c r="A562" s="70" t="s">
        <v>2316</v>
      </c>
      <c r="B562" s="70">
        <v>399</v>
      </c>
      <c r="C562" s="70">
        <v>8</v>
      </c>
      <c r="D562" s="70">
        <v>24</v>
      </c>
      <c r="E562" s="70">
        <v>2011</v>
      </c>
      <c r="F562" s="70" t="s">
        <v>178</v>
      </c>
      <c r="G562" s="70" t="s">
        <v>2308</v>
      </c>
      <c r="H562" s="70" t="s">
        <v>2309</v>
      </c>
      <c r="I562" s="148"/>
      <c r="J562" s="71">
        <v>129.26899553417721</v>
      </c>
      <c r="K562" s="71">
        <v>3.375240184776449</v>
      </c>
      <c r="L562" s="71">
        <v>5.031683010653726</v>
      </c>
      <c r="M562" s="71">
        <v>70.972131081950096</v>
      </c>
      <c r="N562" s="71">
        <v>57.493346167648518</v>
      </c>
      <c r="O562" s="71">
        <v>45.451300378839903</v>
      </c>
      <c r="P562" s="71">
        <v>53.007879291525441</v>
      </c>
      <c r="Q562" s="71">
        <v>3.34049736689532</v>
      </c>
      <c r="R562" s="71">
        <v>6.4569381768366876</v>
      </c>
      <c r="S562" s="71">
        <v>6.0136804295999999</v>
      </c>
      <c r="T562" s="72"/>
      <c r="U562" s="71">
        <v>5804748</v>
      </c>
      <c r="V562" s="71">
        <v>1464</v>
      </c>
      <c r="W562" s="71">
        <v>111</v>
      </c>
      <c r="X562" s="71">
        <v>15092</v>
      </c>
      <c r="Y562" s="71">
        <v>19630</v>
      </c>
      <c r="Z562" s="71">
        <v>23585</v>
      </c>
      <c r="AA562" s="71">
        <v>10712</v>
      </c>
      <c r="AB562" s="71">
        <v>47601</v>
      </c>
      <c r="AC562" s="71">
        <v>1125701</v>
      </c>
      <c r="AD562" s="71">
        <v>6.0136804295999999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5.08</v>
      </c>
      <c r="BM562" s="71">
        <v>0</v>
      </c>
      <c r="BN562" s="72"/>
      <c r="BO562" s="71">
        <v>0</v>
      </c>
      <c r="BP562" s="71">
        <v>0</v>
      </c>
      <c r="BQ562" s="71">
        <v>0</v>
      </c>
      <c r="BR562" s="71">
        <v>0</v>
      </c>
      <c r="BS562" s="71">
        <v>1</v>
      </c>
      <c r="BT562" s="71">
        <v>0</v>
      </c>
      <c r="BU562"/>
      <c r="BV562" s="70">
        <v>5.08</v>
      </c>
      <c r="BW562" s="70">
        <v>0</v>
      </c>
      <c r="BX562" s="70">
        <v>0</v>
      </c>
      <c r="BY562" s="70">
        <v>0</v>
      </c>
      <c r="BZ562" s="70">
        <v>0</v>
      </c>
      <c r="CA562" s="70">
        <v>0</v>
      </c>
      <c r="CB562" s="70">
        <v>0</v>
      </c>
      <c r="CC562" s="70">
        <v>0</v>
      </c>
      <c r="CD562" s="70">
        <v>0</v>
      </c>
    </row>
    <row r="563" spans="1:82">
      <c r="A563" s="70" t="s">
        <v>2317</v>
      </c>
      <c r="B563" s="70">
        <v>400</v>
      </c>
      <c r="C563" s="70">
        <v>9</v>
      </c>
      <c r="D563" s="70">
        <v>24</v>
      </c>
      <c r="E563" s="70">
        <v>2012</v>
      </c>
      <c r="F563" s="70" t="s">
        <v>179</v>
      </c>
      <c r="G563" s="70" t="s">
        <v>2308</v>
      </c>
      <c r="H563" s="70" t="s">
        <v>2309</v>
      </c>
      <c r="I563" s="148"/>
      <c r="J563" s="71">
        <v>124.7484488140104</v>
      </c>
      <c r="K563" s="71">
        <v>3.1812094609976969</v>
      </c>
      <c r="L563" s="71">
        <v>4.9348167343066196</v>
      </c>
      <c r="M563" s="71">
        <v>75.445317390365545</v>
      </c>
      <c r="N563" s="71">
        <v>58.206354288650509</v>
      </c>
      <c r="O563" s="71">
        <v>45.711201042317398</v>
      </c>
      <c r="P563" s="71">
        <v>52.229543042266165</v>
      </c>
      <c r="Q563" s="71">
        <v>3.60101958777578</v>
      </c>
      <c r="R563" s="71">
        <v>6.573620988851693</v>
      </c>
      <c r="S563" s="71">
        <v>5.4126600871200008</v>
      </c>
      <c r="T563" s="72"/>
      <c r="U563" s="71">
        <v>5477066</v>
      </c>
      <c r="V563" s="71">
        <v>1464</v>
      </c>
      <c r="W563" s="71">
        <v>111</v>
      </c>
      <c r="X563" s="71">
        <v>15092</v>
      </c>
      <c r="Y563" s="71">
        <v>19800</v>
      </c>
      <c r="Z563" s="71">
        <v>23908</v>
      </c>
      <c r="AA563" s="71">
        <v>10495</v>
      </c>
      <c r="AB563" s="71">
        <v>47229</v>
      </c>
      <c r="AC563" s="71">
        <v>1116360</v>
      </c>
      <c r="AD563" s="71">
        <v>5.4126600871200008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5.91</v>
      </c>
      <c r="BM563" s="71">
        <v>0</v>
      </c>
      <c r="BN563" s="72"/>
      <c r="BO563" s="71">
        <v>0</v>
      </c>
      <c r="BP563" s="71">
        <v>0</v>
      </c>
      <c r="BQ563" s="71">
        <v>0</v>
      </c>
      <c r="BR563" s="71">
        <v>0</v>
      </c>
      <c r="BS563" s="71">
        <v>1</v>
      </c>
      <c r="BT563" s="71">
        <v>0</v>
      </c>
      <c r="BU563"/>
      <c r="BV563" s="70">
        <v>5.91</v>
      </c>
      <c r="BW563" s="70">
        <v>0</v>
      </c>
      <c r="BX563" s="70">
        <v>0</v>
      </c>
      <c r="BY563" s="70">
        <v>0</v>
      </c>
      <c r="BZ563" s="70">
        <v>0</v>
      </c>
      <c r="CA563" s="70">
        <v>0</v>
      </c>
      <c r="CB563" s="70">
        <v>0</v>
      </c>
      <c r="CC563" s="70">
        <v>0</v>
      </c>
      <c r="CD563" s="70">
        <v>0</v>
      </c>
    </row>
    <row r="564" spans="1:82">
      <c r="A564" s="70" t="s">
        <v>2318</v>
      </c>
      <c r="B564" s="70">
        <v>401</v>
      </c>
      <c r="C564" s="70">
        <v>10</v>
      </c>
      <c r="D564" s="70">
        <v>24</v>
      </c>
      <c r="E564" s="70">
        <v>2013</v>
      </c>
      <c r="F564" s="70" t="s">
        <v>180</v>
      </c>
      <c r="G564" s="70" t="s">
        <v>2308</v>
      </c>
      <c r="H564" s="70" t="s">
        <v>2309</v>
      </c>
      <c r="I564" s="148"/>
      <c r="J564" s="71">
        <v>116.92194733596089</v>
      </c>
      <c r="K564" s="71">
        <v>2.72221173065281</v>
      </c>
      <c r="L564" s="71">
        <v>4.9289351971618132</v>
      </c>
      <c r="M564" s="71">
        <v>73.74597146116588</v>
      </c>
      <c r="N564" s="71">
        <v>63.041648932131068</v>
      </c>
      <c r="O564" s="71">
        <v>44.478625634298112</v>
      </c>
      <c r="P564" s="71">
        <v>52.191562234982833</v>
      </c>
      <c r="Q564" s="71">
        <v>3.6296463267898198</v>
      </c>
      <c r="R564" s="71">
        <v>6.7552136991230238</v>
      </c>
      <c r="S564" s="71">
        <v>5.6887224606500002</v>
      </c>
      <c r="T564" s="72"/>
      <c r="U564" s="71">
        <v>4780962</v>
      </c>
      <c r="V564" s="71">
        <v>1464</v>
      </c>
      <c r="W564" s="71">
        <v>111</v>
      </c>
      <c r="X564" s="71">
        <v>15092</v>
      </c>
      <c r="Y564" s="71">
        <v>19848</v>
      </c>
      <c r="Z564" s="71">
        <v>24302</v>
      </c>
      <c r="AA564" s="71">
        <v>10448</v>
      </c>
      <c r="AB564" s="71">
        <v>46922</v>
      </c>
      <c r="AC564" s="71">
        <v>1119824</v>
      </c>
      <c r="AD564" s="71">
        <v>5.6887224606500002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6.22</v>
      </c>
      <c r="BM564" s="71">
        <v>0</v>
      </c>
      <c r="BN564" s="72"/>
      <c r="BO564" s="71">
        <v>0</v>
      </c>
      <c r="BP564" s="71">
        <v>0</v>
      </c>
      <c r="BQ564" s="71">
        <v>0</v>
      </c>
      <c r="BR564" s="71">
        <v>0</v>
      </c>
      <c r="BS564" s="71">
        <v>1</v>
      </c>
      <c r="BT564" s="71">
        <v>0</v>
      </c>
      <c r="BU564"/>
      <c r="BV564" s="70">
        <v>6.22</v>
      </c>
      <c r="BW564" s="70">
        <v>0</v>
      </c>
      <c r="BX564" s="70">
        <v>0</v>
      </c>
      <c r="BY564" s="70">
        <v>0</v>
      </c>
      <c r="BZ564" s="70">
        <v>0</v>
      </c>
      <c r="CA564" s="70">
        <v>0</v>
      </c>
      <c r="CB564" s="70">
        <v>0</v>
      </c>
      <c r="CC564" s="70">
        <v>0</v>
      </c>
      <c r="CD564" s="70">
        <v>0</v>
      </c>
    </row>
    <row r="565" spans="1:82">
      <c r="A565" s="70" t="s">
        <v>2319</v>
      </c>
      <c r="B565" s="70">
        <v>402</v>
      </c>
      <c r="C565" s="70">
        <v>11</v>
      </c>
      <c r="D565" s="70">
        <v>24</v>
      </c>
      <c r="E565" s="70">
        <v>2014</v>
      </c>
      <c r="F565" s="70" t="s">
        <v>181</v>
      </c>
      <c r="G565" s="70" t="s">
        <v>2308</v>
      </c>
      <c r="H565" s="70" t="s">
        <v>2309</v>
      </c>
      <c r="I565" s="148"/>
      <c r="J565" s="71">
        <v>106.9040418195013</v>
      </c>
      <c r="K565" s="71">
        <v>2.7829852508302211</v>
      </c>
      <c r="L565" s="71">
        <v>5.805892994782659</v>
      </c>
      <c r="M565" s="71">
        <v>71.450543877173331</v>
      </c>
      <c r="N565" s="71">
        <v>56.600101256093367</v>
      </c>
      <c r="O565" s="71">
        <v>42.429089389645284</v>
      </c>
      <c r="P565" s="71">
        <v>51.619262722466708</v>
      </c>
      <c r="Q565" s="71">
        <v>3.4426489234113</v>
      </c>
      <c r="R565" s="71">
        <v>6.6429651986673628</v>
      </c>
      <c r="S565" s="71">
        <v>6.731762154600001</v>
      </c>
      <c r="T565" s="72"/>
      <c r="U565" s="71">
        <v>4722880</v>
      </c>
      <c r="V565" s="71">
        <v>1223</v>
      </c>
      <c r="W565" s="71">
        <v>126</v>
      </c>
      <c r="X565" s="71">
        <v>13562</v>
      </c>
      <c r="Y565" s="71">
        <v>19921</v>
      </c>
      <c r="Z565" s="71">
        <v>24416</v>
      </c>
      <c r="AA565" s="71">
        <v>10280</v>
      </c>
      <c r="AB565" s="71">
        <v>46386</v>
      </c>
      <c r="AC565" s="71">
        <v>1104679</v>
      </c>
      <c r="AD565" s="71">
        <v>6.731762154600001</v>
      </c>
      <c r="AE565" s="72"/>
      <c r="AF565" s="71"/>
      <c r="AG565" s="71"/>
      <c r="AH565" s="71"/>
      <c r="AI565" s="71"/>
      <c r="AJ565" s="71"/>
      <c r="AK565" s="71"/>
      <c r="AL565" s="71"/>
      <c r="AM565" s="71"/>
      <c r="AN565" s="71"/>
      <c r="AO565" s="71"/>
      <c r="AP565" s="71"/>
      <c r="AQ565" s="72"/>
      <c r="AR565" s="71">
        <v>1246</v>
      </c>
      <c r="AS565" s="71">
        <v>427</v>
      </c>
      <c r="AT565" s="71">
        <v>2</v>
      </c>
      <c r="AU565" s="71">
        <v>0</v>
      </c>
      <c r="AV565" s="71">
        <v>0</v>
      </c>
      <c r="AW565" s="71">
        <v>0</v>
      </c>
      <c r="AX565" s="71"/>
      <c r="AY565" s="72"/>
      <c r="AZ565" s="71">
        <v>5459.7</v>
      </c>
      <c r="BA565" s="71">
        <v>68785.3</v>
      </c>
      <c r="BB565" s="71">
        <v>12600</v>
      </c>
      <c r="BC565" s="71">
        <v>0</v>
      </c>
      <c r="BD565" s="71">
        <v>0</v>
      </c>
      <c r="BE565" s="71">
        <v>0</v>
      </c>
      <c r="BF565" s="71"/>
      <c r="BG565" s="72"/>
      <c r="BH565" s="71">
        <v>0</v>
      </c>
      <c r="BI565" s="71">
        <v>0</v>
      </c>
      <c r="BJ565" s="71">
        <v>0</v>
      </c>
      <c r="BK565" s="71">
        <v>0</v>
      </c>
      <c r="BL565" s="71">
        <v>10.093999999999999</v>
      </c>
      <c r="BM565" s="71">
        <v>0</v>
      </c>
      <c r="BN565" s="72"/>
      <c r="BO565" s="71">
        <v>0</v>
      </c>
      <c r="BP565" s="71">
        <v>0</v>
      </c>
      <c r="BQ565" s="71">
        <v>0</v>
      </c>
      <c r="BR565" s="71">
        <v>0</v>
      </c>
      <c r="BS565" s="71">
        <v>2</v>
      </c>
      <c r="BT565" s="71">
        <v>0</v>
      </c>
      <c r="BU565"/>
      <c r="BV565" s="70">
        <v>10.093999999999999</v>
      </c>
      <c r="BW565" s="70">
        <v>0</v>
      </c>
      <c r="BX565" s="70">
        <v>0</v>
      </c>
      <c r="BY565" s="70">
        <v>0</v>
      </c>
      <c r="BZ565" s="70">
        <v>0</v>
      </c>
      <c r="CA565" s="70">
        <v>0</v>
      </c>
      <c r="CB565" s="70">
        <v>0</v>
      </c>
      <c r="CC565" s="70">
        <v>0</v>
      </c>
      <c r="CD565" s="70">
        <v>0</v>
      </c>
    </row>
    <row r="566" spans="1:82">
      <c r="A566" s="70" t="s">
        <v>2320</v>
      </c>
      <c r="B566" s="70">
        <v>403</v>
      </c>
      <c r="C566" s="70">
        <v>12</v>
      </c>
      <c r="D566" s="70">
        <v>24</v>
      </c>
      <c r="E566" s="70">
        <v>2015</v>
      </c>
      <c r="F566" s="70" t="s">
        <v>182</v>
      </c>
      <c r="G566" s="70" t="s">
        <v>2308</v>
      </c>
      <c r="H566" s="70" t="s">
        <v>2309</v>
      </c>
      <c r="I566" s="148"/>
      <c r="J566" s="71">
        <v>98.363778570176521</v>
      </c>
      <c r="K566" s="71">
        <v>2.6792527502118779</v>
      </c>
      <c r="L566" s="71">
        <v>6.7977682384424147</v>
      </c>
      <c r="M566" s="71">
        <v>66.318655327153863</v>
      </c>
      <c r="N566" s="71">
        <v>51.841894904980293</v>
      </c>
      <c r="O566" s="71">
        <v>42.296596181521558</v>
      </c>
      <c r="P566" s="71">
        <v>50.649960419850089</v>
      </c>
      <c r="Q566" s="71">
        <v>3.3304623022947601</v>
      </c>
      <c r="R566" s="71">
        <v>6.8839562709179356</v>
      </c>
      <c r="S566" s="71">
        <v>6.1892211380000006</v>
      </c>
      <c r="T566" s="72"/>
      <c r="U566" s="71">
        <v>4654907</v>
      </c>
      <c r="V566" s="71">
        <v>1223</v>
      </c>
      <c r="W566" s="71">
        <v>126</v>
      </c>
      <c r="X566" s="71">
        <v>13562</v>
      </c>
      <c r="Y566" s="71">
        <v>19988</v>
      </c>
      <c r="Z566" s="71">
        <v>24574</v>
      </c>
      <c r="AA566" s="71">
        <v>10079</v>
      </c>
      <c r="AB566" s="71">
        <v>45840</v>
      </c>
      <c r="AC566" s="71">
        <v>1176700</v>
      </c>
      <c r="AD566" s="71">
        <v>6.1892211380000006</v>
      </c>
      <c r="AE566" s="72"/>
      <c r="AF566" s="71">
        <v>39135964.563656628</v>
      </c>
      <c r="AG566" s="71">
        <v>2126121.0839233929</v>
      </c>
      <c r="AH566" s="71">
        <v>1309096.4833939369</v>
      </c>
      <c r="AI566" s="71">
        <v>90616749.673133135</v>
      </c>
      <c r="AJ566" s="71">
        <v>74918828.646732941</v>
      </c>
      <c r="AK566" s="71">
        <v>0</v>
      </c>
      <c r="AL566" s="71">
        <v>0</v>
      </c>
      <c r="AM566" s="71">
        <v>6282179.7084322236</v>
      </c>
      <c r="AN566" s="71">
        <v>0</v>
      </c>
      <c r="AO566" s="71">
        <v>0</v>
      </c>
      <c r="AP566" s="71">
        <v>214388940.15927228</v>
      </c>
      <c r="AQ566" s="72"/>
      <c r="AR566" s="71">
        <v>1320</v>
      </c>
      <c r="AS566" s="71">
        <v>609</v>
      </c>
      <c r="AT566" s="71">
        <v>2</v>
      </c>
      <c r="AU566" s="71">
        <v>0</v>
      </c>
      <c r="AV566" s="71">
        <v>0</v>
      </c>
      <c r="AW566" s="71">
        <v>0</v>
      </c>
      <c r="AX566" s="71"/>
      <c r="AY566" s="72"/>
      <c r="AZ566" s="71">
        <v>5862.3</v>
      </c>
      <c r="BA566" s="71">
        <v>121046.9</v>
      </c>
      <c r="BB566" s="71">
        <v>12600</v>
      </c>
      <c r="BC566" s="71">
        <v>0</v>
      </c>
      <c r="BD566" s="71">
        <v>0</v>
      </c>
      <c r="BE566" s="71">
        <v>0</v>
      </c>
      <c r="BF566" s="71"/>
      <c r="BG566" s="72"/>
      <c r="BH566" s="71">
        <v>0</v>
      </c>
      <c r="BI566" s="71">
        <v>0</v>
      </c>
      <c r="BJ566" s="71">
        <v>0</v>
      </c>
      <c r="BK566" s="71">
        <v>0</v>
      </c>
      <c r="BL566" s="71">
        <v>10.643000000000001</v>
      </c>
      <c r="BM566" s="71">
        <v>0</v>
      </c>
      <c r="BN566" s="72"/>
      <c r="BO566" s="71">
        <v>0</v>
      </c>
      <c r="BP566" s="71">
        <v>0</v>
      </c>
      <c r="BQ566" s="71">
        <v>0</v>
      </c>
      <c r="BR566" s="71">
        <v>0</v>
      </c>
      <c r="BS566" s="71">
        <v>2</v>
      </c>
      <c r="BT566" s="71">
        <v>0</v>
      </c>
      <c r="BU566"/>
      <c r="BV566" s="70">
        <v>10.643000000000001</v>
      </c>
      <c r="BW566" s="70">
        <v>0</v>
      </c>
      <c r="BX566" s="70">
        <v>0</v>
      </c>
      <c r="BY566" s="70">
        <v>0</v>
      </c>
      <c r="BZ566" s="70">
        <v>0</v>
      </c>
      <c r="CA566" s="70">
        <v>0</v>
      </c>
      <c r="CB566" s="70">
        <v>0</v>
      </c>
      <c r="CC566" s="70">
        <v>0</v>
      </c>
      <c r="CD566" s="70">
        <v>0</v>
      </c>
    </row>
    <row r="567" spans="1:82">
      <c r="A567" s="70" t="s">
        <v>2321</v>
      </c>
      <c r="B567" s="70">
        <v>404</v>
      </c>
      <c r="C567" s="70">
        <v>13</v>
      </c>
      <c r="D567" s="70">
        <v>24</v>
      </c>
      <c r="E567" s="70">
        <v>2016</v>
      </c>
      <c r="F567" s="70" t="s">
        <v>155</v>
      </c>
      <c r="G567" s="70" t="s">
        <v>2308</v>
      </c>
      <c r="H567" s="70" t="s">
        <v>2309</v>
      </c>
      <c r="I567" s="148"/>
      <c r="J567" s="71">
        <v>122.8212314091729</v>
      </c>
      <c r="K567" s="71">
        <v>2.5479261822445887</v>
      </c>
      <c r="L567" s="71">
        <v>6.7066263240063053</v>
      </c>
      <c r="M567" s="71">
        <v>59.8776599162709</v>
      </c>
      <c r="N567" s="71">
        <v>47.567745625988501</v>
      </c>
      <c r="O567" s="71">
        <v>41.95129714168656</v>
      </c>
      <c r="P567" s="71">
        <v>48.825296715376162</v>
      </c>
      <c r="Q567" s="71">
        <v>3.1981475890792876</v>
      </c>
      <c r="R567" s="71">
        <v>9.4352030991009226</v>
      </c>
      <c r="S567" s="71">
        <v>4.8563152047999996</v>
      </c>
      <c r="T567" s="72"/>
      <c r="U567" s="71">
        <v>5823787</v>
      </c>
      <c r="V567" s="71">
        <v>1223</v>
      </c>
      <c r="W567" s="71">
        <v>126</v>
      </c>
      <c r="X567" s="71">
        <v>13562</v>
      </c>
      <c r="Y567" s="71">
        <v>20037</v>
      </c>
      <c r="Z567" s="71">
        <v>24673</v>
      </c>
      <c r="AA567" s="71">
        <v>10049</v>
      </c>
      <c r="AB567" s="71">
        <v>45279</v>
      </c>
      <c r="AC567" s="71">
        <v>1611439.8140929879</v>
      </c>
      <c r="AD567" s="71">
        <v>4.8563152047999996</v>
      </c>
      <c r="AE567" s="72"/>
      <c r="AF567" s="71">
        <v>48827619.025300458</v>
      </c>
      <c r="AG567" s="71">
        <v>1920739.8628511829</v>
      </c>
      <c r="AH567" s="71">
        <v>943744.52637016133</v>
      </c>
      <c r="AI567" s="71">
        <v>89935148.015366033</v>
      </c>
      <c r="AJ567" s="71">
        <v>65220795.780172303</v>
      </c>
      <c r="AK567" s="71">
        <v>0</v>
      </c>
      <c r="AL567" s="71">
        <v>0</v>
      </c>
      <c r="AM567" s="71">
        <v>6210117.9186585508</v>
      </c>
      <c r="AN567" s="71">
        <v>0</v>
      </c>
      <c r="AO567" s="71">
        <v>0</v>
      </c>
      <c r="AP567" s="71">
        <v>213058165.12871867</v>
      </c>
      <c r="AQ567" s="72"/>
      <c r="AR567" s="71">
        <v>1374</v>
      </c>
      <c r="AS567" s="71">
        <v>745</v>
      </c>
      <c r="AT567" s="71">
        <v>2</v>
      </c>
      <c r="AU567" s="71">
        <v>0</v>
      </c>
      <c r="AV567" s="71">
        <v>0</v>
      </c>
      <c r="AW567" s="71">
        <v>0</v>
      </c>
      <c r="AX567" s="71"/>
      <c r="AY567" s="72"/>
      <c r="AZ567" s="71">
        <v>6143.7000000000007</v>
      </c>
      <c r="BA567" s="71">
        <v>136111.9</v>
      </c>
      <c r="BB567" s="71">
        <v>12600</v>
      </c>
      <c r="BC567" s="71">
        <v>0</v>
      </c>
      <c r="BD567" s="71">
        <v>0</v>
      </c>
      <c r="BE567" s="71">
        <v>0</v>
      </c>
      <c r="BF567" s="71"/>
      <c r="BG567" s="72"/>
      <c r="BH567" s="71">
        <v>0</v>
      </c>
      <c r="BI567" s="71">
        <v>0</v>
      </c>
      <c r="BJ567" s="71">
        <v>0</v>
      </c>
      <c r="BK567" s="71">
        <v>0</v>
      </c>
      <c r="BL567" s="71">
        <v>10.344000000000001</v>
      </c>
      <c r="BM567" s="71">
        <v>0</v>
      </c>
      <c r="BN567" s="72"/>
      <c r="BO567" s="71">
        <v>0</v>
      </c>
      <c r="BP567" s="71">
        <v>0</v>
      </c>
      <c r="BQ567" s="71">
        <v>0</v>
      </c>
      <c r="BR567" s="71">
        <v>0</v>
      </c>
      <c r="BS567" s="71">
        <v>2</v>
      </c>
      <c r="BT567" s="71">
        <v>0</v>
      </c>
      <c r="BU567"/>
      <c r="BV567" s="70">
        <v>10.343999999999999</v>
      </c>
      <c r="BW567" s="70">
        <v>0</v>
      </c>
      <c r="BX567" s="70">
        <v>0</v>
      </c>
      <c r="BY567" s="70">
        <v>0</v>
      </c>
      <c r="BZ567" s="70">
        <v>0</v>
      </c>
      <c r="CA567" s="70">
        <v>0</v>
      </c>
      <c r="CB567" s="70">
        <v>0</v>
      </c>
      <c r="CC567" s="70">
        <v>0</v>
      </c>
      <c r="CD567" s="70">
        <v>0</v>
      </c>
    </row>
    <row r="568" spans="1:82">
      <c r="A568" s="70" t="s">
        <v>2322</v>
      </c>
      <c r="B568" s="70">
        <v>405</v>
      </c>
      <c r="C568" s="70">
        <v>14</v>
      </c>
      <c r="D568" s="70">
        <v>24</v>
      </c>
      <c r="E568" s="70">
        <v>2017</v>
      </c>
      <c r="F568" s="70" t="s">
        <v>156</v>
      </c>
      <c r="G568" s="70" t="s">
        <v>2308</v>
      </c>
      <c r="H568" s="70" t="s">
        <v>2309</v>
      </c>
      <c r="I568" s="148"/>
      <c r="J568" s="71">
        <v>115.09320071171197</v>
      </c>
      <c r="K568" s="71">
        <v>2.5091474608621582</v>
      </c>
      <c r="L568" s="71">
        <v>5.3915334203422809</v>
      </c>
      <c r="M568" s="71">
        <v>52.152495458897597</v>
      </c>
      <c r="N568" s="71">
        <v>46.547046701518937</v>
      </c>
      <c r="O568" s="71">
        <v>41.45909483559862</v>
      </c>
      <c r="P568" s="71">
        <v>48.211845444635131</v>
      </c>
      <c r="Q568" s="71">
        <v>3.0613972498397599</v>
      </c>
      <c r="R568" s="71">
        <v>8.2425039299096667</v>
      </c>
      <c r="S568" s="71">
        <v>6.4347507625600002</v>
      </c>
      <c r="T568" s="72"/>
      <c r="U568" s="71">
        <v>5815572</v>
      </c>
      <c r="V568" s="71">
        <v>1223</v>
      </c>
      <c r="W568" s="71">
        <v>126</v>
      </c>
      <c r="X568" s="71">
        <v>13562</v>
      </c>
      <c r="Y568" s="71">
        <v>20093</v>
      </c>
      <c r="Z568" s="71">
        <v>24788</v>
      </c>
      <c r="AA568" s="71">
        <v>9986</v>
      </c>
      <c r="AB568" s="71">
        <v>44821</v>
      </c>
      <c r="AC568" s="71">
        <v>1435671</v>
      </c>
      <c r="AD568" s="71">
        <v>6.4347507625600002</v>
      </c>
      <c r="AE568" s="72"/>
      <c r="AF568" s="71">
        <v>47269393.782538041</v>
      </c>
      <c r="AG568" s="71">
        <v>2030794.902805937</v>
      </c>
      <c r="AH568" s="71">
        <v>1041897.893890166</v>
      </c>
      <c r="AI568" s="71">
        <v>91025535.296545252</v>
      </c>
      <c r="AJ568" s="71">
        <v>72829052.858404934</v>
      </c>
      <c r="AK568" s="71">
        <v>0</v>
      </c>
      <c r="AL568" s="71">
        <v>0</v>
      </c>
      <c r="AM568" s="71">
        <v>6156921.0259849066</v>
      </c>
      <c r="AN568" s="71">
        <v>0</v>
      </c>
      <c r="AO568" s="71">
        <v>0</v>
      </c>
      <c r="AP568" s="71">
        <v>220353595.76016924</v>
      </c>
      <c r="AQ568" s="72"/>
      <c r="AR568" s="71">
        <v>1424</v>
      </c>
      <c r="AS568" s="71">
        <v>818</v>
      </c>
      <c r="AT568" s="71">
        <v>2</v>
      </c>
      <c r="AU568" s="71">
        <v>0</v>
      </c>
      <c r="AV568" s="71">
        <v>0</v>
      </c>
      <c r="AW568" s="71">
        <v>0</v>
      </c>
      <c r="AX568" s="71"/>
      <c r="AY568" s="72"/>
      <c r="AZ568" s="71">
        <v>6440</v>
      </c>
      <c r="BA568" s="71">
        <v>160578.5</v>
      </c>
      <c r="BB568" s="71">
        <v>12600</v>
      </c>
      <c r="BC568" s="71">
        <v>0</v>
      </c>
      <c r="BD568" s="71">
        <v>0</v>
      </c>
      <c r="BE568" s="71">
        <v>0</v>
      </c>
      <c r="BF568" s="71"/>
      <c r="BG568" s="72"/>
      <c r="BH568" s="71">
        <v>0</v>
      </c>
      <c r="BI568" s="71">
        <v>0</v>
      </c>
      <c r="BJ568" s="71">
        <v>0</v>
      </c>
      <c r="BK568" s="71">
        <v>0</v>
      </c>
      <c r="BL568" s="71">
        <v>5.9820000000000002</v>
      </c>
      <c r="BM568" s="71">
        <v>0</v>
      </c>
      <c r="BN568" s="72"/>
      <c r="BO568" s="71">
        <v>0</v>
      </c>
      <c r="BP568" s="71">
        <v>0</v>
      </c>
      <c r="BQ568" s="71">
        <v>0</v>
      </c>
      <c r="BR568" s="71">
        <v>0</v>
      </c>
      <c r="BS568" s="71">
        <v>1</v>
      </c>
      <c r="BT568" s="71">
        <v>0</v>
      </c>
      <c r="BU568"/>
      <c r="BV568" s="70">
        <v>5.9820000000000002</v>
      </c>
      <c r="BW568" s="70">
        <v>0</v>
      </c>
      <c r="BX568" s="70">
        <v>0</v>
      </c>
      <c r="BY568" s="70">
        <v>0</v>
      </c>
      <c r="BZ568" s="70">
        <v>0</v>
      </c>
      <c r="CA568" s="70">
        <v>0</v>
      </c>
      <c r="CB568" s="70">
        <v>0</v>
      </c>
      <c r="CC568" s="70">
        <v>0</v>
      </c>
      <c r="CD568" s="70">
        <v>0</v>
      </c>
    </row>
    <row r="569" spans="1:82">
      <c r="A569" s="70" t="s">
        <v>2323</v>
      </c>
      <c r="B569" s="70">
        <v>406</v>
      </c>
      <c r="C569" s="70">
        <v>15</v>
      </c>
      <c r="D569" s="70">
        <v>24</v>
      </c>
      <c r="E569" s="70">
        <v>2018</v>
      </c>
      <c r="F569" s="70" t="s">
        <v>183</v>
      </c>
      <c r="G569" s="70" t="s">
        <v>2308</v>
      </c>
      <c r="H569" s="70" t="s">
        <v>2309</v>
      </c>
      <c r="I569" s="148"/>
      <c r="J569" s="71">
        <v>93.818723228379298</v>
      </c>
      <c r="K569" s="71">
        <v>2.187360816530648</v>
      </c>
      <c r="L569" s="71">
        <v>4.8664575531461152</v>
      </c>
      <c r="M569" s="71">
        <v>43.548707836096838</v>
      </c>
      <c r="N569" s="71">
        <v>37.823425375099745</v>
      </c>
      <c r="O569" s="71">
        <v>40.814741051470804</v>
      </c>
      <c r="P569" s="71">
        <v>47.512058573918679</v>
      </c>
      <c r="Q569" s="71">
        <v>2.7912285212305901</v>
      </c>
      <c r="R569" s="71">
        <v>8.2876552745751209</v>
      </c>
      <c r="S569" s="71">
        <v>7.9199367240000003</v>
      </c>
      <c r="T569" s="72"/>
      <c r="U569" s="71">
        <v>5346665</v>
      </c>
      <c r="V569" s="71">
        <v>1223</v>
      </c>
      <c r="W569" s="71">
        <v>126</v>
      </c>
      <c r="X569" s="71">
        <v>13562</v>
      </c>
      <c r="Y569" s="71">
        <v>19976</v>
      </c>
      <c r="Z569" s="71">
        <v>24870</v>
      </c>
      <c r="AA569" s="71">
        <v>9940</v>
      </c>
      <c r="AB569" s="71">
        <v>44039</v>
      </c>
      <c r="AC569" s="71">
        <v>1437878</v>
      </c>
      <c r="AD569" s="71">
        <v>7.9199367240000003</v>
      </c>
      <c r="AE569" s="72"/>
      <c r="AF569" s="71">
        <v>41686599.364711709</v>
      </c>
      <c r="AG569" s="71">
        <v>1752028.9056226781</v>
      </c>
      <c r="AH569" s="71">
        <v>980148.58537623391</v>
      </c>
      <c r="AI569" s="71">
        <v>84833741.306023404</v>
      </c>
      <c r="AJ569" s="71">
        <v>68904974.235540211</v>
      </c>
      <c r="AK569" s="71">
        <v>0</v>
      </c>
      <c r="AL569" s="71">
        <v>0</v>
      </c>
      <c r="AM569" s="71">
        <v>6062017.2646303037</v>
      </c>
      <c r="AN569" s="71">
        <v>0</v>
      </c>
      <c r="AO569" s="71">
        <v>0</v>
      </c>
      <c r="AP569" s="71">
        <v>204219509.66190454</v>
      </c>
      <c r="AQ569" s="72"/>
      <c r="AR569" s="71">
        <v>1493</v>
      </c>
      <c r="AS569" s="71">
        <v>887</v>
      </c>
      <c r="AT569" s="71">
        <v>2</v>
      </c>
      <c r="AU569" s="71">
        <v>0</v>
      </c>
      <c r="AV569" s="71">
        <v>0</v>
      </c>
      <c r="AW569" s="71">
        <v>0</v>
      </c>
      <c r="AX569" s="71"/>
      <c r="AY569" s="72"/>
      <c r="AZ569" s="71">
        <v>6832.5000000000036</v>
      </c>
      <c r="BA569" s="71">
        <v>167806.8</v>
      </c>
      <c r="BB569" s="71">
        <v>12600</v>
      </c>
      <c r="BC569" s="71">
        <v>0</v>
      </c>
      <c r="BD569" s="71">
        <v>0</v>
      </c>
      <c r="BE569" s="71">
        <v>0</v>
      </c>
      <c r="BF569" s="71"/>
      <c r="BG569" s="72"/>
      <c r="BH569" s="71">
        <v>0</v>
      </c>
      <c r="BI569" s="71">
        <v>0</v>
      </c>
      <c r="BJ569" s="71">
        <v>0</v>
      </c>
      <c r="BK569" s="71">
        <v>0</v>
      </c>
      <c r="BL569" s="71">
        <v>5.4850000000000003</v>
      </c>
      <c r="BM569" s="71">
        <v>0</v>
      </c>
      <c r="BN569" s="72"/>
      <c r="BO569" s="71">
        <v>0</v>
      </c>
      <c r="BP569" s="71">
        <v>0</v>
      </c>
      <c r="BQ569" s="71">
        <v>0</v>
      </c>
      <c r="BR569" s="71">
        <v>0</v>
      </c>
      <c r="BS569" s="71">
        <v>1</v>
      </c>
      <c r="BT569" s="71">
        <v>0</v>
      </c>
      <c r="BU569"/>
      <c r="BV569" s="70">
        <v>5.4850000000000003</v>
      </c>
      <c r="BW569" s="70">
        <v>0</v>
      </c>
      <c r="BX569" s="70">
        <v>0</v>
      </c>
      <c r="BY569" s="70">
        <v>0</v>
      </c>
      <c r="BZ569" s="70">
        <v>0</v>
      </c>
      <c r="CA569" s="70">
        <v>0</v>
      </c>
      <c r="CB569" s="70">
        <v>0</v>
      </c>
      <c r="CC569" s="70">
        <v>0</v>
      </c>
      <c r="CD569" s="70">
        <v>0</v>
      </c>
    </row>
    <row r="570" spans="1:82">
      <c r="A570" s="70" t="s">
        <v>2324</v>
      </c>
      <c r="B570" s="70">
        <v>407</v>
      </c>
      <c r="C570" s="70">
        <v>16</v>
      </c>
      <c r="D570" s="70">
        <v>24</v>
      </c>
      <c r="E570" s="70">
        <v>2019</v>
      </c>
      <c r="F570" s="70" t="s">
        <v>158</v>
      </c>
      <c r="G570" s="70" t="s">
        <v>2308</v>
      </c>
      <c r="H570" s="70" t="s">
        <v>2309</v>
      </c>
      <c r="I570" s="148"/>
      <c r="J570" s="71">
        <v>96.599689083347599</v>
      </c>
      <c r="K570" s="71">
        <v>2.0407002037608466</v>
      </c>
      <c r="L570" s="71">
        <v>4.9093129644967455</v>
      </c>
      <c r="M570" s="71">
        <v>42.072292987418926</v>
      </c>
      <c r="N570" s="71">
        <v>39.548583026791711</v>
      </c>
      <c r="O570" s="71">
        <v>39.922243824072822</v>
      </c>
      <c r="P570" s="71">
        <v>46.680836268345388</v>
      </c>
      <c r="Q570" s="71">
        <v>2.6882205837746098</v>
      </c>
      <c r="R570" s="71">
        <v>8.5152538040675569</v>
      </c>
      <c r="S570" s="71">
        <v>6.4112805295499999</v>
      </c>
      <c r="T570" s="72"/>
      <c r="U570" s="71">
        <v>5764815</v>
      </c>
      <c r="V570" s="71">
        <v>1223</v>
      </c>
      <c r="W570" s="71">
        <v>126</v>
      </c>
      <c r="X570" s="71">
        <v>13562</v>
      </c>
      <c r="Y570" s="71">
        <v>20043</v>
      </c>
      <c r="Z570" s="71">
        <v>24994</v>
      </c>
      <c r="AA570" s="71">
        <v>9693</v>
      </c>
      <c r="AB570" s="71">
        <v>43562</v>
      </c>
      <c r="AC570" s="71">
        <v>1501563</v>
      </c>
      <c r="AD570" s="71">
        <v>6.4112805295499999</v>
      </c>
      <c r="AE570" s="72"/>
      <c r="AF570" s="71">
        <v>42597107.387330487</v>
      </c>
      <c r="AG570" s="71">
        <v>1766663.1087618549</v>
      </c>
      <c r="AH570" s="71">
        <v>1049102.8549515521</v>
      </c>
      <c r="AI570" s="71">
        <v>86472640.518155918</v>
      </c>
      <c r="AJ570" s="71">
        <v>74148656.846427396</v>
      </c>
      <c r="AK570" s="71">
        <v>0</v>
      </c>
      <c r="AL570" s="71">
        <v>0</v>
      </c>
      <c r="AM570" s="71">
        <v>5932816.4654395748</v>
      </c>
      <c r="AN570" s="71">
        <v>0</v>
      </c>
      <c r="AO570" s="71">
        <v>0</v>
      </c>
      <c r="AP570" s="71">
        <v>211966987.18106678</v>
      </c>
      <c r="AQ570" s="72"/>
      <c r="AR570" s="71">
        <v>1544</v>
      </c>
      <c r="AS570" s="71">
        <v>966</v>
      </c>
      <c r="AT570" s="71">
        <v>2</v>
      </c>
      <c r="AU570" s="71">
        <v>1</v>
      </c>
      <c r="AV570" s="71">
        <v>0</v>
      </c>
      <c r="AW570" s="71">
        <v>0</v>
      </c>
      <c r="AX570" s="71"/>
      <c r="AY570" s="72"/>
      <c r="AZ570" s="71">
        <v>7127.4000000000033</v>
      </c>
      <c r="BA570" s="71">
        <v>171977.5</v>
      </c>
      <c r="BB570" s="71">
        <v>12600</v>
      </c>
      <c r="BC570" s="71">
        <v>27</v>
      </c>
      <c r="BD570" s="71">
        <v>0</v>
      </c>
      <c r="BE570" s="71">
        <v>0</v>
      </c>
      <c r="BF570" s="71"/>
      <c r="BG570" s="72"/>
      <c r="BH570" s="71">
        <v>0</v>
      </c>
      <c r="BI570" s="71">
        <v>0</v>
      </c>
      <c r="BJ570" s="71">
        <v>0</v>
      </c>
      <c r="BK570" s="71">
        <v>0</v>
      </c>
      <c r="BL570" s="71">
        <v>4.7450000000000001</v>
      </c>
      <c r="BM570" s="71">
        <v>0</v>
      </c>
      <c r="BN570" s="72"/>
      <c r="BO570" s="71">
        <v>0</v>
      </c>
      <c r="BP570" s="71">
        <v>0</v>
      </c>
      <c r="BQ570" s="71">
        <v>0</v>
      </c>
      <c r="BR570" s="71">
        <v>0</v>
      </c>
      <c r="BS570" s="71">
        <v>1</v>
      </c>
      <c r="BT570" s="71">
        <v>0</v>
      </c>
      <c r="BU570"/>
      <c r="BV570" s="70">
        <v>4.7450000000000001</v>
      </c>
      <c r="BW570" s="70">
        <v>0</v>
      </c>
      <c r="BX570" s="70">
        <v>0</v>
      </c>
      <c r="BY570" s="70">
        <v>0</v>
      </c>
      <c r="BZ570" s="70">
        <v>0</v>
      </c>
      <c r="CA570" s="70">
        <v>0</v>
      </c>
      <c r="CB570" s="70">
        <v>0</v>
      </c>
      <c r="CC570" s="70">
        <v>0</v>
      </c>
      <c r="CD570" s="70">
        <v>0</v>
      </c>
    </row>
    <row r="571" spans="1:82">
      <c r="A571" s="70" t="s">
        <v>2325</v>
      </c>
      <c r="B571" s="70">
        <v>408</v>
      </c>
      <c r="C571" s="70">
        <v>17</v>
      </c>
      <c r="D571" s="70">
        <v>24</v>
      </c>
      <c r="E571" s="70">
        <v>2020</v>
      </c>
      <c r="F571" s="70" t="s">
        <v>159</v>
      </c>
      <c r="G571" s="70" t="s">
        <v>2308</v>
      </c>
      <c r="H571" s="70" t="s">
        <v>2309</v>
      </c>
      <c r="I571" s="148"/>
      <c r="J571" s="71">
        <v>96.048435513113532</v>
      </c>
      <c r="K571" s="71">
        <v>2.0117963361772513</v>
      </c>
      <c r="L571" s="71">
        <v>6.1471516879239481</v>
      </c>
      <c r="M571" s="71">
        <v>42.670838853237875</v>
      </c>
      <c r="N571" s="71">
        <v>39.429703361449171</v>
      </c>
      <c r="O571" s="71">
        <v>35.363774544920332</v>
      </c>
      <c r="P571" s="71">
        <v>44.054519806090362</v>
      </c>
      <c r="Q571" s="71">
        <v>2.5430349609188099</v>
      </c>
      <c r="R571" s="71">
        <v>6.4543888215949652</v>
      </c>
      <c r="S571" s="71">
        <v>8.6060428423200026</v>
      </c>
      <c r="T571" s="72"/>
      <c r="U571" s="71">
        <v>5563767</v>
      </c>
      <c r="V571" s="71">
        <v>1067</v>
      </c>
      <c r="W571" s="71">
        <v>201</v>
      </c>
      <c r="X571" s="71">
        <v>13947</v>
      </c>
      <c r="Y571" s="71">
        <v>20122</v>
      </c>
      <c r="Z571" s="71">
        <v>25270</v>
      </c>
      <c r="AA571" s="71">
        <v>9723</v>
      </c>
      <c r="AB571" s="71">
        <v>43131</v>
      </c>
      <c r="AC571" s="71">
        <v>1144168</v>
      </c>
      <c r="AD571" s="71">
        <v>8.6060428423200026</v>
      </c>
      <c r="AE571" s="72"/>
      <c r="AF571" s="71">
        <v>43825411.474961199</v>
      </c>
      <c r="AG571" s="71">
        <v>1577706.3054650696</v>
      </c>
      <c r="AH571" s="71">
        <v>1343577.6588545905</v>
      </c>
      <c r="AI571" s="71">
        <v>83621726.140260711</v>
      </c>
      <c r="AJ571" s="71">
        <v>73472526.045145288</v>
      </c>
      <c r="AK571" s="71"/>
      <c r="AL571" s="71"/>
      <c r="AM571" s="71">
        <v>5629074.6954046004</v>
      </c>
      <c r="AN571" s="71"/>
      <c r="AO571" s="71"/>
      <c r="AP571" s="71">
        <v>209470022.32009143</v>
      </c>
      <c r="AQ571" s="72"/>
      <c r="AR571" s="71">
        <v>1617</v>
      </c>
      <c r="AS571" s="71">
        <v>1032</v>
      </c>
      <c r="AT571" s="71">
        <v>2</v>
      </c>
      <c r="AU571" s="71">
        <v>1</v>
      </c>
      <c r="AV571" s="71">
        <v>0</v>
      </c>
      <c r="AW571" s="71">
        <v>0</v>
      </c>
      <c r="AX571" s="71"/>
      <c r="AY571" s="72"/>
      <c r="AZ571" s="71">
        <v>7544.1000000000058</v>
      </c>
      <c r="BA571" s="71">
        <v>180619.7000000003</v>
      </c>
      <c r="BB571" s="71">
        <v>12600</v>
      </c>
      <c r="BC571" s="71">
        <v>27</v>
      </c>
      <c r="BD571" s="71">
        <v>0</v>
      </c>
      <c r="BE571" s="71">
        <v>0</v>
      </c>
      <c r="BF571" s="71"/>
      <c r="BG571" s="72"/>
      <c r="BH571" s="71">
        <v>0</v>
      </c>
      <c r="BI571" s="71">
        <v>0</v>
      </c>
      <c r="BJ571" s="71">
        <v>0</v>
      </c>
      <c r="BK571" s="71">
        <v>0</v>
      </c>
      <c r="BL571" s="71">
        <v>4.0679999999999996</v>
      </c>
      <c r="BM571" s="71">
        <v>0</v>
      </c>
      <c r="BN571" s="72"/>
      <c r="BO571" s="71">
        <v>0</v>
      </c>
      <c r="BP571" s="71">
        <v>0</v>
      </c>
      <c r="BQ571" s="71">
        <v>0</v>
      </c>
      <c r="BR571" s="71">
        <v>0</v>
      </c>
      <c r="BS571" s="71">
        <v>1</v>
      </c>
      <c r="BT571" s="71">
        <v>0</v>
      </c>
      <c r="BU571"/>
      <c r="BV571" s="70">
        <v>4.0679999999999996</v>
      </c>
      <c r="BW571" s="70">
        <v>0</v>
      </c>
      <c r="BX571" s="70">
        <v>0</v>
      </c>
      <c r="BY571" s="70">
        <v>0</v>
      </c>
      <c r="BZ571" s="70">
        <v>0</v>
      </c>
      <c r="CA571" s="70">
        <v>0</v>
      </c>
      <c r="CB571" s="70">
        <v>0</v>
      </c>
      <c r="CC571" s="70">
        <v>0</v>
      </c>
      <c r="CD571" s="70">
        <v>0</v>
      </c>
    </row>
    <row r="572" spans="1:82">
      <c r="A572" s="70" t="s">
        <v>2326</v>
      </c>
      <c r="B572" s="70">
        <v>408</v>
      </c>
      <c r="C572" s="70">
        <v>18</v>
      </c>
      <c r="D572" s="70">
        <v>24</v>
      </c>
      <c r="E572" s="70">
        <v>2021</v>
      </c>
      <c r="F572" s="70" t="s">
        <v>160</v>
      </c>
      <c r="G572" s="70" t="s">
        <v>2308</v>
      </c>
      <c r="H572" s="70" t="s">
        <v>2309</v>
      </c>
      <c r="I572" s="148"/>
      <c r="J572" s="71">
        <v>90.63297567492306</v>
      </c>
      <c r="K572" s="71">
        <v>2.0545864930947633</v>
      </c>
      <c r="L572" s="71">
        <v>6.4284350395600889</v>
      </c>
      <c r="M572" s="71">
        <v>40.27530875140436</v>
      </c>
      <c r="N572" s="71">
        <v>36.280477381279461</v>
      </c>
      <c r="O572" s="71">
        <v>34.588643595785385</v>
      </c>
      <c r="P572" s="71">
        <v>45.439198228019691</v>
      </c>
      <c r="Q572" s="71">
        <v>2.4943556151258601</v>
      </c>
      <c r="R572" s="71">
        <v>7.7438850516720672</v>
      </c>
      <c r="S572" s="71">
        <v>5.8339803617000001</v>
      </c>
      <c r="T572" s="72"/>
      <c r="U572" s="71">
        <v>5602197</v>
      </c>
      <c r="V572" s="71">
        <v>1067</v>
      </c>
      <c r="W572" s="71">
        <v>201</v>
      </c>
      <c r="X572" s="71">
        <v>13947</v>
      </c>
      <c r="Y572" s="71">
        <v>20177</v>
      </c>
      <c r="Z572" s="71">
        <v>25449</v>
      </c>
      <c r="AA572" s="71">
        <v>9779</v>
      </c>
      <c r="AB572" s="71">
        <v>42721</v>
      </c>
      <c r="AC572" s="71">
        <v>1331734.9999999998</v>
      </c>
      <c r="AD572" s="71">
        <v>5.8339803617000001</v>
      </c>
      <c r="AE572" s="72"/>
      <c r="AF572" s="71">
        <v>41542532.718372412</v>
      </c>
      <c r="AG572" s="71">
        <v>1684837.1790146234</v>
      </c>
      <c r="AH572" s="71">
        <v>1358717.8845314512</v>
      </c>
      <c r="AI572" s="71">
        <v>90792817.665760159</v>
      </c>
      <c r="AJ572" s="71">
        <v>75728793.747046635</v>
      </c>
      <c r="AK572" s="71">
        <v>0</v>
      </c>
      <c r="AL572" s="71">
        <v>0</v>
      </c>
      <c r="AM572" s="71">
        <v>5607724.5510371486</v>
      </c>
      <c r="AN572" s="71">
        <v>0</v>
      </c>
      <c r="AO572" s="71">
        <v>0</v>
      </c>
      <c r="AP572" s="71">
        <v>216715423.74576244</v>
      </c>
      <c r="AQ572" s="72"/>
      <c r="AR572" s="71">
        <v>1686</v>
      </c>
      <c r="AS572" s="71">
        <v>1080</v>
      </c>
      <c r="AT572" s="71">
        <v>2</v>
      </c>
      <c r="AU572" s="71">
        <v>1</v>
      </c>
      <c r="AV572" s="71">
        <v>0</v>
      </c>
      <c r="AW572" s="71">
        <v>0</v>
      </c>
      <c r="AX572" s="71"/>
      <c r="AY572" s="72"/>
      <c r="AZ572" s="71">
        <v>8022.5000000000045</v>
      </c>
      <c r="BA572" s="71">
        <v>185029.60000000041</v>
      </c>
      <c r="BB572" s="71">
        <v>12600</v>
      </c>
      <c r="BC572" s="71">
        <v>27</v>
      </c>
      <c r="BD572" s="71">
        <v>0</v>
      </c>
      <c r="BE572" s="71">
        <v>0</v>
      </c>
      <c r="BF572" s="71"/>
      <c r="BG572" s="72"/>
      <c r="BH572" s="71">
        <v>0</v>
      </c>
      <c r="BI572" s="71">
        <v>0</v>
      </c>
      <c r="BJ572" s="71">
        <v>0</v>
      </c>
      <c r="BK572" s="71">
        <v>0</v>
      </c>
      <c r="BL572" s="71">
        <v>4.0999999999999996</v>
      </c>
      <c r="BM572" s="71">
        <v>0</v>
      </c>
      <c r="BN572" s="72"/>
      <c r="BO572" s="71">
        <v>0</v>
      </c>
      <c r="BP572" s="71">
        <v>0</v>
      </c>
      <c r="BQ572" s="71">
        <v>0</v>
      </c>
      <c r="BR572" s="71">
        <v>0</v>
      </c>
      <c r="BS572" s="71">
        <v>1</v>
      </c>
      <c r="BT572" s="71">
        <v>0</v>
      </c>
      <c r="BU572"/>
      <c r="BV572" s="70">
        <v>4.0999999999999996</v>
      </c>
      <c r="BW572" s="70">
        <v>0</v>
      </c>
      <c r="BX572" s="70">
        <v>0</v>
      </c>
      <c r="BY572" s="70">
        <v>0</v>
      </c>
      <c r="BZ572" s="70">
        <v>0</v>
      </c>
      <c r="CA572" s="70">
        <v>0</v>
      </c>
      <c r="CB572" s="70">
        <v>0</v>
      </c>
      <c r="CC572" s="70">
        <v>0</v>
      </c>
      <c r="CD572" s="70">
        <v>0</v>
      </c>
    </row>
    <row r="573" spans="1:82">
      <c r="A573" s="70" t="s">
        <v>2327</v>
      </c>
      <c r="B573" s="70">
        <v>408</v>
      </c>
      <c r="C573" s="70">
        <v>19</v>
      </c>
      <c r="D573" s="70">
        <v>24</v>
      </c>
      <c r="E573" s="70">
        <v>2022</v>
      </c>
      <c r="F573" s="70" t="s">
        <v>161</v>
      </c>
      <c r="G573" s="70" t="s">
        <v>2308</v>
      </c>
      <c r="H573" s="70" t="s">
        <v>2309</v>
      </c>
      <c r="I573" s="148"/>
      <c r="J573" s="71">
        <v>114.39041379012485</v>
      </c>
      <c r="K573" s="71">
        <v>1.9747423951656429</v>
      </c>
      <c r="L573" s="71">
        <v>5.8795345506518935</v>
      </c>
      <c r="M573" s="71">
        <v>45.36192044150576</v>
      </c>
      <c r="N573" s="71">
        <v>42.589881405838945</v>
      </c>
      <c r="O573" s="71">
        <v>36.74971727030416</v>
      </c>
      <c r="P573" s="71">
        <v>44.674522017622138</v>
      </c>
      <c r="Q573" s="71">
        <v>2.498259506473135</v>
      </c>
      <c r="R573" s="71">
        <v>7.4415411500282644</v>
      </c>
      <c r="S573" s="71">
        <v>6.7466079511499997</v>
      </c>
      <c r="T573" s="72"/>
      <c r="U573" s="71">
        <v>7906123</v>
      </c>
      <c r="V573" s="71">
        <v>1067</v>
      </c>
      <c r="W573" s="71">
        <v>201</v>
      </c>
      <c r="X573" s="71">
        <v>13947</v>
      </c>
      <c r="Y573" s="71">
        <v>20337</v>
      </c>
      <c r="Z573" s="71">
        <v>25690</v>
      </c>
      <c r="AA573" s="71">
        <v>9761</v>
      </c>
      <c r="AB573" s="71">
        <v>42437</v>
      </c>
      <c r="AC573" s="71">
        <v>1295812.9999999998</v>
      </c>
      <c r="AD573" s="71">
        <v>6.7466079511499997</v>
      </c>
      <c r="AE573" s="72"/>
      <c r="AF573" s="71">
        <v>49951685.366213217</v>
      </c>
      <c r="AG573" s="71">
        <v>1666988.0347656056</v>
      </c>
      <c r="AH573" s="71">
        <v>1447443.189854905</v>
      </c>
      <c r="AI573" s="71">
        <v>87938548.069375962</v>
      </c>
      <c r="AJ573" s="71">
        <v>80807932.209290892</v>
      </c>
      <c r="AK573" s="71">
        <v>0</v>
      </c>
      <c r="AL573" s="71">
        <v>0</v>
      </c>
      <c r="AM573" s="71">
        <v>5479774.992754763</v>
      </c>
      <c r="AN573" s="71">
        <v>0</v>
      </c>
      <c r="AO573" s="71">
        <v>0</v>
      </c>
      <c r="AP573" s="71">
        <v>227292371.86225533</v>
      </c>
      <c r="AQ573" s="72"/>
      <c r="AR573" s="71">
        <v>1769</v>
      </c>
      <c r="AS573" s="71">
        <v>1093</v>
      </c>
      <c r="AT573" s="71">
        <v>2</v>
      </c>
      <c r="AU573" s="71">
        <v>1</v>
      </c>
      <c r="AV573" s="71">
        <v>0</v>
      </c>
      <c r="AW573" s="71">
        <v>0</v>
      </c>
      <c r="AX573" s="71"/>
      <c r="AY573" s="72"/>
      <c r="AZ573" s="71">
        <v>8579.3000000000029</v>
      </c>
      <c r="BA573" s="71">
        <v>189838.70000000033</v>
      </c>
      <c r="BB573" s="71">
        <v>12600</v>
      </c>
      <c r="BC573" s="71">
        <v>27</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2328</v>
      </c>
      <c r="B574" s="70">
        <v>408</v>
      </c>
      <c r="C574" s="70">
        <v>20</v>
      </c>
      <c r="D574" s="70">
        <v>24</v>
      </c>
      <c r="E574" s="70">
        <v>2023</v>
      </c>
      <c r="F574" s="70" t="s">
        <v>1539</v>
      </c>
      <c r="G574" s="70" t="s">
        <v>2308</v>
      </c>
      <c r="H574" s="70" t="s">
        <v>2309</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1856</v>
      </c>
      <c r="AS574" s="71">
        <v>1102</v>
      </c>
      <c r="AT574" s="71">
        <v>2</v>
      </c>
      <c r="AU574" s="71">
        <v>1</v>
      </c>
      <c r="AV574" s="71">
        <v>0</v>
      </c>
      <c r="AW574" s="71">
        <v>0</v>
      </c>
      <c r="AX574" s="71"/>
      <c r="AY574" s="72"/>
      <c r="AZ574" s="71">
        <v>9039.2000000000044</v>
      </c>
      <c r="BA574" s="71">
        <v>193278.20000000033</v>
      </c>
      <c r="BB574" s="71">
        <v>12600</v>
      </c>
      <c r="BC574" s="71">
        <v>27</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2329</v>
      </c>
      <c r="B575" s="70">
        <v>408</v>
      </c>
      <c r="C575" s="70">
        <v>21</v>
      </c>
      <c r="D575" s="70">
        <v>24</v>
      </c>
      <c r="E575" s="70">
        <v>2024</v>
      </c>
      <c r="F575" s="70" t="s">
        <v>1554</v>
      </c>
      <c r="G575" s="70" t="s">
        <v>2308</v>
      </c>
      <c r="H575" s="70" t="s">
        <v>2309</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2330</v>
      </c>
      <c r="B576" s="70">
        <v>290</v>
      </c>
      <c r="C576" s="70">
        <v>1</v>
      </c>
      <c r="D576" s="70">
        <v>18</v>
      </c>
      <c r="E576" s="70">
        <v>1990</v>
      </c>
      <c r="F576" s="70" t="s">
        <v>787</v>
      </c>
      <c r="G576" s="70" t="s">
        <v>2331</v>
      </c>
      <c r="H576" s="70" t="s">
        <v>2332</v>
      </c>
      <c r="I576" s="148"/>
      <c r="J576" s="71">
        <v>488.2074498481943</v>
      </c>
      <c r="K576" s="71">
        <v>2.906389079336499</v>
      </c>
      <c r="L576" s="71">
        <v>1.0521140635366899</v>
      </c>
      <c r="M576" s="71">
        <v>26.11787203742497</v>
      </c>
      <c r="N576" s="71">
        <v>30.853631164572992</v>
      </c>
      <c r="O576" s="71">
        <v>44.178175034822146</v>
      </c>
      <c r="P576" s="71">
        <v>60.99803675206487</v>
      </c>
      <c r="Q576" s="71">
        <v>3.1893360939831501</v>
      </c>
      <c r="R576" s="71">
        <v>0</v>
      </c>
      <c r="S576" s="71">
        <v>4.0250344735136094</v>
      </c>
      <c r="T576" s="72"/>
      <c r="U576" s="71">
        <v>20485719</v>
      </c>
      <c r="V576" s="71">
        <v>1287</v>
      </c>
      <c r="W576" s="71">
        <v>11</v>
      </c>
      <c r="X576" s="71">
        <v>9725</v>
      </c>
      <c r="Y576" s="71">
        <v>13280</v>
      </c>
      <c r="Z576" s="71">
        <v>18171</v>
      </c>
      <c r="AA576" s="71">
        <v>14811</v>
      </c>
      <c r="AB576" s="71">
        <v>51784</v>
      </c>
      <c r="AC576" s="71">
        <v>0</v>
      </c>
      <c r="AD576" s="71">
        <v>4.0250344735136094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2333</v>
      </c>
      <c r="B577" s="70">
        <v>291</v>
      </c>
      <c r="C577" s="70">
        <v>2</v>
      </c>
      <c r="D577" s="70">
        <v>18</v>
      </c>
      <c r="E577" s="70">
        <v>2005</v>
      </c>
      <c r="F577" s="70" t="s">
        <v>789</v>
      </c>
      <c r="G577" s="1064" t="s">
        <v>2331</v>
      </c>
      <c r="H577" s="70" t="s">
        <v>2332</v>
      </c>
      <c r="I577" s="148"/>
      <c r="J577" s="71">
        <v>479.60357347831467</v>
      </c>
      <c r="K577" s="71">
        <v>2.781583943688223</v>
      </c>
      <c r="L577" s="71">
        <v>5.1417780259602379</v>
      </c>
      <c r="M577" s="71">
        <v>41.937986608900992</v>
      </c>
      <c r="N577" s="71">
        <v>42.698610028657853</v>
      </c>
      <c r="O577" s="71">
        <v>61.554809886835869</v>
      </c>
      <c r="P577" s="71">
        <v>68.17359117841994</v>
      </c>
      <c r="Q577" s="71">
        <v>2.92232686319847</v>
      </c>
      <c r="R577" s="71">
        <v>0</v>
      </c>
      <c r="S577" s="71">
        <v>6.2827715299999998</v>
      </c>
      <c r="T577" s="72"/>
      <c r="U577" s="71">
        <v>21267668</v>
      </c>
      <c r="V577" s="71">
        <v>1357</v>
      </c>
      <c r="W577" s="71">
        <v>46</v>
      </c>
      <c r="X577" s="71">
        <v>8529</v>
      </c>
      <c r="Y577" s="71">
        <v>15894</v>
      </c>
      <c r="Z577" s="71">
        <v>29298</v>
      </c>
      <c r="AA577" s="71">
        <v>13557</v>
      </c>
      <c r="AB577" s="71">
        <v>49603</v>
      </c>
      <c r="AC577" s="71">
        <v>0</v>
      </c>
      <c r="AD577" s="71">
        <v>6.2827715299999998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2334</v>
      </c>
      <c r="B578" s="70">
        <v>292</v>
      </c>
      <c r="C578" s="70">
        <v>3</v>
      </c>
      <c r="D578" s="70">
        <v>18</v>
      </c>
      <c r="E578" s="70">
        <v>2006</v>
      </c>
      <c r="F578" s="70" t="s">
        <v>790</v>
      </c>
      <c r="G578" s="1064" t="s">
        <v>2331</v>
      </c>
      <c r="H578" s="70" t="s">
        <v>2332</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2335</v>
      </c>
      <c r="B579" s="70">
        <v>293</v>
      </c>
      <c r="C579" s="70">
        <v>4</v>
      </c>
      <c r="D579" s="70">
        <v>18</v>
      </c>
      <c r="E579" s="70">
        <v>2007</v>
      </c>
      <c r="F579" s="70" t="s">
        <v>791</v>
      </c>
      <c r="G579" s="70" t="s">
        <v>2331</v>
      </c>
      <c r="H579" s="70" t="s">
        <v>2332</v>
      </c>
      <c r="I579" s="148"/>
      <c r="J579" s="71">
        <v>499.38581176065912</v>
      </c>
      <c r="K579" s="71">
        <v>3.162027986418166</v>
      </c>
      <c r="L579" s="71">
        <v>5.6083692796649354</v>
      </c>
      <c r="M579" s="71">
        <v>43.066845596815888</v>
      </c>
      <c r="N579" s="71">
        <v>46.09861939559093</v>
      </c>
      <c r="O579" s="71">
        <v>59.208804173928129</v>
      </c>
      <c r="P579" s="71">
        <v>69.667998741920542</v>
      </c>
      <c r="Q579" s="71">
        <v>3.0278236814855801</v>
      </c>
      <c r="R579" s="71">
        <v>0</v>
      </c>
      <c r="S579" s="71">
        <v>4.4131642500400012</v>
      </c>
      <c r="T579" s="72"/>
      <c r="U579" s="71">
        <v>23646786</v>
      </c>
      <c r="V579" s="71">
        <v>1163</v>
      </c>
      <c r="W579" s="71">
        <v>66</v>
      </c>
      <c r="X579" s="71">
        <v>11193</v>
      </c>
      <c r="Y579" s="71">
        <v>16149</v>
      </c>
      <c r="Z579" s="71">
        <v>29296</v>
      </c>
      <c r="AA579" s="71">
        <v>13643</v>
      </c>
      <c r="AB579" s="71">
        <v>48676</v>
      </c>
      <c r="AC579" s="71">
        <v>0</v>
      </c>
      <c r="AD579" s="71">
        <v>4.4131642500400012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2336</v>
      </c>
      <c r="B580" s="70">
        <v>294</v>
      </c>
      <c r="C580" s="70">
        <v>5</v>
      </c>
      <c r="D580" s="70">
        <v>18</v>
      </c>
      <c r="E580" s="70">
        <v>2008</v>
      </c>
      <c r="F580" s="70" t="s">
        <v>792</v>
      </c>
      <c r="G580" s="70" t="s">
        <v>2331</v>
      </c>
      <c r="H580" s="70" t="s">
        <v>2332</v>
      </c>
      <c r="I580" s="148"/>
      <c r="J580" s="71">
        <v>475.13776661049837</v>
      </c>
      <c r="K580" s="71">
        <v>2.4808245948593428</v>
      </c>
      <c r="L580" s="71">
        <v>5.0595384000440156</v>
      </c>
      <c r="M580" s="71">
        <v>47.162334922745288</v>
      </c>
      <c r="N580" s="71">
        <v>41.636835406408302</v>
      </c>
      <c r="O580" s="71">
        <v>57.431542091230888</v>
      </c>
      <c r="P580" s="71">
        <v>66.885240393066994</v>
      </c>
      <c r="Q580" s="71">
        <v>2.9453535140659102</v>
      </c>
      <c r="R580" s="71">
        <v>0</v>
      </c>
      <c r="S580" s="71">
        <v>3.7964691864</v>
      </c>
      <c r="T580" s="72"/>
      <c r="U580" s="71">
        <v>25379872</v>
      </c>
      <c r="V580" s="71">
        <v>1163</v>
      </c>
      <c r="W580" s="71">
        <v>66</v>
      </c>
      <c r="X580" s="71">
        <v>11193</v>
      </c>
      <c r="Y580" s="71">
        <v>16288</v>
      </c>
      <c r="Z580" s="71">
        <v>29414</v>
      </c>
      <c r="AA580" s="71">
        <v>13113</v>
      </c>
      <c r="AB580" s="71">
        <v>48129</v>
      </c>
      <c r="AC580" s="71">
        <v>0</v>
      </c>
      <c r="AD580" s="71">
        <v>3.7964691864</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2337</v>
      </c>
      <c r="B581" s="70">
        <v>295</v>
      </c>
      <c r="C581" s="70">
        <v>6</v>
      </c>
      <c r="D581" s="70">
        <v>18</v>
      </c>
      <c r="E581" s="70">
        <v>2009</v>
      </c>
      <c r="F581" s="70" t="s">
        <v>176</v>
      </c>
      <c r="G581" s="70" t="s">
        <v>2331</v>
      </c>
      <c r="H581" s="70" t="s">
        <v>2332</v>
      </c>
      <c r="I581" s="148"/>
      <c r="J581" s="71">
        <v>432.57862065635243</v>
      </c>
      <c r="K581" s="71">
        <v>1.566598633068135</v>
      </c>
      <c r="L581" s="71">
        <v>11.90304915189717</v>
      </c>
      <c r="M581" s="71">
        <v>45.553102200296117</v>
      </c>
      <c r="N581" s="71">
        <v>36.442314007728058</v>
      </c>
      <c r="O581" s="71">
        <v>58.378979518638317</v>
      </c>
      <c r="P581" s="71">
        <v>63.268329889277837</v>
      </c>
      <c r="Q581" s="71">
        <v>2.7744878789070402</v>
      </c>
      <c r="R581" s="71">
        <v>0</v>
      </c>
      <c r="S581" s="71">
        <v>5.6091337552799994</v>
      </c>
      <c r="T581" s="72"/>
      <c r="U581" s="71">
        <v>20421995</v>
      </c>
      <c r="V581" s="71">
        <v>1003</v>
      </c>
      <c r="W581" s="71">
        <v>186</v>
      </c>
      <c r="X581" s="71">
        <v>13341</v>
      </c>
      <c r="Y581" s="71">
        <v>16305</v>
      </c>
      <c r="Z581" s="71">
        <v>29512</v>
      </c>
      <c r="AA581" s="71">
        <v>12734</v>
      </c>
      <c r="AB581" s="71">
        <v>47592</v>
      </c>
      <c r="AC581" s="71">
        <v>0</v>
      </c>
      <c r="AD581" s="71">
        <v>5.6091337552799994</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35.235999999999997</v>
      </c>
      <c r="BK581" s="71">
        <v>0</v>
      </c>
      <c r="BL581" s="71">
        <v>3.13</v>
      </c>
      <c r="BM581" s="71">
        <v>0</v>
      </c>
      <c r="BN581" s="72"/>
      <c r="BO581" s="71">
        <v>0</v>
      </c>
      <c r="BP581" s="71">
        <v>0</v>
      </c>
      <c r="BQ581" s="71">
        <v>6</v>
      </c>
      <c r="BR581" s="71">
        <v>0</v>
      </c>
      <c r="BS581" s="71">
        <v>1</v>
      </c>
      <c r="BT581" s="71">
        <v>0</v>
      </c>
      <c r="BU581"/>
      <c r="BV581" s="70">
        <v>38.366</v>
      </c>
      <c r="BW581" s="70">
        <v>0</v>
      </c>
      <c r="BX581" s="70">
        <v>0</v>
      </c>
      <c r="BY581" s="70">
        <v>0</v>
      </c>
      <c r="BZ581" s="70">
        <v>0</v>
      </c>
      <c r="CA581" s="70">
        <v>0</v>
      </c>
      <c r="CB581" s="70">
        <v>0</v>
      </c>
      <c r="CC581" s="70">
        <v>0</v>
      </c>
      <c r="CD581" s="70">
        <v>0</v>
      </c>
    </row>
    <row r="582" spans="1:82">
      <c r="A582" s="70" t="s">
        <v>2338</v>
      </c>
      <c r="B582" s="70">
        <v>296</v>
      </c>
      <c r="C582" s="70">
        <v>7</v>
      </c>
      <c r="D582" s="70">
        <v>18</v>
      </c>
      <c r="E582" s="70">
        <v>2010</v>
      </c>
      <c r="F582" s="70" t="s">
        <v>177</v>
      </c>
      <c r="G582" s="70" t="s">
        <v>2331</v>
      </c>
      <c r="H582" s="70" t="s">
        <v>2332</v>
      </c>
      <c r="I582" s="148"/>
      <c r="J582" s="71">
        <v>485.58582623056162</v>
      </c>
      <c r="K582" s="71">
        <v>2.1955444537798292</v>
      </c>
      <c r="L582" s="71">
        <v>11.071670342662699</v>
      </c>
      <c r="M582" s="71">
        <v>50.027066646199053</v>
      </c>
      <c r="N582" s="71">
        <v>39.607742091738658</v>
      </c>
      <c r="O582" s="71">
        <v>58.168028663898021</v>
      </c>
      <c r="P582" s="71">
        <v>63.55376621143094</v>
      </c>
      <c r="Q582" s="71">
        <v>2.8583363100571999</v>
      </c>
      <c r="R582" s="71">
        <v>0</v>
      </c>
      <c r="S582" s="71">
        <v>5.0272775147999988</v>
      </c>
      <c r="T582" s="72"/>
      <c r="U582" s="71">
        <v>22377656</v>
      </c>
      <c r="V582" s="71">
        <v>1003</v>
      </c>
      <c r="W582" s="71">
        <v>186</v>
      </c>
      <c r="X582" s="71">
        <v>13341</v>
      </c>
      <c r="Y582" s="71">
        <v>16351</v>
      </c>
      <c r="Z582" s="71">
        <v>29542</v>
      </c>
      <c r="AA582" s="71">
        <v>12472</v>
      </c>
      <c r="AB582" s="71">
        <v>46982</v>
      </c>
      <c r="AC582" s="71">
        <v>0</v>
      </c>
      <c r="AD582" s="71">
        <v>5.0272775147999988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37.576000000000001</v>
      </c>
      <c r="BK582" s="71">
        <v>0</v>
      </c>
      <c r="BL582" s="71">
        <v>8.9459999999999997</v>
      </c>
      <c r="BM582" s="71">
        <v>0</v>
      </c>
      <c r="BN582" s="72"/>
      <c r="BO582" s="71">
        <v>0</v>
      </c>
      <c r="BP582" s="71">
        <v>0</v>
      </c>
      <c r="BQ582" s="71">
        <v>6</v>
      </c>
      <c r="BR582" s="71">
        <v>0</v>
      </c>
      <c r="BS582" s="71">
        <v>2</v>
      </c>
      <c r="BT582" s="71">
        <v>0</v>
      </c>
      <c r="BU582"/>
      <c r="BV582" s="70">
        <v>39.970999999999997</v>
      </c>
      <c r="BW582" s="70">
        <v>0</v>
      </c>
      <c r="BX582" s="70">
        <v>6.5510000000000002</v>
      </c>
      <c r="BY582" s="70">
        <v>0</v>
      </c>
      <c r="BZ582" s="70">
        <v>0</v>
      </c>
      <c r="CA582" s="70">
        <v>0</v>
      </c>
      <c r="CB582" s="70">
        <v>0</v>
      </c>
      <c r="CC582" s="70">
        <v>0</v>
      </c>
      <c r="CD582" s="70">
        <v>0</v>
      </c>
    </row>
    <row r="583" spans="1:82">
      <c r="A583" s="70" t="s">
        <v>2339</v>
      </c>
      <c r="B583" s="70">
        <v>297</v>
      </c>
      <c r="C583" s="70">
        <v>8</v>
      </c>
      <c r="D583" s="70">
        <v>18</v>
      </c>
      <c r="E583" s="70">
        <v>2011</v>
      </c>
      <c r="F583" s="70" t="s">
        <v>178</v>
      </c>
      <c r="G583" s="70" t="s">
        <v>2331</v>
      </c>
      <c r="H583" s="70" t="s">
        <v>2332</v>
      </c>
      <c r="I583" s="148"/>
      <c r="J583" s="71">
        <v>517.668062065806</v>
      </c>
      <c r="K583" s="71">
        <v>2.312408405280586</v>
      </c>
      <c r="L583" s="71">
        <v>8.4314688286630002</v>
      </c>
      <c r="M583" s="71">
        <v>62.737821412953629</v>
      </c>
      <c r="N583" s="71">
        <v>48.182528670605492</v>
      </c>
      <c r="O583" s="71">
        <v>57.000575052165637</v>
      </c>
      <c r="P583" s="71">
        <v>61.415308988715658</v>
      </c>
      <c r="Q583" s="71">
        <v>3.2607762474063802</v>
      </c>
      <c r="R583" s="71">
        <v>0</v>
      </c>
      <c r="S583" s="71">
        <v>7.4103224564719996</v>
      </c>
      <c r="T583" s="72"/>
      <c r="U583" s="71">
        <v>23245579</v>
      </c>
      <c r="V583" s="71">
        <v>1003</v>
      </c>
      <c r="W583" s="71">
        <v>186</v>
      </c>
      <c r="X583" s="71">
        <v>13341</v>
      </c>
      <c r="Y583" s="71">
        <v>16451</v>
      </c>
      <c r="Z583" s="71">
        <v>29578</v>
      </c>
      <c r="AA583" s="71">
        <v>12411</v>
      </c>
      <c r="AB583" s="71">
        <v>46465</v>
      </c>
      <c r="AC583" s="71">
        <v>0</v>
      </c>
      <c r="AD583" s="71">
        <v>7.4103224564719996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52.101999999999997</v>
      </c>
      <c r="BK583" s="71">
        <v>0</v>
      </c>
      <c r="BL583" s="71">
        <v>10.172000000000001</v>
      </c>
      <c r="BM583" s="71">
        <v>0</v>
      </c>
      <c r="BN583" s="72"/>
      <c r="BO583" s="71">
        <v>0</v>
      </c>
      <c r="BP583" s="71">
        <v>0</v>
      </c>
      <c r="BQ583" s="71">
        <v>7</v>
      </c>
      <c r="BR583" s="71">
        <v>0</v>
      </c>
      <c r="BS583" s="71">
        <v>2</v>
      </c>
      <c r="BT583" s="71">
        <v>0</v>
      </c>
      <c r="BU583"/>
      <c r="BV583" s="70">
        <v>54.496000000000002</v>
      </c>
      <c r="BW583" s="70">
        <v>0</v>
      </c>
      <c r="BX583" s="70">
        <v>7.7779999999999996</v>
      </c>
      <c r="BY583" s="70">
        <v>0</v>
      </c>
      <c r="BZ583" s="70">
        <v>0</v>
      </c>
      <c r="CA583" s="70">
        <v>0</v>
      </c>
      <c r="CB583" s="70">
        <v>0</v>
      </c>
      <c r="CC583" s="70">
        <v>0</v>
      </c>
      <c r="CD583" s="70">
        <v>0</v>
      </c>
    </row>
    <row r="584" spans="1:82">
      <c r="A584" s="70" t="s">
        <v>2340</v>
      </c>
      <c r="B584" s="70">
        <v>298</v>
      </c>
      <c r="C584" s="70">
        <v>9</v>
      </c>
      <c r="D584" s="70">
        <v>18</v>
      </c>
      <c r="E584" s="70">
        <v>2012</v>
      </c>
      <c r="F584" s="70" t="s">
        <v>179</v>
      </c>
      <c r="G584" s="70" t="s">
        <v>2331</v>
      </c>
      <c r="H584" s="70" t="s">
        <v>2332</v>
      </c>
      <c r="I584" s="148"/>
      <c r="J584" s="71">
        <v>540.30229883246125</v>
      </c>
      <c r="K584" s="71">
        <v>2.179476153948559</v>
      </c>
      <c r="L584" s="71">
        <v>8.2691523655948771</v>
      </c>
      <c r="M584" s="71">
        <v>66.692020892185724</v>
      </c>
      <c r="N584" s="71">
        <v>50.186812142214222</v>
      </c>
      <c r="O584" s="71">
        <v>56.907653832337921</v>
      </c>
      <c r="P584" s="71">
        <v>61.127725315688942</v>
      </c>
      <c r="Q584" s="71">
        <v>3.56327784655854</v>
      </c>
      <c r="R584" s="71">
        <v>0</v>
      </c>
      <c r="S584" s="71">
        <v>4.3112005632320001</v>
      </c>
      <c r="T584" s="72"/>
      <c r="U584" s="71">
        <v>23721909</v>
      </c>
      <c r="V584" s="71">
        <v>1003</v>
      </c>
      <c r="W584" s="71">
        <v>186</v>
      </c>
      <c r="X584" s="71">
        <v>13341</v>
      </c>
      <c r="Y584" s="71">
        <v>17072</v>
      </c>
      <c r="Z584" s="71">
        <v>29764</v>
      </c>
      <c r="AA584" s="71">
        <v>12283</v>
      </c>
      <c r="AB584" s="71">
        <v>46734</v>
      </c>
      <c r="AC584" s="71">
        <v>0</v>
      </c>
      <c r="AD584" s="71">
        <v>4.3112005632320001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85.003</v>
      </c>
      <c r="BK584" s="71">
        <v>0</v>
      </c>
      <c r="BL584" s="71">
        <v>7.12</v>
      </c>
      <c r="BM584" s="71">
        <v>0</v>
      </c>
      <c r="BN584" s="72"/>
      <c r="BO584" s="71">
        <v>0</v>
      </c>
      <c r="BP584" s="71">
        <v>0</v>
      </c>
      <c r="BQ584" s="71">
        <v>10</v>
      </c>
      <c r="BR584" s="71">
        <v>0</v>
      </c>
      <c r="BS584" s="71">
        <v>2</v>
      </c>
      <c r="BT584" s="71">
        <v>0</v>
      </c>
      <c r="BU584"/>
      <c r="BV584" s="70">
        <v>88.328000000000003</v>
      </c>
      <c r="BW584" s="70">
        <v>0</v>
      </c>
      <c r="BX584" s="70">
        <v>3.7949999999999999</v>
      </c>
      <c r="BY584" s="70">
        <v>0</v>
      </c>
      <c r="BZ584" s="70">
        <v>0</v>
      </c>
      <c r="CA584" s="70">
        <v>0</v>
      </c>
      <c r="CB584" s="70">
        <v>0</v>
      </c>
      <c r="CC584" s="70">
        <v>0</v>
      </c>
      <c r="CD584" s="70">
        <v>0</v>
      </c>
    </row>
    <row r="585" spans="1:82">
      <c r="A585" s="70" t="s">
        <v>2341</v>
      </c>
      <c r="B585" s="70">
        <v>299</v>
      </c>
      <c r="C585" s="70">
        <v>10</v>
      </c>
      <c r="D585" s="70">
        <v>18</v>
      </c>
      <c r="E585" s="70">
        <v>2013</v>
      </c>
      <c r="F585" s="70" t="s">
        <v>180</v>
      </c>
      <c r="G585" s="70" t="s">
        <v>2331</v>
      </c>
      <c r="H585" s="70" t="s">
        <v>2332</v>
      </c>
      <c r="I585" s="148"/>
      <c r="J585" s="71">
        <v>591.93542812067767</v>
      </c>
      <c r="K585" s="71">
        <v>1.8650125449759349</v>
      </c>
      <c r="L585" s="71">
        <v>8.2592968168657404</v>
      </c>
      <c r="M585" s="71">
        <v>65.189836023284784</v>
      </c>
      <c r="N585" s="71">
        <v>54.335625165354998</v>
      </c>
      <c r="O585" s="71">
        <v>54.788398418348869</v>
      </c>
      <c r="P585" s="71">
        <v>60.743625265829941</v>
      </c>
      <c r="Q585" s="71">
        <v>3.5881841037140898</v>
      </c>
      <c r="R585" s="71">
        <v>0</v>
      </c>
      <c r="S585" s="71">
        <v>5.0070275000000004</v>
      </c>
      <c r="T585" s="72"/>
      <c r="U585" s="71">
        <v>24204359</v>
      </c>
      <c r="V585" s="71">
        <v>1003</v>
      </c>
      <c r="W585" s="71">
        <v>186</v>
      </c>
      <c r="X585" s="71">
        <v>13341</v>
      </c>
      <c r="Y585" s="71">
        <v>17107</v>
      </c>
      <c r="Z585" s="71">
        <v>29935</v>
      </c>
      <c r="AA585" s="71">
        <v>12160</v>
      </c>
      <c r="AB585" s="71">
        <v>46386</v>
      </c>
      <c r="AC585" s="71">
        <v>0</v>
      </c>
      <c r="AD585" s="71">
        <v>5.0070275000000004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102.529</v>
      </c>
      <c r="BK585" s="71">
        <v>0</v>
      </c>
      <c r="BL585" s="71">
        <v>7.4640000000000004</v>
      </c>
      <c r="BM585" s="71">
        <v>0</v>
      </c>
      <c r="BN585" s="72"/>
      <c r="BO585" s="71">
        <v>0</v>
      </c>
      <c r="BP585" s="71">
        <v>0</v>
      </c>
      <c r="BQ585" s="71">
        <v>10</v>
      </c>
      <c r="BR585" s="71">
        <v>0</v>
      </c>
      <c r="BS585" s="71">
        <v>2</v>
      </c>
      <c r="BT585" s="71">
        <v>0</v>
      </c>
      <c r="BU585"/>
      <c r="BV585" s="70">
        <v>106.19799999999999</v>
      </c>
      <c r="BW585" s="70">
        <v>0</v>
      </c>
      <c r="BX585" s="70">
        <v>3.7949999999999999</v>
      </c>
      <c r="BY585" s="70">
        <v>0</v>
      </c>
      <c r="BZ585" s="70">
        <v>0</v>
      </c>
      <c r="CA585" s="70">
        <v>0</v>
      </c>
      <c r="CB585" s="70">
        <v>0</v>
      </c>
      <c r="CC585" s="70">
        <v>0</v>
      </c>
      <c r="CD585" s="70">
        <v>0</v>
      </c>
    </row>
    <row r="586" spans="1:82">
      <c r="A586" s="70" t="s">
        <v>2342</v>
      </c>
      <c r="B586" s="70">
        <v>300</v>
      </c>
      <c r="C586" s="70">
        <v>11</v>
      </c>
      <c r="D586" s="70">
        <v>18</v>
      </c>
      <c r="E586" s="70">
        <v>2014</v>
      </c>
      <c r="F586" s="70" t="s">
        <v>181</v>
      </c>
      <c r="G586" s="70" t="s">
        <v>2331</v>
      </c>
      <c r="H586" s="70" t="s">
        <v>2332</v>
      </c>
      <c r="I586" s="148"/>
      <c r="J586" s="71">
        <v>569.10258737262677</v>
      </c>
      <c r="K586" s="71">
        <v>1.745339073905789</v>
      </c>
      <c r="L586" s="71">
        <v>7.9715832388682539</v>
      </c>
      <c r="M586" s="71">
        <v>62.994702340315698</v>
      </c>
      <c r="N586" s="71">
        <v>48.846390281349187</v>
      </c>
      <c r="O586" s="71">
        <v>52.056266454628691</v>
      </c>
      <c r="P586" s="71">
        <v>60.341311297264824</v>
      </c>
      <c r="Q586" s="71">
        <v>3.4022746506924602</v>
      </c>
      <c r="R586" s="71">
        <v>0</v>
      </c>
      <c r="S586" s="71">
        <v>4.0689135043830831</v>
      </c>
      <c r="T586" s="72"/>
      <c r="U586" s="71">
        <v>25142204</v>
      </c>
      <c r="V586" s="71">
        <v>767</v>
      </c>
      <c r="W586" s="71">
        <v>173</v>
      </c>
      <c r="X586" s="71">
        <v>11957</v>
      </c>
      <c r="Y586" s="71">
        <v>17192</v>
      </c>
      <c r="Z586" s="71">
        <v>29956</v>
      </c>
      <c r="AA586" s="71">
        <v>12017</v>
      </c>
      <c r="AB586" s="71">
        <v>45842</v>
      </c>
      <c r="AC586" s="71">
        <v>0</v>
      </c>
      <c r="AD586" s="71">
        <v>4.0689135043830831</v>
      </c>
      <c r="AE586" s="72"/>
      <c r="AF586" s="71"/>
      <c r="AG586" s="71"/>
      <c r="AH586" s="71"/>
      <c r="AI586" s="71"/>
      <c r="AJ586" s="71"/>
      <c r="AK586" s="71"/>
      <c r="AL586" s="71"/>
      <c r="AM586" s="71"/>
      <c r="AN586" s="71"/>
      <c r="AO586" s="71"/>
      <c r="AP586" s="71"/>
      <c r="AQ586" s="72"/>
      <c r="AR586" s="71">
        <v>992</v>
      </c>
      <c r="AS586" s="71">
        <v>437</v>
      </c>
      <c r="AT586" s="71">
        <v>0</v>
      </c>
      <c r="AU586" s="71">
        <v>0</v>
      </c>
      <c r="AV586" s="71">
        <v>0</v>
      </c>
      <c r="AW586" s="71">
        <v>0</v>
      </c>
      <c r="AX586" s="71"/>
      <c r="AY586" s="72"/>
      <c r="AZ586" s="71">
        <v>4188.3</v>
      </c>
      <c r="BA586" s="71">
        <v>33097</v>
      </c>
      <c r="BB586" s="71">
        <v>0</v>
      </c>
      <c r="BC586" s="71">
        <v>0</v>
      </c>
      <c r="BD586" s="71">
        <v>0</v>
      </c>
      <c r="BE586" s="71">
        <v>0</v>
      </c>
      <c r="BF586" s="71"/>
      <c r="BG586" s="72"/>
      <c r="BH586" s="71">
        <v>0</v>
      </c>
      <c r="BI586" s="71">
        <v>0</v>
      </c>
      <c r="BJ586" s="71">
        <v>102.657</v>
      </c>
      <c r="BK586" s="71">
        <v>0</v>
      </c>
      <c r="BL586" s="71">
        <v>3.59</v>
      </c>
      <c r="BM586" s="71">
        <v>0</v>
      </c>
      <c r="BN586" s="72"/>
      <c r="BO586" s="71">
        <v>0</v>
      </c>
      <c r="BP586" s="71">
        <v>0</v>
      </c>
      <c r="BQ586" s="71">
        <v>10</v>
      </c>
      <c r="BR586" s="71">
        <v>0</v>
      </c>
      <c r="BS586" s="71">
        <v>1</v>
      </c>
      <c r="BT586" s="71">
        <v>0</v>
      </c>
      <c r="BU586"/>
      <c r="BV586" s="70">
        <v>106.247</v>
      </c>
      <c r="BW586" s="70">
        <v>0</v>
      </c>
      <c r="BX586" s="70">
        <v>0</v>
      </c>
      <c r="BY586" s="70">
        <v>0</v>
      </c>
      <c r="BZ586" s="70">
        <v>0</v>
      </c>
      <c r="CA586" s="70">
        <v>0</v>
      </c>
      <c r="CB586" s="70">
        <v>0</v>
      </c>
      <c r="CC586" s="70">
        <v>0</v>
      </c>
      <c r="CD586" s="70">
        <v>0</v>
      </c>
    </row>
    <row r="587" spans="1:82">
      <c r="A587" s="70" t="s">
        <v>2343</v>
      </c>
      <c r="B587" s="70">
        <v>301</v>
      </c>
      <c r="C587" s="70">
        <v>12</v>
      </c>
      <c r="D587" s="70">
        <v>18</v>
      </c>
      <c r="E587" s="70">
        <v>2015</v>
      </c>
      <c r="F587" s="70" t="s">
        <v>182</v>
      </c>
      <c r="G587" s="70" t="s">
        <v>2331</v>
      </c>
      <c r="H587" s="70" t="s">
        <v>2332</v>
      </c>
      <c r="I587" s="148"/>
      <c r="J587" s="71">
        <v>422.67614293507569</v>
      </c>
      <c r="K587" s="71">
        <v>1.6802836135834101</v>
      </c>
      <c r="L587" s="71">
        <v>9.3334436924645861</v>
      </c>
      <c r="M587" s="71">
        <v>58.470149074382753</v>
      </c>
      <c r="N587" s="71">
        <v>44.81050721799803</v>
      </c>
      <c r="O587" s="71">
        <v>51.293271864797092</v>
      </c>
      <c r="P587" s="71">
        <v>59.81610069227856</v>
      </c>
      <c r="Q587" s="71">
        <v>3.2944985405225999</v>
      </c>
      <c r="R587" s="71">
        <v>0</v>
      </c>
      <c r="S587" s="71">
        <v>5.9873742502671474</v>
      </c>
      <c r="T587" s="72"/>
      <c r="U587" s="71">
        <v>20002466</v>
      </c>
      <c r="V587" s="71">
        <v>767</v>
      </c>
      <c r="W587" s="71">
        <v>173</v>
      </c>
      <c r="X587" s="71">
        <v>11957</v>
      </c>
      <c r="Y587" s="71">
        <v>17277</v>
      </c>
      <c r="Z587" s="71">
        <v>29801</v>
      </c>
      <c r="AA587" s="71">
        <v>11903</v>
      </c>
      <c r="AB587" s="71">
        <v>45345</v>
      </c>
      <c r="AC587" s="71">
        <v>0</v>
      </c>
      <c r="AD587" s="71">
        <v>5.9873742502671474</v>
      </c>
      <c r="AE587" s="72"/>
      <c r="AF587" s="71">
        <v>168170019.4142969</v>
      </c>
      <c r="AG587" s="71">
        <v>1333389.1016919401</v>
      </c>
      <c r="AH587" s="71">
        <v>1797410.251009136</v>
      </c>
      <c r="AI587" s="71">
        <v>79892676.289754689</v>
      </c>
      <c r="AJ587" s="71">
        <v>64757484.617250606</v>
      </c>
      <c r="AK587" s="71">
        <v>0</v>
      </c>
      <c r="AL587" s="71">
        <v>0</v>
      </c>
      <c r="AM587" s="71">
        <v>6214342.0348791284</v>
      </c>
      <c r="AN587" s="71">
        <v>0</v>
      </c>
      <c r="AO587" s="71">
        <v>0</v>
      </c>
      <c r="AP587" s="71">
        <v>322165321.70888239</v>
      </c>
      <c r="AQ587" s="72"/>
      <c r="AR587" s="71">
        <v>1091</v>
      </c>
      <c r="AS587" s="71">
        <v>649</v>
      </c>
      <c r="AT587" s="71">
        <v>0</v>
      </c>
      <c r="AU587" s="71">
        <v>0</v>
      </c>
      <c r="AV587" s="71">
        <v>0</v>
      </c>
      <c r="AW587" s="71">
        <v>0</v>
      </c>
      <c r="AX587" s="71"/>
      <c r="AY587" s="72"/>
      <c r="AZ587" s="71">
        <v>4711.3999999999996</v>
      </c>
      <c r="BA587" s="71">
        <v>51631.4</v>
      </c>
      <c r="BB587" s="71">
        <v>0</v>
      </c>
      <c r="BC587" s="71">
        <v>0</v>
      </c>
      <c r="BD587" s="71">
        <v>0</v>
      </c>
      <c r="BE587" s="71">
        <v>0</v>
      </c>
      <c r="BF587" s="71"/>
      <c r="BG587" s="72"/>
      <c r="BH587" s="71">
        <v>0</v>
      </c>
      <c r="BI587" s="71">
        <v>0</v>
      </c>
      <c r="BJ587" s="71">
        <v>110.82299999999999</v>
      </c>
      <c r="BK587" s="71">
        <v>0</v>
      </c>
      <c r="BL587" s="71">
        <v>2.895</v>
      </c>
      <c r="BM587" s="71">
        <v>0</v>
      </c>
      <c r="BN587" s="72"/>
      <c r="BO587" s="71">
        <v>0</v>
      </c>
      <c r="BP587" s="71">
        <v>0</v>
      </c>
      <c r="BQ587" s="71">
        <v>11</v>
      </c>
      <c r="BR587" s="71">
        <v>0</v>
      </c>
      <c r="BS587" s="71">
        <v>1</v>
      </c>
      <c r="BT587" s="71">
        <v>0</v>
      </c>
      <c r="BU587"/>
      <c r="BV587" s="70">
        <v>113.718</v>
      </c>
      <c r="BW587" s="70">
        <v>0</v>
      </c>
      <c r="BX587" s="70">
        <v>0</v>
      </c>
      <c r="BY587" s="70">
        <v>0</v>
      </c>
      <c r="BZ587" s="70">
        <v>0</v>
      </c>
      <c r="CA587" s="70">
        <v>0</v>
      </c>
      <c r="CB587" s="70">
        <v>0</v>
      </c>
      <c r="CC587" s="70">
        <v>0</v>
      </c>
      <c r="CD587" s="70">
        <v>0</v>
      </c>
    </row>
    <row r="588" spans="1:82">
      <c r="A588" s="70" t="s">
        <v>2344</v>
      </c>
      <c r="B588" s="70">
        <v>302</v>
      </c>
      <c r="C588" s="70">
        <v>13</v>
      </c>
      <c r="D588" s="70">
        <v>18</v>
      </c>
      <c r="E588" s="70">
        <v>2016</v>
      </c>
      <c r="F588" s="70" t="s">
        <v>155</v>
      </c>
      <c r="G588" s="70" t="s">
        <v>2331</v>
      </c>
      <c r="H588" s="70" t="s">
        <v>2332</v>
      </c>
      <c r="I588" s="148"/>
      <c r="J588" s="71">
        <v>545.49257399248324</v>
      </c>
      <c r="K588" s="71">
        <v>1.597922634326737</v>
      </c>
      <c r="L588" s="71">
        <v>9.2083043972467529</v>
      </c>
      <c r="M588" s="71">
        <v>52.791415692291039</v>
      </c>
      <c r="N588" s="71">
        <v>41.592399229790814</v>
      </c>
      <c r="O588" s="71">
        <v>50.360939895416621</v>
      </c>
      <c r="P588" s="71">
        <v>58.027716058487165</v>
      </c>
      <c r="Q588" s="71">
        <v>3.1854338240660529</v>
      </c>
      <c r="R588" s="71">
        <v>0</v>
      </c>
      <c r="S588" s="71">
        <v>5.4788255808220159</v>
      </c>
      <c r="T588" s="72"/>
      <c r="U588" s="71">
        <v>25865500</v>
      </c>
      <c r="V588" s="71">
        <v>767</v>
      </c>
      <c r="W588" s="71">
        <v>173</v>
      </c>
      <c r="X588" s="71">
        <v>11957</v>
      </c>
      <c r="Y588" s="71">
        <v>17520</v>
      </c>
      <c r="Z588" s="71">
        <v>29619</v>
      </c>
      <c r="AA588" s="71">
        <v>11943</v>
      </c>
      <c r="AB588" s="71">
        <v>45099</v>
      </c>
      <c r="AC588" s="71">
        <v>0</v>
      </c>
      <c r="AD588" s="71">
        <v>5.4788255808220159</v>
      </c>
      <c r="AE588" s="72"/>
      <c r="AF588" s="71">
        <v>216860743.68772569</v>
      </c>
      <c r="AG588" s="71">
        <v>1204585.016195304</v>
      </c>
      <c r="AH588" s="71">
        <v>1295776.214778078</v>
      </c>
      <c r="AI588" s="71">
        <v>79291739.036995411</v>
      </c>
      <c r="AJ588" s="71">
        <v>57027915.459830239</v>
      </c>
      <c r="AK588" s="71">
        <v>0</v>
      </c>
      <c r="AL588" s="71">
        <v>0</v>
      </c>
      <c r="AM588" s="71">
        <v>6185430.5089242691</v>
      </c>
      <c r="AN588" s="71">
        <v>0</v>
      </c>
      <c r="AO588" s="71">
        <v>0</v>
      </c>
      <c r="AP588" s="71">
        <v>361866189.92444897</v>
      </c>
      <c r="AQ588" s="72"/>
      <c r="AR588" s="71">
        <v>1163</v>
      </c>
      <c r="AS588" s="71">
        <v>749</v>
      </c>
      <c r="AT588" s="71">
        <v>0</v>
      </c>
      <c r="AU588" s="71">
        <v>0</v>
      </c>
      <c r="AV588" s="71">
        <v>0</v>
      </c>
      <c r="AW588" s="71">
        <v>0</v>
      </c>
      <c r="AX588" s="71"/>
      <c r="AY588" s="72"/>
      <c r="AZ588" s="71">
        <v>5101.2999999999993</v>
      </c>
      <c r="BA588" s="71">
        <v>59216.3</v>
      </c>
      <c r="BB588" s="71">
        <v>0</v>
      </c>
      <c r="BC588" s="71">
        <v>0</v>
      </c>
      <c r="BD588" s="71">
        <v>0</v>
      </c>
      <c r="BE588" s="71">
        <v>0</v>
      </c>
      <c r="BF588" s="71"/>
      <c r="BG588" s="72"/>
      <c r="BH588" s="71">
        <v>0</v>
      </c>
      <c r="BI588" s="71">
        <v>0</v>
      </c>
      <c r="BJ588" s="71">
        <v>112.803</v>
      </c>
      <c r="BK588" s="71">
        <v>0</v>
      </c>
      <c r="BL588" s="71">
        <v>2.8079999999999998</v>
      </c>
      <c r="BM588" s="71">
        <v>0</v>
      </c>
      <c r="BN588" s="72"/>
      <c r="BO588" s="71">
        <v>0</v>
      </c>
      <c r="BP588" s="71">
        <v>0</v>
      </c>
      <c r="BQ588" s="71">
        <v>12</v>
      </c>
      <c r="BR588" s="71">
        <v>0</v>
      </c>
      <c r="BS588" s="71">
        <v>1</v>
      </c>
      <c r="BT588" s="71">
        <v>0</v>
      </c>
      <c r="BU588"/>
      <c r="BV588" s="70">
        <v>115.611</v>
      </c>
      <c r="BW588" s="70">
        <v>0</v>
      </c>
      <c r="BX588" s="70">
        <v>0</v>
      </c>
      <c r="BY588" s="70">
        <v>0</v>
      </c>
      <c r="BZ588" s="70">
        <v>0</v>
      </c>
      <c r="CA588" s="70">
        <v>0</v>
      </c>
      <c r="CB588" s="70">
        <v>0</v>
      </c>
      <c r="CC588" s="70">
        <v>0</v>
      </c>
      <c r="CD588" s="70">
        <v>0</v>
      </c>
    </row>
    <row r="589" spans="1:82">
      <c r="A589" s="70" t="s">
        <v>2345</v>
      </c>
      <c r="B589" s="70">
        <v>303</v>
      </c>
      <c r="C589" s="70">
        <v>14</v>
      </c>
      <c r="D589" s="70">
        <v>18</v>
      </c>
      <c r="E589" s="70">
        <v>2017</v>
      </c>
      <c r="F589" s="70" t="s">
        <v>156</v>
      </c>
      <c r="G589" s="70" t="s">
        <v>2331</v>
      </c>
      <c r="H589" s="70" t="s">
        <v>2332</v>
      </c>
      <c r="I589" s="148"/>
      <c r="J589" s="71">
        <v>583.45779202205097</v>
      </c>
      <c r="K589" s="71">
        <v>1.5736027003117543</v>
      </c>
      <c r="L589" s="71">
        <v>7.4026609660255138</v>
      </c>
      <c r="M589" s="71">
        <v>45.980488733375502</v>
      </c>
      <c r="N589" s="71">
        <v>40.975671231596429</v>
      </c>
      <c r="O589" s="71">
        <v>49.656247642975934</v>
      </c>
      <c r="P589" s="71">
        <v>57.341486916275933</v>
      </c>
      <c r="Q589" s="71">
        <v>3.0496491780213599</v>
      </c>
      <c r="R589" s="71">
        <v>0</v>
      </c>
      <c r="S589" s="71">
        <v>4.8320231108100309</v>
      </c>
      <c r="T589" s="72"/>
      <c r="U589" s="71">
        <v>29481679</v>
      </c>
      <c r="V589" s="71">
        <v>767</v>
      </c>
      <c r="W589" s="71">
        <v>173</v>
      </c>
      <c r="X589" s="71">
        <v>11957</v>
      </c>
      <c r="Y589" s="71">
        <v>17688</v>
      </c>
      <c r="Z589" s="71">
        <v>29689</v>
      </c>
      <c r="AA589" s="71">
        <v>11877</v>
      </c>
      <c r="AB589" s="71">
        <v>44649</v>
      </c>
      <c r="AC589" s="71">
        <v>0</v>
      </c>
      <c r="AD589" s="71">
        <v>4.8320231108100309</v>
      </c>
      <c r="AE589" s="72"/>
      <c r="AF589" s="71">
        <v>239629239.22554511</v>
      </c>
      <c r="AG589" s="71">
        <v>1273605.6340573621</v>
      </c>
      <c r="AH589" s="71">
        <v>1430542.3463730051</v>
      </c>
      <c r="AI589" s="71">
        <v>80253084.024538532</v>
      </c>
      <c r="AJ589" s="71">
        <v>64111894.040684126</v>
      </c>
      <c r="AK589" s="71">
        <v>0</v>
      </c>
      <c r="AL589" s="71">
        <v>0</v>
      </c>
      <c r="AM589" s="71">
        <v>6133293.9222507328</v>
      </c>
      <c r="AN589" s="71">
        <v>0</v>
      </c>
      <c r="AO589" s="71">
        <v>0</v>
      </c>
      <c r="AP589" s="71">
        <v>392831659.19344884</v>
      </c>
      <c r="AQ589" s="72"/>
      <c r="AR589" s="71">
        <v>1231</v>
      </c>
      <c r="AS589" s="71">
        <v>815</v>
      </c>
      <c r="AT589" s="71">
        <v>0</v>
      </c>
      <c r="AU589" s="71">
        <v>0</v>
      </c>
      <c r="AV589" s="71">
        <v>0</v>
      </c>
      <c r="AW589" s="71">
        <v>0</v>
      </c>
      <c r="AX589" s="71"/>
      <c r="AY589" s="72"/>
      <c r="AZ589" s="71">
        <v>5504.2000000000007</v>
      </c>
      <c r="BA589" s="71">
        <v>67838.200000000012</v>
      </c>
      <c r="BB589" s="71">
        <v>0</v>
      </c>
      <c r="BC589" s="71">
        <v>0</v>
      </c>
      <c r="BD589" s="71">
        <v>0</v>
      </c>
      <c r="BE589" s="71">
        <v>0</v>
      </c>
      <c r="BF589" s="71"/>
      <c r="BG589" s="72"/>
      <c r="BH589" s="71">
        <v>0</v>
      </c>
      <c r="BI589" s="71">
        <v>0</v>
      </c>
      <c r="BJ589" s="71">
        <v>126.113</v>
      </c>
      <c r="BK589" s="71">
        <v>0</v>
      </c>
      <c r="BL589" s="71">
        <v>0</v>
      </c>
      <c r="BM589" s="71">
        <v>0</v>
      </c>
      <c r="BN589" s="72"/>
      <c r="BO589" s="71">
        <v>0</v>
      </c>
      <c r="BP589" s="71">
        <v>0</v>
      </c>
      <c r="BQ589" s="71">
        <v>12</v>
      </c>
      <c r="BR589" s="71">
        <v>0</v>
      </c>
      <c r="BS589" s="71">
        <v>0</v>
      </c>
      <c r="BT589" s="71">
        <v>0</v>
      </c>
      <c r="BU589"/>
      <c r="BV589" s="70">
        <v>126.113</v>
      </c>
      <c r="BW589" s="70">
        <v>0</v>
      </c>
      <c r="BX589" s="70">
        <v>0</v>
      </c>
      <c r="BY589" s="70">
        <v>0</v>
      </c>
      <c r="BZ589" s="70">
        <v>0</v>
      </c>
      <c r="CA589" s="70">
        <v>0</v>
      </c>
      <c r="CB589" s="70">
        <v>0</v>
      </c>
      <c r="CC589" s="70">
        <v>0</v>
      </c>
      <c r="CD589" s="70">
        <v>0</v>
      </c>
    </row>
    <row r="590" spans="1:82">
      <c r="A590" s="70" t="s">
        <v>2346</v>
      </c>
      <c r="B590" s="70">
        <v>304</v>
      </c>
      <c r="C590" s="70">
        <v>15</v>
      </c>
      <c r="D590" s="70">
        <v>18</v>
      </c>
      <c r="E590" s="70">
        <v>2018</v>
      </c>
      <c r="F590" s="70" t="s">
        <v>183</v>
      </c>
      <c r="G590" s="70" t="s">
        <v>2331</v>
      </c>
      <c r="H590" s="70" t="s">
        <v>2332</v>
      </c>
      <c r="I590" s="148"/>
      <c r="J590" s="71">
        <v>582.71580518932819</v>
      </c>
      <c r="K590" s="71">
        <v>1.3717953771700793</v>
      </c>
      <c r="L590" s="71">
        <v>6.681723465827603</v>
      </c>
      <c r="M590" s="71">
        <v>38.394919598599756</v>
      </c>
      <c r="N590" s="71">
        <v>34.140677960473738</v>
      </c>
      <c r="O590" s="71">
        <v>48.674081417192298</v>
      </c>
      <c r="P590" s="71">
        <v>56.880633503987141</v>
      </c>
      <c r="Q590" s="71">
        <v>2.82006680041858</v>
      </c>
      <c r="R590" s="71">
        <v>0</v>
      </c>
      <c r="S590" s="71">
        <v>4.2564947593510425</v>
      </c>
      <c r="T590" s="72"/>
      <c r="U590" s="71">
        <v>33208576</v>
      </c>
      <c r="V590" s="71">
        <v>767</v>
      </c>
      <c r="W590" s="71">
        <v>173</v>
      </c>
      <c r="X590" s="71">
        <v>11957</v>
      </c>
      <c r="Y590" s="71">
        <v>18031</v>
      </c>
      <c r="Z590" s="71">
        <v>29659</v>
      </c>
      <c r="AA590" s="71">
        <v>11900</v>
      </c>
      <c r="AB590" s="71">
        <v>44494</v>
      </c>
      <c r="AC590" s="71">
        <v>0</v>
      </c>
      <c r="AD590" s="71">
        <v>4.2564947593510416</v>
      </c>
      <c r="AE590" s="72"/>
      <c r="AF590" s="71">
        <v>258918896.7673457</v>
      </c>
      <c r="AG590" s="71">
        <v>1098778.553240061</v>
      </c>
      <c r="AH590" s="71">
        <v>1345759.5656356229</v>
      </c>
      <c r="AI590" s="71">
        <v>74794060.226819173</v>
      </c>
      <c r="AJ590" s="71">
        <v>62195914.619594783</v>
      </c>
      <c r="AK590" s="71">
        <v>0</v>
      </c>
      <c r="AL590" s="71">
        <v>0</v>
      </c>
      <c r="AM590" s="71">
        <v>6124648.5200041048</v>
      </c>
      <c r="AN590" s="71">
        <v>0</v>
      </c>
      <c r="AO590" s="71">
        <v>0</v>
      </c>
      <c r="AP590" s="71">
        <v>404478058.25263947</v>
      </c>
      <c r="AQ590" s="72"/>
      <c r="AR590" s="71">
        <v>1289</v>
      </c>
      <c r="AS590" s="71">
        <v>915</v>
      </c>
      <c r="AT590" s="71">
        <v>0</v>
      </c>
      <c r="AU590" s="71">
        <v>0</v>
      </c>
      <c r="AV590" s="71">
        <v>0</v>
      </c>
      <c r="AW590" s="71">
        <v>0</v>
      </c>
      <c r="AX590" s="71"/>
      <c r="AY590" s="72"/>
      <c r="AZ590" s="71">
        <v>5845.2000000000044</v>
      </c>
      <c r="BA590" s="71">
        <v>94999</v>
      </c>
      <c r="BB590" s="71">
        <v>0</v>
      </c>
      <c r="BC590" s="71">
        <v>0</v>
      </c>
      <c r="BD590" s="71">
        <v>0</v>
      </c>
      <c r="BE590" s="71">
        <v>0</v>
      </c>
      <c r="BF590" s="71"/>
      <c r="BG590" s="72"/>
      <c r="BH590" s="71">
        <v>0</v>
      </c>
      <c r="BI590" s="71">
        <v>0</v>
      </c>
      <c r="BJ590" s="71">
        <v>113.069</v>
      </c>
      <c r="BK590" s="71">
        <v>0</v>
      </c>
      <c r="BL590" s="71">
        <v>0</v>
      </c>
      <c r="BM590" s="71">
        <v>0</v>
      </c>
      <c r="BN590" s="72"/>
      <c r="BO590" s="71">
        <v>0</v>
      </c>
      <c r="BP590" s="71">
        <v>0</v>
      </c>
      <c r="BQ590" s="71">
        <v>12</v>
      </c>
      <c r="BR590" s="71">
        <v>0</v>
      </c>
      <c r="BS590" s="71">
        <v>0</v>
      </c>
      <c r="BT590" s="71">
        <v>0</v>
      </c>
      <c r="BU590"/>
      <c r="BV590" s="70">
        <v>113.069</v>
      </c>
      <c r="BW590" s="70">
        <v>0</v>
      </c>
      <c r="BX590" s="70">
        <v>0</v>
      </c>
      <c r="BY590" s="70">
        <v>0</v>
      </c>
      <c r="BZ590" s="70">
        <v>0</v>
      </c>
      <c r="CA590" s="70">
        <v>0</v>
      </c>
      <c r="CB590" s="70">
        <v>0</v>
      </c>
      <c r="CC590" s="70">
        <v>0</v>
      </c>
      <c r="CD590" s="70">
        <v>0</v>
      </c>
    </row>
    <row r="591" spans="1:82">
      <c r="A591" s="70" t="s">
        <v>2347</v>
      </c>
      <c r="B591" s="70">
        <v>305</v>
      </c>
      <c r="C591" s="70">
        <v>16</v>
      </c>
      <c r="D591" s="70">
        <v>18</v>
      </c>
      <c r="E591" s="70">
        <v>2019</v>
      </c>
      <c r="F591" s="70" t="s">
        <v>158</v>
      </c>
      <c r="G591" s="70" t="s">
        <v>2331</v>
      </c>
      <c r="H591" s="70" t="s">
        <v>2332</v>
      </c>
      <c r="I591" s="148"/>
      <c r="J591" s="71">
        <v>538.49613612454516</v>
      </c>
      <c r="K591" s="71">
        <v>1.2798177075098687</v>
      </c>
      <c r="L591" s="71">
        <v>6.7405646258566421</v>
      </c>
      <c r="M591" s="71">
        <v>37.093231621484158</v>
      </c>
      <c r="N591" s="71">
        <v>36.008685908093689</v>
      </c>
      <c r="O591" s="71">
        <v>47.140320956223938</v>
      </c>
      <c r="P591" s="71">
        <v>56.567946230061381</v>
      </c>
      <c r="Q591" s="71">
        <v>2.7201864774983902</v>
      </c>
      <c r="R591" s="71">
        <v>0</v>
      </c>
      <c r="S591" s="71">
        <v>5.3679565073924262</v>
      </c>
      <c r="T591" s="72"/>
      <c r="U591" s="71">
        <v>32136031</v>
      </c>
      <c r="V591" s="71">
        <v>767</v>
      </c>
      <c r="W591" s="71">
        <v>173</v>
      </c>
      <c r="X591" s="71">
        <v>11957</v>
      </c>
      <c r="Y591" s="71">
        <v>18249</v>
      </c>
      <c r="Z591" s="71">
        <v>29513</v>
      </c>
      <c r="AA591" s="71">
        <v>11746</v>
      </c>
      <c r="AB591" s="71">
        <v>44080</v>
      </c>
      <c r="AC591" s="71">
        <v>0</v>
      </c>
      <c r="AD591" s="71">
        <v>5.3679565073924262</v>
      </c>
      <c r="AE591" s="72"/>
      <c r="AF591" s="71">
        <v>237458090.76433179</v>
      </c>
      <c r="AG591" s="71">
        <v>1107956.3404908769</v>
      </c>
      <c r="AH591" s="71">
        <v>1440434.872274749</v>
      </c>
      <c r="AI591" s="71">
        <v>76239003.294174179</v>
      </c>
      <c r="AJ591" s="71">
        <v>67511791.587609321</v>
      </c>
      <c r="AK591" s="71">
        <v>0</v>
      </c>
      <c r="AL591" s="71">
        <v>0</v>
      </c>
      <c r="AM591" s="71">
        <v>6003364.1659376631</v>
      </c>
      <c r="AN591" s="71">
        <v>0</v>
      </c>
      <c r="AO591" s="71">
        <v>0</v>
      </c>
      <c r="AP591" s="71">
        <v>389760641.02481854</v>
      </c>
      <c r="AQ591" s="72"/>
      <c r="AR591" s="71">
        <v>1350</v>
      </c>
      <c r="AS591" s="71">
        <v>996</v>
      </c>
      <c r="AT591" s="71">
        <v>0</v>
      </c>
      <c r="AU591" s="71">
        <v>0</v>
      </c>
      <c r="AV591" s="71">
        <v>0</v>
      </c>
      <c r="AW591" s="71">
        <v>0</v>
      </c>
      <c r="AX591" s="71"/>
      <c r="AY591" s="72"/>
      <c r="AZ591" s="71">
        <v>6181.9</v>
      </c>
      <c r="BA591" s="71">
        <v>105385</v>
      </c>
      <c r="BB591" s="71">
        <v>0</v>
      </c>
      <c r="BC591" s="71">
        <v>0</v>
      </c>
      <c r="BD591" s="71">
        <v>0</v>
      </c>
      <c r="BE591" s="71">
        <v>0</v>
      </c>
      <c r="BF591" s="71"/>
      <c r="BG591" s="72"/>
      <c r="BH591" s="71">
        <v>0</v>
      </c>
      <c r="BI591" s="71">
        <v>0</v>
      </c>
      <c r="BJ591" s="71">
        <v>59.642000000000003</v>
      </c>
      <c r="BK591" s="71">
        <v>0</v>
      </c>
      <c r="BL591" s="71">
        <v>0</v>
      </c>
      <c r="BM591" s="71">
        <v>0</v>
      </c>
      <c r="BN591" s="72"/>
      <c r="BO591" s="71">
        <v>0</v>
      </c>
      <c r="BP591" s="71">
        <v>0</v>
      </c>
      <c r="BQ591" s="71">
        <v>10</v>
      </c>
      <c r="BR591" s="71">
        <v>0</v>
      </c>
      <c r="BS591" s="71">
        <v>0</v>
      </c>
      <c r="BT591" s="71">
        <v>0</v>
      </c>
      <c r="BU591"/>
      <c r="BV591" s="70">
        <v>59.642000000000003</v>
      </c>
      <c r="BW591" s="70">
        <v>0</v>
      </c>
      <c r="BX591" s="70">
        <v>0</v>
      </c>
      <c r="BY591" s="70">
        <v>0</v>
      </c>
      <c r="BZ591" s="70">
        <v>0</v>
      </c>
      <c r="CA591" s="70">
        <v>0</v>
      </c>
      <c r="CB591" s="70">
        <v>0</v>
      </c>
      <c r="CC591" s="70">
        <v>0</v>
      </c>
      <c r="CD591" s="70">
        <v>0</v>
      </c>
    </row>
    <row r="592" spans="1:82">
      <c r="A592" s="70" t="s">
        <v>2348</v>
      </c>
      <c r="B592" s="70">
        <v>306</v>
      </c>
      <c r="C592" s="70">
        <v>17</v>
      </c>
      <c r="D592" s="70">
        <v>18</v>
      </c>
      <c r="E592" s="70">
        <v>2020</v>
      </c>
      <c r="F592" s="70" t="s">
        <v>159</v>
      </c>
      <c r="G592" s="70" t="s">
        <v>2331</v>
      </c>
      <c r="H592" s="70" t="s">
        <v>2332</v>
      </c>
      <c r="I592" s="148"/>
      <c r="J592" s="71">
        <v>428.16536263766488</v>
      </c>
      <c r="K592" s="71">
        <v>1.2519519842752529</v>
      </c>
      <c r="L592" s="71">
        <v>17.921546712056884</v>
      </c>
      <c r="M592" s="71">
        <v>40.0213123280422</v>
      </c>
      <c r="N592" s="71">
        <v>36.21019224809757</v>
      </c>
      <c r="O592" s="71">
        <v>41.248407388663509</v>
      </c>
      <c r="P592" s="71">
        <v>53.243305794648542</v>
      </c>
      <c r="Q592" s="71">
        <v>2.56373017483183</v>
      </c>
      <c r="R592" s="71">
        <v>0</v>
      </c>
      <c r="S592" s="71">
        <v>5.3376953955087947</v>
      </c>
      <c r="T592" s="72"/>
      <c r="U592" s="71">
        <v>24802198</v>
      </c>
      <c r="V592" s="71">
        <v>664</v>
      </c>
      <c r="W592" s="71">
        <v>586</v>
      </c>
      <c r="X592" s="71">
        <v>13081</v>
      </c>
      <c r="Y592" s="71">
        <v>18479</v>
      </c>
      <c r="Z592" s="71">
        <v>29475</v>
      </c>
      <c r="AA592" s="71">
        <v>11751</v>
      </c>
      <c r="AB592" s="71">
        <v>43482</v>
      </c>
      <c r="AC592" s="71">
        <v>0</v>
      </c>
      <c r="AD592" s="71">
        <v>5.3376953955087947</v>
      </c>
      <c r="AE592" s="72"/>
      <c r="AF592" s="71">
        <v>195365214.40122491</v>
      </c>
      <c r="AG592" s="71">
        <v>981815.35785267677</v>
      </c>
      <c r="AH592" s="71">
        <v>3917097.055168109</v>
      </c>
      <c r="AI592" s="71">
        <v>78429468.677188665</v>
      </c>
      <c r="AJ592" s="71">
        <v>67473352.98619619</v>
      </c>
      <c r="AK592" s="71"/>
      <c r="AL592" s="71"/>
      <c r="AM592" s="71">
        <v>5674884.0950959371</v>
      </c>
      <c r="AN592" s="71"/>
      <c r="AO592" s="71"/>
      <c r="AP592" s="71">
        <v>351841832.57272643</v>
      </c>
      <c r="AQ592" s="72"/>
      <c r="AR592" s="71">
        <v>1404</v>
      </c>
      <c r="AS592" s="71">
        <v>1052</v>
      </c>
      <c r="AT592" s="71">
        <v>0</v>
      </c>
      <c r="AU592" s="71">
        <v>0</v>
      </c>
      <c r="AV592" s="71">
        <v>0</v>
      </c>
      <c r="AW592" s="71">
        <v>0</v>
      </c>
      <c r="AX592" s="71"/>
      <c r="AY592" s="72"/>
      <c r="AZ592" s="71">
        <v>6527.1000000000013</v>
      </c>
      <c r="BA592" s="71">
        <v>113757.39999999981</v>
      </c>
      <c r="BB592" s="71">
        <v>0</v>
      </c>
      <c r="BC592" s="71">
        <v>0</v>
      </c>
      <c r="BD592" s="71">
        <v>0</v>
      </c>
      <c r="BE592" s="71">
        <v>0</v>
      </c>
      <c r="BF592" s="71"/>
      <c r="BG592" s="72"/>
      <c r="BH592" s="71">
        <v>0</v>
      </c>
      <c r="BI592" s="71">
        <v>0</v>
      </c>
      <c r="BJ592" s="71">
        <v>77.009</v>
      </c>
      <c r="BK592" s="71">
        <v>0</v>
      </c>
      <c r="BL592" s="71">
        <v>0</v>
      </c>
      <c r="BM592" s="71">
        <v>0</v>
      </c>
      <c r="BN592" s="72"/>
      <c r="BO592" s="71">
        <v>0</v>
      </c>
      <c r="BP592" s="71">
        <v>0</v>
      </c>
      <c r="BQ592" s="71">
        <v>11</v>
      </c>
      <c r="BR592" s="71">
        <v>0</v>
      </c>
      <c r="BS592" s="71">
        <v>0</v>
      </c>
      <c r="BT592" s="71">
        <v>0</v>
      </c>
      <c r="BU592"/>
      <c r="BV592" s="70">
        <v>77.009</v>
      </c>
      <c r="BW592" s="70">
        <v>0</v>
      </c>
      <c r="BX592" s="70">
        <v>0</v>
      </c>
      <c r="BY592" s="70">
        <v>0</v>
      </c>
      <c r="BZ592" s="70">
        <v>0</v>
      </c>
      <c r="CA592" s="70">
        <v>0</v>
      </c>
      <c r="CB592" s="70">
        <v>0</v>
      </c>
      <c r="CC592" s="70">
        <v>0</v>
      </c>
      <c r="CD592" s="70">
        <v>0</v>
      </c>
    </row>
    <row r="593" spans="1:82">
      <c r="A593" s="70" t="s">
        <v>2349</v>
      </c>
      <c r="B593" s="70">
        <v>306</v>
      </c>
      <c r="C593" s="70">
        <v>18</v>
      </c>
      <c r="D593" s="70">
        <v>18</v>
      </c>
      <c r="E593" s="70">
        <v>2021</v>
      </c>
      <c r="F593" s="70" t="s">
        <v>160</v>
      </c>
      <c r="G593" s="70" t="s">
        <v>2331</v>
      </c>
      <c r="H593" s="70" t="s">
        <v>2332</v>
      </c>
      <c r="I593" s="148"/>
      <c r="J593" s="71">
        <v>507.07866617935349</v>
      </c>
      <c r="K593" s="71">
        <v>1.2785805355341358</v>
      </c>
      <c r="L593" s="71">
        <v>18.741606632747324</v>
      </c>
      <c r="M593" s="71">
        <v>37.774525975272134</v>
      </c>
      <c r="N593" s="71">
        <v>32.709429748865283</v>
      </c>
      <c r="O593" s="71">
        <v>40.277985498884043</v>
      </c>
      <c r="P593" s="71">
        <v>55.187785801635115</v>
      </c>
      <c r="Q593" s="71">
        <v>2.4943556151258601</v>
      </c>
      <c r="R593" s="71">
        <v>0</v>
      </c>
      <c r="S593" s="71">
        <v>4.7702110789227641</v>
      </c>
      <c r="T593" s="72"/>
      <c r="U593" s="71">
        <v>31343499</v>
      </c>
      <c r="V593" s="71">
        <v>664</v>
      </c>
      <c r="W593" s="71">
        <v>586</v>
      </c>
      <c r="X593" s="71">
        <v>13081</v>
      </c>
      <c r="Y593" s="71">
        <v>18191</v>
      </c>
      <c r="Z593" s="71">
        <v>29635</v>
      </c>
      <c r="AA593" s="71">
        <v>11877</v>
      </c>
      <c r="AB593" s="71">
        <v>42721</v>
      </c>
      <c r="AC593" s="71">
        <v>0</v>
      </c>
      <c r="AD593" s="71">
        <v>4.7702110789227641</v>
      </c>
      <c r="AE593" s="72"/>
      <c r="AF593" s="71">
        <v>232424588.55262911</v>
      </c>
      <c r="AG593" s="71">
        <v>1048483.4928450891</v>
      </c>
      <c r="AH593" s="71">
        <v>3961237.215599156</v>
      </c>
      <c r="AI593" s="71">
        <v>85155291.308941618</v>
      </c>
      <c r="AJ593" s="71">
        <v>68274891.562299907</v>
      </c>
      <c r="AK593" s="71">
        <v>0</v>
      </c>
      <c r="AL593" s="71">
        <v>0</v>
      </c>
      <c r="AM593" s="71">
        <v>5607724.5510371486</v>
      </c>
      <c r="AN593" s="71">
        <v>0</v>
      </c>
      <c r="AO593" s="71">
        <v>0</v>
      </c>
      <c r="AP593" s="71">
        <v>396472216.68335199</v>
      </c>
      <c r="AQ593" s="72"/>
      <c r="AR593" s="71">
        <v>1464</v>
      </c>
      <c r="AS593" s="71">
        <v>1072</v>
      </c>
      <c r="AT593" s="71">
        <v>0</v>
      </c>
      <c r="AU593" s="71">
        <v>0</v>
      </c>
      <c r="AV593" s="71">
        <v>0</v>
      </c>
      <c r="AW593" s="71">
        <v>0</v>
      </c>
      <c r="AX593" s="71"/>
      <c r="AY593" s="72"/>
      <c r="AZ593" s="71">
        <v>6897.5000000000036</v>
      </c>
      <c r="BA593" s="71">
        <v>120516.39999999981</v>
      </c>
      <c r="BB593" s="71">
        <v>0</v>
      </c>
      <c r="BC593" s="71">
        <v>0</v>
      </c>
      <c r="BD593" s="71">
        <v>0</v>
      </c>
      <c r="BE593" s="71">
        <v>0</v>
      </c>
      <c r="BF593" s="71"/>
      <c r="BG593" s="72"/>
      <c r="BH593" s="71">
        <v>0</v>
      </c>
      <c r="BI593" s="71">
        <v>0</v>
      </c>
      <c r="BJ593" s="71">
        <v>91.457999999999998</v>
      </c>
      <c r="BK593" s="71">
        <v>0</v>
      </c>
      <c r="BL593" s="71">
        <v>0</v>
      </c>
      <c r="BM593" s="71">
        <v>0</v>
      </c>
      <c r="BN593" s="72"/>
      <c r="BO593" s="71">
        <v>0</v>
      </c>
      <c r="BP593" s="71">
        <v>0</v>
      </c>
      <c r="BQ593" s="71">
        <v>12</v>
      </c>
      <c r="BR593" s="71">
        <v>0</v>
      </c>
      <c r="BS593" s="71">
        <v>0</v>
      </c>
      <c r="BT593" s="71">
        <v>0</v>
      </c>
      <c r="BU593"/>
      <c r="BV593" s="70">
        <v>91.457999999999998</v>
      </c>
      <c r="BW593" s="70">
        <v>0</v>
      </c>
      <c r="BX593" s="70">
        <v>0</v>
      </c>
      <c r="BY593" s="70">
        <v>0</v>
      </c>
      <c r="BZ593" s="70">
        <v>0</v>
      </c>
      <c r="CA593" s="70">
        <v>0</v>
      </c>
      <c r="CB593" s="70">
        <v>0</v>
      </c>
      <c r="CC593" s="70">
        <v>0</v>
      </c>
      <c r="CD593" s="70">
        <v>0</v>
      </c>
    </row>
    <row r="594" spans="1:82">
      <c r="A594" s="70" t="s">
        <v>2350</v>
      </c>
      <c r="B594" s="70">
        <v>306</v>
      </c>
      <c r="C594" s="70">
        <v>19</v>
      </c>
      <c r="D594" s="70">
        <v>18</v>
      </c>
      <c r="E594" s="70">
        <v>2022</v>
      </c>
      <c r="F594" s="70" t="s">
        <v>161</v>
      </c>
      <c r="G594" s="70" t="s">
        <v>2331</v>
      </c>
      <c r="H594" s="70" t="s">
        <v>2332</v>
      </c>
      <c r="I594" s="148"/>
      <c r="J594" s="71">
        <v>453.95346492852417</v>
      </c>
      <c r="K594" s="71">
        <v>1.2288931118931461</v>
      </c>
      <c r="L594" s="71">
        <v>17.141329585482634</v>
      </c>
      <c r="M594" s="71">
        <v>42.545298723405516</v>
      </c>
      <c r="N594" s="71">
        <v>38.363772310250461</v>
      </c>
      <c r="O594" s="71">
        <v>42.581893109581316</v>
      </c>
      <c r="P594" s="71">
        <v>53.960927629112277</v>
      </c>
      <c r="Q594" s="71">
        <v>2.4881338935619164</v>
      </c>
      <c r="R594" s="71">
        <v>0</v>
      </c>
      <c r="S594" s="71">
        <v>6.2268453679168747</v>
      </c>
      <c r="T594" s="72"/>
      <c r="U594" s="71">
        <v>31375111</v>
      </c>
      <c r="V594" s="71">
        <v>664</v>
      </c>
      <c r="W594" s="71">
        <v>586</v>
      </c>
      <c r="X594" s="71">
        <v>13081</v>
      </c>
      <c r="Y594" s="71">
        <v>18319</v>
      </c>
      <c r="Z594" s="71">
        <v>29767</v>
      </c>
      <c r="AA594" s="71">
        <v>11790</v>
      </c>
      <c r="AB594" s="71">
        <v>42265</v>
      </c>
      <c r="AC594" s="71">
        <v>0</v>
      </c>
      <c r="AD594" s="71">
        <v>6.2268453679168747</v>
      </c>
      <c r="AE594" s="72"/>
      <c r="AF594" s="71">
        <v>198231127.06468335</v>
      </c>
      <c r="AG594" s="71">
        <v>1037375.8716816889</v>
      </c>
      <c r="AH594" s="71">
        <v>4219909.0012685284</v>
      </c>
      <c r="AI594" s="71">
        <v>82478249.608912811</v>
      </c>
      <c r="AJ594" s="71">
        <v>72789522.060382545</v>
      </c>
      <c r="AK594" s="71">
        <v>0</v>
      </c>
      <c r="AL594" s="71">
        <v>0</v>
      </c>
      <c r="AM594" s="71">
        <v>5457565.0981167397</v>
      </c>
      <c r="AN594" s="71">
        <v>0</v>
      </c>
      <c r="AO594" s="71">
        <v>0</v>
      </c>
      <c r="AP594" s="71">
        <v>364213748.7050457</v>
      </c>
      <c r="AQ594" s="72"/>
      <c r="AR594" s="71">
        <v>1560</v>
      </c>
      <c r="AS594" s="71">
        <v>1080</v>
      </c>
      <c r="AT594" s="71">
        <v>0</v>
      </c>
      <c r="AU594" s="71">
        <v>0</v>
      </c>
      <c r="AV594" s="71">
        <v>0</v>
      </c>
      <c r="AW594" s="71">
        <v>0</v>
      </c>
      <c r="AX594" s="71"/>
      <c r="AY594" s="72"/>
      <c r="AZ594" s="71">
        <v>7556.2999999999956</v>
      </c>
      <c r="BA594" s="71">
        <v>121302.89999999981</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2351</v>
      </c>
      <c r="B595" s="70">
        <v>306</v>
      </c>
      <c r="C595" s="70">
        <v>20</v>
      </c>
      <c r="D595" s="70">
        <v>18</v>
      </c>
      <c r="E595" s="70">
        <v>2023</v>
      </c>
      <c r="F595" s="70" t="s">
        <v>1539</v>
      </c>
      <c r="G595" s="70" t="s">
        <v>2331</v>
      </c>
      <c r="H595" s="70" t="s">
        <v>2332</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1641</v>
      </c>
      <c r="AS595" s="71">
        <v>1086</v>
      </c>
      <c r="AT595" s="71">
        <v>0</v>
      </c>
      <c r="AU595" s="71">
        <v>0</v>
      </c>
      <c r="AV595" s="71">
        <v>0</v>
      </c>
      <c r="AW595" s="71">
        <v>0</v>
      </c>
      <c r="AX595" s="71"/>
      <c r="AY595" s="72"/>
      <c r="AZ595" s="71">
        <v>8100.2999999999874</v>
      </c>
      <c r="BA595" s="71">
        <v>122327.0999999998</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2352</v>
      </c>
      <c r="B596" s="70">
        <v>306</v>
      </c>
      <c r="C596" s="70">
        <v>21</v>
      </c>
      <c r="D596" s="70">
        <v>18</v>
      </c>
      <c r="E596" s="70">
        <v>2024</v>
      </c>
      <c r="F596" s="70" t="s">
        <v>1554</v>
      </c>
      <c r="G596" s="1064" t="s">
        <v>2331</v>
      </c>
      <c r="H596" s="70" t="s">
        <v>2332</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2353</v>
      </c>
      <c r="B597" s="70">
        <v>120</v>
      </c>
      <c r="C597" s="70">
        <v>1</v>
      </c>
      <c r="D597" s="70">
        <v>8</v>
      </c>
      <c r="E597" s="70">
        <v>1990</v>
      </c>
      <c r="F597" s="70" t="s">
        <v>787</v>
      </c>
      <c r="G597" s="1064" t="s">
        <v>2354</v>
      </c>
      <c r="H597" s="70" t="s">
        <v>2355</v>
      </c>
      <c r="I597" s="148"/>
      <c r="J597" s="71">
        <v>543.13338276795969</v>
      </c>
      <c r="K597" s="71">
        <v>15.10843941040255</v>
      </c>
      <c r="L597" s="71">
        <v>45.96309218207449</v>
      </c>
      <c r="M597" s="71">
        <v>46.556033299432691</v>
      </c>
      <c r="N597" s="71">
        <v>62.048300173335782</v>
      </c>
      <c r="O597" s="71">
        <v>40.577499385349277</v>
      </c>
      <c r="P597" s="71">
        <v>83.744114463337198</v>
      </c>
      <c r="Q597" s="71">
        <v>3.6186129473560502</v>
      </c>
      <c r="R597" s="71">
        <v>0</v>
      </c>
      <c r="S597" s="71">
        <v>3.6094667670053688</v>
      </c>
      <c r="T597" s="72"/>
      <c r="U597" s="71">
        <v>9796529</v>
      </c>
      <c r="V597" s="71">
        <v>3370</v>
      </c>
      <c r="W597" s="71">
        <v>500</v>
      </c>
      <c r="X597" s="71">
        <v>14283</v>
      </c>
      <c r="Y597" s="71">
        <v>16665</v>
      </c>
      <c r="Z597" s="71">
        <v>16690</v>
      </c>
      <c r="AA597" s="71">
        <v>20334</v>
      </c>
      <c r="AB597" s="71">
        <v>58754</v>
      </c>
      <c r="AC597" s="71">
        <v>0</v>
      </c>
      <c r="AD597" s="71">
        <v>3.6094667670053688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2356</v>
      </c>
      <c r="B598" s="70">
        <v>121</v>
      </c>
      <c r="C598" s="70">
        <v>2</v>
      </c>
      <c r="D598" s="70">
        <v>8</v>
      </c>
      <c r="E598" s="70">
        <v>2005</v>
      </c>
      <c r="F598" s="70" t="s">
        <v>789</v>
      </c>
      <c r="G598" s="70" t="s">
        <v>2354</v>
      </c>
      <c r="H598" s="70" t="s">
        <v>2355</v>
      </c>
      <c r="I598" s="148"/>
      <c r="J598" s="71">
        <v>419.53741309141071</v>
      </c>
      <c r="K598" s="71">
        <v>10.63624090709007</v>
      </c>
      <c r="L598" s="71">
        <v>20.92272066312016</v>
      </c>
      <c r="M598" s="71">
        <v>84.523986072227217</v>
      </c>
      <c r="N598" s="71">
        <v>94.21278972813252</v>
      </c>
      <c r="O598" s="71">
        <v>62.107370300524103</v>
      </c>
      <c r="P598" s="71">
        <v>84.717894119852517</v>
      </c>
      <c r="Q598" s="71">
        <v>3.1527407567526802</v>
      </c>
      <c r="R598" s="71">
        <v>0</v>
      </c>
      <c r="S598" s="71">
        <v>5.4228898601415843</v>
      </c>
      <c r="T598" s="72"/>
      <c r="U598" s="71">
        <v>8556449</v>
      </c>
      <c r="V598" s="71">
        <v>2975</v>
      </c>
      <c r="W598" s="71">
        <v>257</v>
      </c>
      <c r="X598" s="71">
        <v>12357</v>
      </c>
      <c r="Y598" s="71">
        <v>17411</v>
      </c>
      <c r="Z598" s="71">
        <v>29561</v>
      </c>
      <c r="AA598" s="71">
        <v>16847</v>
      </c>
      <c r="AB598" s="71">
        <v>53514</v>
      </c>
      <c r="AC598" s="71">
        <v>0</v>
      </c>
      <c r="AD598" s="71">
        <v>5.4228898601415843</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2357</v>
      </c>
      <c r="B599" s="70">
        <v>122</v>
      </c>
      <c r="C599" s="70">
        <v>3</v>
      </c>
      <c r="D599" s="70">
        <v>8</v>
      </c>
      <c r="E599" s="70">
        <v>2006</v>
      </c>
      <c r="F599" s="70" t="s">
        <v>790</v>
      </c>
      <c r="G599" s="70" t="s">
        <v>2354</v>
      </c>
      <c r="H599" s="70" t="s">
        <v>2355</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2358</v>
      </c>
      <c r="B600" s="70">
        <v>123</v>
      </c>
      <c r="C600" s="70">
        <v>4</v>
      </c>
      <c r="D600" s="70">
        <v>8</v>
      </c>
      <c r="E600" s="70">
        <v>2007</v>
      </c>
      <c r="F600" s="70" t="s">
        <v>791</v>
      </c>
      <c r="G600" s="70" t="s">
        <v>2354</v>
      </c>
      <c r="H600" s="70" t="s">
        <v>2355</v>
      </c>
      <c r="I600" s="148"/>
      <c r="J600" s="71">
        <v>418.70185968401557</v>
      </c>
      <c r="K600" s="71">
        <v>8.8294850302729682</v>
      </c>
      <c r="L600" s="71">
        <v>10.49359137593572</v>
      </c>
      <c r="M600" s="71">
        <v>87.850674610334835</v>
      </c>
      <c r="N600" s="71">
        <v>84.939891866454204</v>
      </c>
      <c r="O600" s="71">
        <v>60.419415646490357</v>
      </c>
      <c r="P600" s="71">
        <v>83.174694972396239</v>
      </c>
      <c r="Q600" s="71">
        <v>3.2521299555310401</v>
      </c>
      <c r="R600" s="71">
        <v>0</v>
      </c>
      <c r="S600" s="71">
        <v>4.3830551617331261</v>
      </c>
      <c r="T600" s="72"/>
      <c r="U600" s="71">
        <v>9270695</v>
      </c>
      <c r="V600" s="71">
        <v>2568</v>
      </c>
      <c r="W600" s="71">
        <v>203</v>
      </c>
      <c r="X600" s="71">
        <v>14365</v>
      </c>
      <c r="Y600" s="71">
        <v>17552</v>
      </c>
      <c r="Z600" s="71">
        <v>29895</v>
      </c>
      <c r="AA600" s="71">
        <v>16288</v>
      </c>
      <c r="AB600" s="71">
        <v>52282</v>
      </c>
      <c r="AC600" s="71">
        <v>0</v>
      </c>
      <c r="AD600" s="71">
        <v>4.3830551617331261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2359</v>
      </c>
      <c r="B601" s="70">
        <v>124</v>
      </c>
      <c r="C601" s="70">
        <v>5</v>
      </c>
      <c r="D601" s="70">
        <v>8</v>
      </c>
      <c r="E601" s="70">
        <v>2008</v>
      </c>
      <c r="F601" s="70" t="s">
        <v>792</v>
      </c>
      <c r="G601" s="70" t="s">
        <v>2354</v>
      </c>
      <c r="H601" s="70" t="s">
        <v>2355</v>
      </c>
      <c r="I601" s="148"/>
      <c r="J601" s="71">
        <v>358.58110792598768</v>
      </c>
      <c r="K601" s="71">
        <v>6.7007478131270979</v>
      </c>
      <c r="L601" s="71">
        <v>9.4566275580315171</v>
      </c>
      <c r="M601" s="71">
        <v>89.535819393401113</v>
      </c>
      <c r="N601" s="71">
        <v>85.873369083201879</v>
      </c>
      <c r="O601" s="71">
        <v>58.560100985931747</v>
      </c>
      <c r="P601" s="71">
        <v>80.753994196830376</v>
      </c>
      <c r="Q601" s="71">
        <v>3.1641330194116599</v>
      </c>
      <c r="R601" s="71">
        <v>0</v>
      </c>
      <c r="S601" s="71">
        <v>4.7720823082359454</v>
      </c>
      <c r="T601" s="72"/>
      <c r="U601" s="71">
        <v>9111619</v>
      </c>
      <c r="V601" s="71">
        <v>2568</v>
      </c>
      <c r="W601" s="71">
        <v>203</v>
      </c>
      <c r="X601" s="71">
        <v>14365</v>
      </c>
      <c r="Y601" s="71">
        <v>17575</v>
      </c>
      <c r="Z601" s="71">
        <v>29992</v>
      </c>
      <c r="AA601" s="71">
        <v>15832</v>
      </c>
      <c r="AB601" s="71">
        <v>51704</v>
      </c>
      <c r="AC601" s="71">
        <v>0</v>
      </c>
      <c r="AD601" s="71">
        <v>4.7720823082359454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2360</v>
      </c>
      <c r="B602" s="70">
        <v>125</v>
      </c>
      <c r="C602" s="70">
        <v>6</v>
      </c>
      <c r="D602" s="70">
        <v>8</v>
      </c>
      <c r="E602" s="70">
        <v>2009</v>
      </c>
      <c r="F602" s="70" t="s">
        <v>176</v>
      </c>
      <c r="G602" s="70" t="s">
        <v>2354</v>
      </c>
      <c r="H602" s="70" t="s">
        <v>2355</v>
      </c>
      <c r="I602" s="148"/>
      <c r="J602" s="71">
        <v>373.32637801804941</v>
      </c>
      <c r="K602" s="71">
        <v>5.912619139482473</v>
      </c>
      <c r="L602" s="71">
        <v>12.909422991160859</v>
      </c>
      <c r="M602" s="71">
        <v>79.635372769237563</v>
      </c>
      <c r="N602" s="71">
        <v>79.0513869835587</v>
      </c>
      <c r="O602" s="71">
        <v>59.900172092839753</v>
      </c>
      <c r="P602" s="71">
        <v>76.752721857198367</v>
      </c>
      <c r="Q602" s="71">
        <v>2.9827260429567999</v>
      </c>
      <c r="R602" s="71">
        <v>0</v>
      </c>
      <c r="S602" s="71">
        <v>3.88479701475184</v>
      </c>
      <c r="T602" s="72"/>
      <c r="U602" s="71">
        <v>8057902</v>
      </c>
      <c r="V602" s="71">
        <v>2323</v>
      </c>
      <c r="W602" s="71">
        <v>403</v>
      </c>
      <c r="X602" s="71">
        <v>14464</v>
      </c>
      <c r="Y602" s="71">
        <v>17571</v>
      </c>
      <c r="Z602" s="71">
        <v>30281</v>
      </c>
      <c r="AA602" s="71">
        <v>15448</v>
      </c>
      <c r="AB602" s="71">
        <v>51164</v>
      </c>
      <c r="AC602" s="71">
        <v>0</v>
      </c>
      <c r="AD602" s="71">
        <v>3.88479701475184</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226.03299999999999</v>
      </c>
      <c r="BK602" s="71">
        <v>0</v>
      </c>
      <c r="BL602" s="71">
        <v>0</v>
      </c>
      <c r="BM602" s="71">
        <v>0</v>
      </c>
      <c r="BN602" s="72"/>
      <c r="BO602" s="71">
        <v>0</v>
      </c>
      <c r="BP602" s="71">
        <v>0</v>
      </c>
      <c r="BQ602" s="71">
        <v>3</v>
      </c>
      <c r="BR602" s="71">
        <v>0</v>
      </c>
      <c r="BS602" s="71">
        <v>0</v>
      </c>
      <c r="BT602" s="71">
        <v>0</v>
      </c>
      <c r="BU602"/>
      <c r="BV602" s="70">
        <v>91.272999999999996</v>
      </c>
      <c r="BW602" s="70">
        <v>7.76</v>
      </c>
      <c r="BX602" s="70">
        <v>127</v>
      </c>
      <c r="BY602" s="70">
        <v>0</v>
      </c>
      <c r="BZ602" s="70">
        <v>0</v>
      </c>
      <c r="CA602" s="70">
        <v>0</v>
      </c>
      <c r="CB602" s="70">
        <v>0</v>
      </c>
      <c r="CC602" s="70">
        <v>0</v>
      </c>
      <c r="CD602" s="70">
        <v>0</v>
      </c>
    </row>
    <row r="603" spans="1:82">
      <c r="A603" s="70" t="s">
        <v>2361</v>
      </c>
      <c r="B603" s="70">
        <v>126</v>
      </c>
      <c r="C603" s="70">
        <v>7</v>
      </c>
      <c r="D603" s="70">
        <v>8</v>
      </c>
      <c r="E603" s="70">
        <v>2010</v>
      </c>
      <c r="F603" s="70" t="s">
        <v>177</v>
      </c>
      <c r="G603" s="70" t="s">
        <v>2354</v>
      </c>
      <c r="H603" s="70" t="s">
        <v>2355</v>
      </c>
      <c r="I603" s="148"/>
      <c r="J603" s="71">
        <v>406.37323404483152</v>
      </c>
      <c r="K603" s="71">
        <v>6.4589655227082714</v>
      </c>
      <c r="L603" s="71">
        <v>12.230506404411321</v>
      </c>
      <c r="M603" s="71">
        <v>90.014554595226372</v>
      </c>
      <c r="N603" s="71">
        <v>85.486522615933907</v>
      </c>
      <c r="O603" s="71">
        <v>59.753069049601017</v>
      </c>
      <c r="P603" s="71">
        <v>77.47526150405676</v>
      </c>
      <c r="Q603" s="71">
        <v>3.0787558846035701</v>
      </c>
      <c r="R603" s="71">
        <v>0</v>
      </c>
      <c r="S603" s="71">
        <v>5.2977301794660807</v>
      </c>
      <c r="T603" s="72"/>
      <c r="U603" s="71">
        <v>9140442</v>
      </c>
      <c r="V603" s="71">
        <v>2323</v>
      </c>
      <c r="W603" s="71">
        <v>403</v>
      </c>
      <c r="X603" s="71">
        <v>14464</v>
      </c>
      <c r="Y603" s="71">
        <v>17656</v>
      </c>
      <c r="Z603" s="71">
        <v>30347</v>
      </c>
      <c r="AA603" s="71">
        <v>15204</v>
      </c>
      <c r="AB603" s="71">
        <v>50605</v>
      </c>
      <c r="AC603" s="71">
        <v>0</v>
      </c>
      <c r="AD603" s="71">
        <v>5.2977301794660807</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257.02199999999999</v>
      </c>
      <c r="BK603" s="71">
        <v>0</v>
      </c>
      <c r="BL603" s="71">
        <v>0</v>
      </c>
      <c r="BM603" s="71">
        <v>0</v>
      </c>
      <c r="BN603" s="72"/>
      <c r="BO603" s="71">
        <v>0</v>
      </c>
      <c r="BP603" s="71">
        <v>0</v>
      </c>
      <c r="BQ603" s="71">
        <v>4</v>
      </c>
      <c r="BR603" s="71">
        <v>0</v>
      </c>
      <c r="BS603" s="71">
        <v>0</v>
      </c>
      <c r="BT603" s="71">
        <v>0</v>
      </c>
      <c r="BU603"/>
      <c r="BV603" s="70">
        <v>109.959</v>
      </c>
      <c r="BW603" s="70">
        <v>8.7189999999999994</v>
      </c>
      <c r="BX603" s="70">
        <v>138.34399999999999</v>
      </c>
      <c r="BY603" s="70">
        <v>0</v>
      </c>
      <c r="BZ603" s="70">
        <v>0</v>
      </c>
      <c r="CA603" s="70">
        <v>0</v>
      </c>
      <c r="CB603" s="70">
        <v>0</v>
      </c>
      <c r="CC603" s="70">
        <v>0</v>
      </c>
      <c r="CD603" s="70">
        <v>0</v>
      </c>
    </row>
    <row r="604" spans="1:82">
      <c r="A604" s="70" t="s">
        <v>2362</v>
      </c>
      <c r="B604" s="70">
        <v>127</v>
      </c>
      <c r="C604" s="70">
        <v>8</v>
      </c>
      <c r="D604" s="70">
        <v>8</v>
      </c>
      <c r="E604" s="70">
        <v>2011</v>
      </c>
      <c r="F604" s="70" t="s">
        <v>178</v>
      </c>
      <c r="G604" s="70" t="s">
        <v>2354</v>
      </c>
      <c r="H604" s="70" t="s">
        <v>2355</v>
      </c>
      <c r="I604" s="148"/>
      <c r="J604" s="71">
        <v>336.9811656810902</v>
      </c>
      <c r="K604" s="71">
        <v>7.6774919482382522</v>
      </c>
      <c r="L604" s="71">
        <v>16.4094956159452</v>
      </c>
      <c r="M604" s="71">
        <v>85.591242161094854</v>
      </c>
      <c r="N604" s="71">
        <v>75.167477202616325</v>
      </c>
      <c r="O604" s="71">
        <v>58.459410514823333</v>
      </c>
      <c r="P604" s="71">
        <v>74.207072241945056</v>
      </c>
      <c r="Q604" s="71">
        <v>3.5079397886388102</v>
      </c>
      <c r="R604" s="71">
        <v>0</v>
      </c>
      <c r="S604" s="71">
        <v>5.7861809194611649</v>
      </c>
      <c r="T604" s="72"/>
      <c r="U604" s="71">
        <v>7609255</v>
      </c>
      <c r="V604" s="71">
        <v>2323</v>
      </c>
      <c r="W604" s="71">
        <v>403</v>
      </c>
      <c r="X604" s="71">
        <v>14464</v>
      </c>
      <c r="Y604" s="71">
        <v>17672</v>
      </c>
      <c r="Z604" s="71">
        <v>30335</v>
      </c>
      <c r="AA604" s="71">
        <v>14996</v>
      </c>
      <c r="AB604" s="71">
        <v>49987</v>
      </c>
      <c r="AC604" s="71">
        <v>0</v>
      </c>
      <c r="AD604" s="71">
        <v>5.7861809194611649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241.83799999999999</v>
      </c>
      <c r="BK604" s="71">
        <v>0</v>
      </c>
      <c r="BL604" s="71">
        <v>0</v>
      </c>
      <c r="BM604" s="71">
        <v>0</v>
      </c>
      <c r="BN604" s="72"/>
      <c r="BO604" s="71">
        <v>0</v>
      </c>
      <c r="BP604" s="71">
        <v>0</v>
      </c>
      <c r="BQ604" s="71">
        <v>4</v>
      </c>
      <c r="BR604" s="71">
        <v>0</v>
      </c>
      <c r="BS604" s="71">
        <v>0</v>
      </c>
      <c r="BT604" s="71">
        <v>0</v>
      </c>
      <c r="BU604"/>
      <c r="BV604" s="70">
        <v>102.687</v>
      </c>
      <c r="BW604" s="70">
        <v>7.5949999999999998</v>
      </c>
      <c r="BX604" s="70">
        <v>131.55600000000001</v>
      </c>
      <c r="BY604" s="70">
        <v>0</v>
      </c>
      <c r="BZ604" s="70">
        <v>0</v>
      </c>
      <c r="CA604" s="70">
        <v>0</v>
      </c>
      <c r="CB604" s="70">
        <v>0</v>
      </c>
      <c r="CC604" s="70">
        <v>0</v>
      </c>
      <c r="CD604" s="70">
        <v>0</v>
      </c>
    </row>
    <row r="605" spans="1:82">
      <c r="A605" s="70" t="s">
        <v>2363</v>
      </c>
      <c r="B605" s="70">
        <v>128</v>
      </c>
      <c r="C605" s="70">
        <v>9</v>
      </c>
      <c r="D605" s="70">
        <v>8</v>
      </c>
      <c r="E605" s="70">
        <v>2012</v>
      </c>
      <c r="F605" s="70" t="s">
        <v>179</v>
      </c>
      <c r="G605" s="70" t="s">
        <v>2354</v>
      </c>
      <c r="H605" s="70" t="s">
        <v>2355</v>
      </c>
      <c r="I605" s="148"/>
      <c r="J605" s="71">
        <v>426.59233966855902</v>
      </c>
      <c r="K605" s="71">
        <v>6.9442887048491313</v>
      </c>
      <c r="L605" s="71">
        <v>16.283446789308009</v>
      </c>
      <c r="M605" s="71">
        <v>82.684601853969397</v>
      </c>
      <c r="N605" s="71">
        <v>83.851795671115951</v>
      </c>
      <c r="O605" s="71">
        <v>58.550029677048933</v>
      </c>
      <c r="P605" s="71">
        <v>73.255728783435728</v>
      </c>
      <c r="Q605" s="71">
        <v>3.7792063538862601</v>
      </c>
      <c r="R605" s="71">
        <v>0</v>
      </c>
      <c r="S605" s="71">
        <v>5.4417311325057156</v>
      </c>
      <c r="T605" s="72"/>
      <c r="U605" s="71">
        <v>9567144</v>
      </c>
      <c r="V605" s="71">
        <v>2323</v>
      </c>
      <c r="W605" s="71">
        <v>403</v>
      </c>
      <c r="X605" s="71">
        <v>14464</v>
      </c>
      <c r="Y605" s="71">
        <v>17809</v>
      </c>
      <c r="Z605" s="71">
        <v>30623</v>
      </c>
      <c r="AA605" s="71">
        <v>14720</v>
      </c>
      <c r="AB605" s="71">
        <v>49566</v>
      </c>
      <c r="AC605" s="71">
        <v>0</v>
      </c>
      <c r="AD605" s="71">
        <v>5.4417311325057156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211.09100000000001</v>
      </c>
      <c r="BK605" s="71">
        <v>0</v>
      </c>
      <c r="BL605" s="71">
        <v>0</v>
      </c>
      <c r="BM605" s="71">
        <v>0</v>
      </c>
      <c r="BN605" s="72"/>
      <c r="BO605" s="71">
        <v>0</v>
      </c>
      <c r="BP605" s="71">
        <v>0</v>
      </c>
      <c r="BQ605" s="71">
        <v>4</v>
      </c>
      <c r="BR605" s="71">
        <v>0</v>
      </c>
      <c r="BS605" s="71">
        <v>0</v>
      </c>
      <c r="BT605" s="71">
        <v>0</v>
      </c>
      <c r="BU605"/>
      <c r="BV605" s="70">
        <v>92.13</v>
      </c>
      <c r="BW605" s="70">
        <v>4.6840000000000002</v>
      </c>
      <c r="BX605" s="70">
        <v>114.277</v>
      </c>
      <c r="BY605" s="70">
        <v>0</v>
      </c>
      <c r="BZ605" s="70">
        <v>0</v>
      </c>
      <c r="CA605" s="70">
        <v>0</v>
      </c>
      <c r="CB605" s="70">
        <v>0</v>
      </c>
      <c r="CC605" s="70">
        <v>0</v>
      </c>
      <c r="CD605" s="70">
        <v>0</v>
      </c>
    </row>
    <row r="606" spans="1:82">
      <c r="A606" s="70" t="s">
        <v>2364</v>
      </c>
      <c r="B606" s="70">
        <v>129</v>
      </c>
      <c r="C606" s="70">
        <v>10</v>
      </c>
      <c r="D606" s="70">
        <v>8</v>
      </c>
      <c r="E606" s="70">
        <v>2013</v>
      </c>
      <c r="F606" s="70" t="s">
        <v>180</v>
      </c>
      <c r="G606" s="70" t="s">
        <v>2354</v>
      </c>
      <c r="H606" s="70" t="s">
        <v>2355</v>
      </c>
      <c r="I606" s="148"/>
      <c r="J606" s="71">
        <v>468.59606096193448</v>
      </c>
      <c r="K606" s="71">
        <v>5.8217974229071103</v>
      </c>
      <c r="L606" s="71">
        <v>15.123213694885409</v>
      </c>
      <c r="M606" s="71">
        <v>81.717979040479165</v>
      </c>
      <c r="N606" s="71">
        <v>84.57951543220554</v>
      </c>
      <c r="O606" s="71">
        <v>56.483205732041569</v>
      </c>
      <c r="P606" s="71">
        <v>72.068115272214527</v>
      </c>
      <c r="Q606" s="71">
        <v>3.80756258252522</v>
      </c>
      <c r="R606" s="71">
        <v>0</v>
      </c>
      <c r="S606" s="71">
        <v>4.6620997387677878</v>
      </c>
      <c r="T606" s="72"/>
      <c r="U606" s="71">
        <v>10053778</v>
      </c>
      <c r="V606" s="71">
        <v>2323</v>
      </c>
      <c r="W606" s="71">
        <v>403</v>
      </c>
      <c r="X606" s="71">
        <v>14464</v>
      </c>
      <c r="Y606" s="71">
        <v>17893</v>
      </c>
      <c r="Z606" s="71">
        <v>30861</v>
      </c>
      <c r="AA606" s="71">
        <v>14427</v>
      </c>
      <c r="AB606" s="71">
        <v>49222</v>
      </c>
      <c r="AC606" s="71">
        <v>0</v>
      </c>
      <c r="AD606" s="71">
        <v>4.6620997387677878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216.76499999999999</v>
      </c>
      <c r="BK606" s="71">
        <v>0</v>
      </c>
      <c r="BL606" s="71">
        <v>0</v>
      </c>
      <c r="BM606" s="71">
        <v>0</v>
      </c>
      <c r="BN606" s="72"/>
      <c r="BO606" s="71">
        <v>0</v>
      </c>
      <c r="BP606" s="71">
        <v>0</v>
      </c>
      <c r="BQ606" s="71">
        <v>4</v>
      </c>
      <c r="BR606" s="71">
        <v>0</v>
      </c>
      <c r="BS606" s="71">
        <v>0</v>
      </c>
      <c r="BT606" s="71">
        <v>0</v>
      </c>
      <c r="BU606"/>
      <c r="BV606" s="70">
        <v>98.135999999999996</v>
      </c>
      <c r="BW606" s="70">
        <v>3.754</v>
      </c>
      <c r="BX606" s="70">
        <v>114.875</v>
      </c>
      <c r="BY606" s="70">
        <v>0</v>
      </c>
      <c r="BZ606" s="70">
        <v>0</v>
      </c>
      <c r="CA606" s="70">
        <v>0</v>
      </c>
      <c r="CB606" s="70">
        <v>0</v>
      </c>
      <c r="CC606" s="70">
        <v>0</v>
      </c>
      <c r="CD606" s="70">
        <v>0</v>
      </c>
    </row>
    <row r="607" spans="1:82">
      <c r="A607" s="70" t="s">
        <v>2365</v>
      </c>
      <c r="B607" s="70">
        <v>130</v>
      </c>
      <c r="C607" s="70">
        <v>11</v>
      </c>
      <c r="D607" s="70">
        <v>8</v>
      </c>
      <c r="E607" s="70">
        <v>2014</v>
      </c>
      <c r="F607" s="70" t="s">
        <v>181</v>
      </c>
      <c r="G607" s="70" t="s">
        <v>2354</v>
      </c>
      <c r="H607" s="70" t="s">
        <v>2355</v>
      </c>
      <c r="I607" s="148"/>
      <c r="J607" s="71">
        <v>449.48898756775151</v>
      </c>
      <c r="K607" s="71">
        <v>5.5931049594619724</v>
      </c>
      <c r="L607" s="71">
        <v>14.52472658126665</v>
      </c>
      <c r="M607" s="71">
        <v>78.559914421253978</v>
      </c>
      <c r="N607" s="71">
        <v>77.605167779406059</v>
      </c>
      <c r="O607" s="71">
        <v>53.934782412615526</v>
      </c>
      <c r="P607" s="71">
        <v>71.383213897138788</v>
      </c>
      <c r="Q607" s="71">
        <v>3.60281010085107</v>
      </c>
      <c r="R607" s="71">
        <v>0</v>
      </c>
      <c r="S607" s="71">
        <v>6.033392441897524</v>
      </c>
      <c r="T607" s="72"/>
      <c r="U607" s="71">
        <v>10296939</v>
      </c>
      <c r="V607" s="71">
        <v>1940</v>
      </c>
      <c r="W607" s="71">
        <v>394</v>
      </c>
      <c r="X607" s="71">
        <v>13721</v>
      </c>
      <c r="Y607" s="71">
        <v>17864</v>
      </c>
      <c r="Z607" s="71">
        <v>31037</v>
      </c>
      <c r="AA607" s="71">
        <v>14216</v>
      </c>
      <c r="AB607" s="71">
        <v>48544</v>
      </c>
      <c r="AC607" s="71">
        <v>0</v>
      </c>
      <c r="AD607" s="71">
        <v>6.033392441897524</v>
      </c>
      <c r="AE607" s="72"/>
      <c r="AF607" s="71"/>
      <c r="AG607" s="71"/>
      <c r="AH607" s="71"/>
      <c r="AI607" s="71"/>
      <c r="AJ607" s="71"/>
      <c r="AK607" s="71"/>
      <c r="AL607" s="71"/>
      <c r="AM607" s="71"/>
      <c r="AN607" s="71"/>
      <c r="AO607" s="71"/>
      <c r="AP607" s="71"/>
      <c r="AQ607" s="72"/>
      <c r="AR607" s="71">
        <v>1143</v>
      </c>
      <c r="AS607" s="71">
        <v>257</v>
      </c>
      <c r="AT607" s="71">
        <v>0</v>
      </c>
      <c r="AU607" s="71">
        <v>1</v>
      </c>
      <c r="AV607" s="71">
        <v>0</v>
      </c>
      <c r="AW607" s="71">
        <v>1</v>
      </c>
      <c r="AX607" s="71"/>
      <c r="AY607" s="72"/>
      <c r="AZ607" s="71">
        <v>5134.0599999999986</v>
      </c>
      <c r="BA607" s="71">
        <v>12548.08</v>
      </c>
      <c r="BB607" s="71">
        <v>0</v>
      </c>
      <c r="BC607" s="71">
        <v>1200</v>
      </c>
      <c r="BD607" s="71">
        <v>0</v>
      </c>
      <c r="BE607" s="71">
        <v>1950</v>
      </c>
      <c r="BF607" s="71"/>
      <c r="BG607" s="72"/>
      <c r="BH607" s="71">
        <v>0</v>
      </c>
      <c r="BI607" s="71">
        <v>0</v>
      </c>
      <c r="BJ607" s="71">
        <v>208.649</v>
      </c>
      <c r="BK607" s="71">
        <v>0</v>
      </c>
      <c r="BL607" s="71">
        <v>0</v>
      </c>
      <c r="BM607" s="71">
        <v>0</v>
      </c>
      <c r="BN607" s="72"/>
      <c r="BO607" s="71">
        <v>0</v>
      </c>
      <c r="BP607" s="71">
        <v>0</v>
      </c>
      <c r="BQ607" s="71">
        <v>4</v>
      </c>
      <c r="BR607" s="71">
        <v>0</v>
      </c>
      <c r="BS607" s="71">
        <v>0</v>
      </c>
      <c r="BT607" s="71">
        <v>0</v>
      </c>
      <c r="BU607"/>
      <c r="BV607" s="70">
        <v>87.144999999999996</v>
      </c>
      <c r="BW607" s="70">
        <v>10.792999999999999</v>
      </c>
      <c r="BX607" s="70">
        <v>110.711</v>
      </c>
      <c r="BY607" s="70">
        <v>0</v>
      </c>
      <c r="BZ607" s="70">
        <v>0</v>
      </c>
      <c r="CA607" s="70">
        <v>0</v>
      </c>
      <c r="CB607" s="70">
        <v>0</v>
      </c>
      <c r="CC607" s="70">
        <v>0</v>
      </c>
      <c r="CD607" s="70">
        <v>0</v>
      </c>
    </row>
    <row r="608" spans="1:82">
      <c r="A608" s="70" t="s">
        <v>2366</v>
      </c>
      <c r="B608" s="70">
        <v>131</v>
      </c>
      <c r="C608" s="70">
        <v>12</v>
      </c>
      <c r="D608" s="70">
        <v>8</v>
      </c>
      <c r="E608" s="70">
        <v>2015</v>
      </c>
      <c r="F608" s="70" t="s">
        <v>182</v>
      </c>
      <c r="G608" s="70" t="s">
        <v>2354</v>
      </c>
      <c r="H608" s="70" t="s">
        <v>2355</v>
      </c>
      <c r="I608" s="148"/>
      <c r="J608" s="71">
        <v>453.99536481822531</v>
      </c>
      <c r="K608" s="71">
        <v>5.0597663753443181</v>
      </c>
      <c r="L608" s="71">
        <v>22.117275589778799</v>
      </c>
      <c r="M608" s="71">
        <v>71.470918318220953</v>
      </c>
      <c r="N608" s="71">
        <v>82.359826704234294</v>
      </c>
      <c r="O608" s="71">
        <v>53.55491943468882</v>
      </c>
      <c r="P608" s="71">
        <v>70.429526270879947</v>
      </c>
      <c r="Q608" s="71">
        <v>3.4743173493834099</v>
      </c>
      <c r="R608" s="71">
        <v>0</v>
      </c>
      <c r="S608" s="71">
        <v>6.1598393968894367</v>
      </c>
      <c r="T608" s="72"/>
      <c r="U608" s="71">
        <v>10178285</v>
      </c>
      <c r="V608" s="71">
        <v>1940</v>
      </c>
      <c r="W608" s="71">
        <v>394</v>
      </c>
      <c r="X608" s="71">
        <v>13721</v>
      </c>
      <c r="Y608" s="71">
        <v>17876</v>
      </c>
      <c r="Z608" s="71">
        <v>31115</v>
      </c>
      <c r="AA608" s="71">
        <v>14015</v>
      </c>
      <c r="AB608" s="71">
        <v>47820</v>
      </c>
      <c r="AC608" s="71">
        <v>0</v>
      </c>
      <c r="AD608" s="71">
        <v>6.1598393968894367</v>
      </c>
      <c r="AE608" s="72"/>
      <c r="AF608" s="71">
        <v>128919323.4788271</v>
      </c>
      <c r="AG608" s="71">
        <v>3627653.442163887</v>
      </c>
      <c r="AH608" s="71">
        <v>4444822.2186800893</v>
      </c>
      <c r="AI608" s="71">
        <v>82725253.317963079</v>
      </c>
      <c r="AJ608" s="71">
        <v>101221946.7323394</v>
      </c>
      <c r="AK608" s="71">
        <v>0</v>
      </c>
      <c r="AL608" s="71">
        <v>0</v>
      </c>
      <c r="AM608" s="71">
        <v>6553530.402644611</v>
      </c>
      <c r="AN608" s="71">
        <v>0</v>
      </c>
      <c r="AO608" s="71">
        <v>0</v>
      </c>
      <c r="AP608" s="71">
        <v>327492529.59261817</v>
      </c>
      <c r="AQ608" s="72"/>
      <c r="AR608" s="71">
        <v>1204</v>
      </c>
      <c r="AS608" s="71">
        <v>362</v>
      </c>
      <c r="AT608" s="71">
        <v>0</v>
      </c>
      <c r="AU608" s="71">
        <v>1</v>
      </c>
      <c r="AV608" s="71">
        <v>0</v>
      </c>
      <c r="AW608" s="71">
        <v>2</v>
      </c>
      <c r="AX608" s="71"/>
      <c r="AY608" s="72"/>
      <c r="AZ608" s="71">
        <v>5489.0069999999996</v>
      </c>
      <c r="BA608" s="71">
        <v>18124.18</v>
      </c>
      <c r="BB608" s="71">
        <v>0</v>
      </c>
      <c r="BC608" s="71">
        <v>1200</v>
      </c>
      <c r="BD608" s="71">
        <v>0</v>
      </c>
      <c r="BE608" s="71">
        <v>11950</v>
      </c>
      <c r="BF608" s="71"/>
      <c r="BG608" s="72"/>
      <c r="BH608" s="71">
        <v>0</v>
      </c>
      <c r="BI608" s="71">
        <v>0</v>
      </c>
      <c r="BJ608" s="71">
        <v>209.24799999999999</v>
      </c>
      <c r="BK608" s="71">
        <v>0</v>
      </c>
      <c r="BL608" s="71">
        <v>0</v>
      </c>
      <c r="BM608" s="71">
        <v>0</v>
      </c>
      <c r="BN608" s="72"/>
      <c r="BO608" s="71">
        <v>0</v>
      </c>
      <c r="BP608" s="71">
        <v>0</v>
      </c>
      <c r="BQ608" s="71">
        <v>4</v>
      </c>
      <c r="BR608" s="71">
        <v>0</v>
      </c>
      <c r="BS608" s="71">
        <v>0</v>
      </c>
      <c r="BT608" s="71">
        <v>0</v>
      </c>
      <c r="BU608"/>
      <c r="BV608" s="70">
        <v>83.844999999999999</v>
      </c>
      <c r="BW608" s="70">
        <v>14.336</v>
      </c>
      <c r="BX608" s="70">
        <v>111.06699999999999</v>
      </c>
      <c r="BY608" s="70">
        <v>0</v>
      </c>
      <c r="BZ608" s="70">
        <v>0</v>
      </c>
      <c r="CA608" s="70">
        <v>0</v>
      </c>
      <c r="CB608" s="70">
        <v>0</v>
      </c>
      <c r="CC608" s="70">
        <v>0</v>
      </c>
      <c r="CD608" s="70">
        <v>0</v>
      </c>
    </row>
    <row r="609" spans="1:82">
      <c r="A609" s="70" t="s">
        <v>2367</v>
      </c>
      <c r="B609" s="70">
        <v>132</v>
      </c>
      <c r="C609" s="70">
        <v>13</v>
      </c>
      <c r="D609" s="70">
        <v>8</v>
      </c>
      <c r="E609" s="70">
        <v>2016</v>
      </c>
      <c r="F609" s="70" t="s">
        <v>155</v>
      </c>
      <c r="G609" s="70" t="s">
        <v>2354</v>
      </c>
      <c r="H609" s="70" t="s">
        <v>2355</v>
      </c>
      <c r="I609" s="148"/>
      <c r="J609" s="71">
        <v>492.78535348985423</v>
      </c>
      <c r="K609" s="71">
        <v>5.0192440035709511</v>
      </c>
      <c r="L609" s="71">
        <v>17.282516240488963</v>
      </c>
      <c r="M609" s="71">
        <v>71.404217953309214</v>
      </c>
      <c r="N609" s="71">
        <v>71.359922113014434</v>
      </c>
      <c r="O609" s="71">
        <v>52.743048568683058</v>
      </c>
      <c r="P609" s="71">
        <v>68.610012430871393</v>
      </c>
      <c r="Q609" s="71">
        <v>3.3334785544423902</v>
      </c>
      <c r="R609" s="71">
        <v>0</v>
      </c>
      <c r="S609" s="71">
        <v>4.680657161417324</v>
      </c>
      <c r="T609" s="72"/>
      <c r="U609" s="71">
        <v>10617663</v>
      </c>
      <c r="V609" s="71">
        <v>1940</v>
      </c>
      <c r="W609" s="71">
        <v>394</v>
      </c>
      <c r="X609" s="71">
        <v>13721</v>
      </c>
      <c r="Y609" s="71">
        <v>17881</v>
      </c>
      <c r="Z609" s="71">
        <v>31020</v>
      </c>
      <c r="AA609" s="71">
        <v>14121</v>
      </c>
      <c r="AB609" s="71">
        <v>47195</v>
      </c>
      <c r="AC609" s="71">
        <v>0</v>
      </c>
      <c r="AD609" s="71">
        <v>4.680657161417324</v>
      </c>
      <c r="AE609" s="72"/>
      <c r="AF609" s="71">
        <v>144391699.78305241</v>
      </c>
      <c r="AG609" s="71">
        <v>3568767.6445781142</v>
      </c>
      <c r="AH609" s="71">
        <v>2754354.037441785</v>
      </c>
      <c r="AI609" s="71">
        <v>85287726.068676174</v>
      </c>
      <c r="AJ609" s="71">
        <v>86682433.198677123</v>
      </c>
      <c r="AK609" s="71">
        <v>0</v>
      </c>
      <c r="AL609" s="71">
        <v>0</v>
      </c>
      <c r="AM609" s="71">
        <v>6472901.6800523493</v>
      </c>
      <c r="AN609" s="71">
        <v>0</v>
      </c>
      <c r="AO609" s="71">
        <v>0</v>
      </c>
      <c r="AP609" s="71">
        <v>329157882.41247791</v>
      </c>
      <c r="AQ609" s="72"/>
      <c r="AR609" s="71">
        <v>1257</v>
      </c>
      <c r="AS609" s="71">
        <v>413</v>
      </c>
      <c r="AT609" s="71">
        <v>0</v>
      </c>
      <c r="AU609" s="71">
        <v>1</v>
      </c>
      <c r="AV609" s="71">
        <v>0</v>
      </c>
      <c r="AW609" s="71">
        <v>2</v>
      </c>
      <c r="AX609" s="71"/>
      <c r="AY609" s="72"/>
      <c r="AZ609" s="71">
        <v>5797.3519999999999</v>
      </c>
      <c r="BA609" s="71">
        <v>19901.68</v>
      </c>
      <c r="BB609" s="71">
        <v>0</v>
      </c>
      <c r="BC609" s="71">
        <v>1200</v>
      </c>
      <c r="BD609" s="71">
        <v>0</v>
      </c>
      <c r="BE609" s="71">
        <v>12245.5</v>
      </c>
      <c r="BF609" s="71"/>
      <c r="BG609" s="72"/>
      <c r="BH609" s="71">
        <v>0</v>
      </c>
      <c r="BI609" s="71">
        <v>0</v>
      </c>
      <c r="BJ609" s="71">
        <v>232.20400000000001</v>
      </c>
      <c r="BK609" s="71">
        <v>0</v>
      </c>
      <c r="BL609" s="71">
        <v>0</v>
      </c>
      <c r="BM609" s="71">
        <v>0</v>
      </c>
      <c r="BN609" s="72"/>
      <c r="BO609" s="71">
        <v>0</v>
      </c>
      <c r="BP609" s="71">
        <v>0</v>
      </c>
      <c r="BQ609" s="71">
        <v>4</v>
      </c>
      <c r="BR609" s="71">
        <v>0</v>
      </c>
      <c r="BS609" s="71">
        <v>0</v>
      </c>
      <c r="BT609" s="71">
        <v>0</v>
      </c>
      <c r="BU609"/>
      <c r="BV609" s="70">
        <v>85.058000000000007</v>
      </c>
      <c r="BW609" s="70">
        <v>19.259</v>
      </c>
      <c r="BX609" s="70">
        <v>127.887</v>
      </c>
      <c r="BY609" s="70">
        <v>0</v>
      </c>
      <c r="BZ609" s="70">
        <v>0</v>
      </c>
      <c r="CA609" s="70">
        <v>0</v>
      </c>
      <c r="CB609" s="70">
        <v>0</v>
      </c>
      <c r="CC609" s="70">
        <v>0</v>
      </c>
      <c r="CD609" s="70">
        <v>0</v>
      </c>
    </row>
    <row r="610" spans="1:82">
      <c r="A610" s="70" t="s">
        <v>2368</v>
      </c>
      <c r="B610" s="70">
        <v>133</v>
      </c>
      <c r="C610" s="70">
        <v>14</v>
      </c>
      <c r="D610" s="70">
        <v>8</v>
      </c>
      <c r="E610" s="70">
        <v>2017</v>
      </c>
      <c r="F610" s="70" t="s">
        <v>156</v>
      </c>
      <c r="G610" s="70" t="s">
        <v>2354</v>
      </c>
      <c r="H610" s="70" t="s">
        <v>2355</v>
      </c>
      <c r="I610" s="148"/>
      <c r="J610" s="71">
        <v>468.95928257302916</v>
      </c>
      <c r="K610" s="71">
        <v>5.2211179311476412</v>
      </c>
      <c r="L610" s="71">
        <v>16.36729658513956</v>
      </c>
      <c r="M610" s="71">
        <v>67.547789699776459</v>
      </c>
      <c r="N610" s="71">
        <v>71.350201036358413</v>
      </c>
      <c r="O610" s="71">
        <v>51.404059249527521</v>
      </c>
      <c r="P610" s="71">
        <v>67.180836106759244</v>
      </c>
      <c r="Q610" s="71">
        <v>3.1748481061790601</v>
      </c>
      <c r="R610" s="71">
        <v>0</v>
      </c>
      <c r="S610" s="71">
        <v>5.4129296985719257</v>
      </c>
      <c r="T610" s="72"/>
      <c r="U610" s="71">
        <v>11107230</v>
      </c>
      <c r="V610" s="71">
        <v>1940</v>
      </c>
      <c r="W610" s="71">
        <v>394</v>
      </c>
      <c r="X610" s="71">
        <v>13721</v>
      </c>
      <c r="Y610" s="71">
        <v>17846</v>
      </c>
      <c r="Z610" s="71">
        <v>30734</v>
      </c>
      <c r="AA610" s="71">
        <v>13915</v>
      </c>
      <c r="AB610" s="71">
        <v>46482</v>
      </c>
      <c r="AC610" s="71">
        <v>0</v>
      </c>
      <c r="AD610" s="71">
        <v>5.4129296985719257</v>
      </c>
      <c r="AE610" s="72"/>
      <c r="AF610" s="71">
        <v>146570075.15579909</v>
      </c>
      <c r="AG610" s="71">
        <v>3661853.2866814588</v>
      </c>
      <c r="AH610" s="71">
        <v>3476853.9953558948</v>
      </c>
      <c r="AI610" s="71">
        <v>83916303.296067551</v>
      </c>
      <c r="AJ610" s="71">
        <v>91509663.948595241</v>
      </c>
      <c r="AK610" s="71">
        <v>0</v>
      </c>
      <c r="AL610" s="71">
        <v>0</v>
      </c>
      <c r="AM610" s="71">
        <v>6385087.4172782945</v>
      </c>
      <c r="AN610" s="71">
        <v>0</v>
      </c>
      <c r="AO610" s="71">
        <v>0</v>
      </c>
      <c r="AP610" s="71">
        <v>335519837.09977752</v>
      </c>
      <c r="AQ610" s="72"/>
      <c r="AR610" s="71">
        <v>1294</v>
      </c>
      <c r="AS610" s="71">
        <v>453</v>
      </c>
      <c r="AT610" s="71">
        <v>0</v>
      </c>
      <c r="AU610" s="71">
        <v>1</v>
      </c>
      <c r="AV610" s="71">
        <v>0</v>
      </c>
      <c r="AW610" s="71">
        <v>3</v>
      </c>
      <c r="AX610" s="71"/>
      <c r="AY610" s="72"/>
      <c r="AZ610" s="71">
        <v>6071.5619999999999</v>
      </c>
      <c r="BA610" s="71">
        <v>21876.68</v>
      </c>
      <c r="BB610" s="71">
        <v>0</v>
      </c>
      <c r="BC610" s="71">
        <v>1200</v>
      </c>
      <c r="BD610" s="71">
        <v>0</v>
      </c>
      <c r="BE610" s="71">
        <v>12270.5</v>
      </c>
      <c r="BF610" s="71"/>
      <c r="BG610" s="72"/>
      <c r="BH610" s="71">
        <v>0</v>
      </c>
      <c r="BI610" s="71">
        <v>0</v>
      </c>
      <c r="BJ610" s="71">
        <v>218.39500000000001</v>
      </c>
      <c r="BK610" s="71">
        <v>0</v>
      </c>
      <c r="BL610" s="71">
        <v>0</v>
      </c>
      <c r="BM610" s="71">
        <v>0</v>
      </c>
      <c r="BN610" s="72"/>
      <c r="BO610" s="71">
        <v>0</v>
      </c>
      <c r="BP610" s="71">
        <v>0</v>
      </c>
      <c r="BQ610" s="71">
        <v>3</v>
      </c>
      <c r="BR610" s="71">
        <v>0</v>
      </c>
      <c r="BS610" s="71">
        <v>0</v>
      </c>
      <c r="BT610" s="71">
        <v>0</v>
      </c>
      <c r="BU610"/>
      <c r="BV610" s="70">
        <v>79.340999999999994</v>
      </c>
      <c r="BW610" s="70">
        <v>17.722000000000001</v>
      </c>
      <c r="BX610" s="70">
        <v>121.33199999999999</v>
      </c>
      <c r="BY610" s="70">
        <v>0</v>
      </c>
      <c r="BZ610" s="70">
        <v>0</v>
      </c>
      <c r="CA610" s="70">
        <v>0</v>
      </c>
      <c r="CB610" s="70">
        <v>0</v>
      </c>
      <c r="CC610" s="70">
        <v>0</v>
      </c>
      <c r="CD610" s="70">
        <v>0</v>
      </c>
    </row>
    <row r="611" spans="1:82">
      <c r="A611" s="70" t="s">
        <v>2369</v>
      </c>
      <c r="B611" s="70">
        <v>134</v>
      </c>
      <c r="C611" s="70">
        <v>15</v>
      </c>
      <c r="D611" s="70">
        <v>8</v>
      </c>
      <c r="E611" s="70">
        <v>2018</v>
      </c>
      <c r="F611" s="70" t="s">
        <v>183</v>
      </c>
      <c r="G611" s="70" t="s">
        <v>2354</v>
      </c>
      <c r="H611" s="70" t="s">
        <v>2355</v>
      </c>
      <c r="I611" s="148"/>
      <c r="J611" s="71">
        <v>419.12015597576806</v>
      </c>
      <c r="K611" s="71">
        <v>4.8448162298694726</v>
      </c>
      <c r="L611" s="71">
        <v>14.910921713320887</v>
      </c>
      <c r="M611" s="71">
        <v>62.809690371060022</v>
      </c>
      <c r="N611" s="71">
        <v>56.93382343892295</v>
      </c>
      <c r="O611" s="71">
        <v>50.239713221096729</v>
      </c>
      <c r="P611" s="71">
        <v>66.392604989107681</v>
      </c>
      <c r="Q611" s="71">
        <v>2.8953632304742598</v>
      </c>
      <c r="R611" s="71">
        <v>0</v>
      </c>
      <c r="S611" s="71">
        <v>4.6346599356460008</v>
      </c>
      <c r="T611" s="72"/>
      <c r="U611" s="71">
        <v>11405896</v>
      </c>
      <c r="V611" s="71">
        <v>1940</v>
      </c>
      <c r="W611" s="71">
        <v>394</v>
      </c>
      <c r="X611" s="71">
        <v>13721</v>
      </c>
      <c r="Y611" s="71">
        <v>17767</v>
      </c>
      <c r="Z611" s="71">
        <v>30613</v>
      </c>
      <c r="AA611" s="71">
        <v>13890</v>
      </c>
      <c r="AB611" s="71">
        <v>45682</v>
      </c>
      <c r="AC611" s="71">
        <v>0</v>
      </c>
      <c r="AD611" s="71">
        <v>4.6346599356460008</v>
      </c>
      <c r="AE611" s="72"/>
      <c r="AF611" s="71">
        <v>139211776.00672951</v>
      </c>
      <c r="AG611" s="71">
        <v>3383480.499060248</v>
      </c>
      <c r="AH611" s="71">
        <v>3257608.5992865441</v>
      </c>
      <c r="AI611" s="71">
        <v>81036014.291499138</v>
      </c>
      <c r="AJ611" s="71">
        <v>74772990.444192886</v>
      </c>
      <c r="AK611" s="71">
        <v>0</v>
      </c>
      <c r="AL611" s="71">
        <v>0</v>
      </c>
      <c r="AM611" s="71">
        <v>6288178.0395295434</v>
      </c>
      <c r="AN611" s="71">
        <v>0</v>
      </c>
      <c r="AO611" s="71">
        <v>0</v>
      </c>
      <c r="AP611" s="71">
        <v>307950047.8802979</v>
      </c>
      <c r="AQ611" s="72"/>
      <c r="AR611" s="71">
        <v>1327</v>
      </c>
      <c r="AS611" s="71">
        <v>502</v>
      </c>
      <c r="AT611" s="71">
        <v>0</v>
      </c>
      <c r="AU611" s="71">
        <v>2</v>
      </c>
      <c r="AV611" s="71">
        <v>0</v>
      </c>
      <c r="AW611" s="71">
        <v>3</v>
      </c>
      <c r="AX611" s="71"/>
      <c r="AY611" s="72"/>
      <c r="AZ611" s="71">
        <v>6254.900999999998</v>
      </c>
      <c r="BA611" s="71">
        <v>33639.480000000003</v>
      </c>
      <c r="BB611" s="71">
        <v>0</v>
      </c>
      <c r="BC611" s="71">
        <v>1205</v>
      </c>
      <c r="BD611" s="71">
        <v>0</v>
      </c>
      <c r="BE611" s="71">
        <v>12271</v>
      </c>
      <c r="BF611" s="71"/>
      <c r="BG611" s="72"/>
      <c r="BH611" s="71">
        <v>0</v>
      </c>
      <c r="BI611" s="71">
        <v>0</v>
      </c>
      <c r="BJ611" s="71">
        <v>223.66800000000001</v>
      </c>
      <c r="BK611" s="71">
        <v>0</v>
      </c>
      <c r="BL611" s="71">
        <v>0</v>
      </c>
      <c r="BM611" s="71">
        <v>0</v>
      </c>
      <c r="BN611" s="72"/>
      <c r="BO611" s="71">
        <v>0</v>
      </c>
      <c r="BP611" s="71">
        <v>0</v>
      </c>
      <c r="BQ611" s="71">
        <v>4</v>
      </c>
      <c r="BR611" s="71">
        <v>0</v>
      </c>
      <c r="BS611" s="71">
        <v>0</v>
      </c>
      <c r="BT611" s="71">
        <v>0</v>
      </c>
      <c r="BU611"/>
      <c r="BV611" s="70">
        <v>79.953000000000003</v>
      </c>
      <c r="BW611" s="70">
        <v>21.218</v>
      </c>
      <c r="BX611" s="70">
        <v>122.497</v>
      </c>
      <c r="BY611" s="70">
        <v>0</v>
      </c>
      <c r="BZ611" s="70">
        <v>0</v>
      </c>
      <c r="CA611" s="70">
        <v>0</v>
      </c>
      <c r="CB611" s="70">
        <v>0</v>
      </c>
      <c r="CC611" s="70">
        <v>0</v>
      </c>
      <c r="CD611" s="70">
        <v>0</v>
      </c>
    </row>
    <row r="612" spans="1:82">
      <c r="A612" s="70" t="s">
        <v>2370</v>
      </c>
      <c r="B612" s="70">
        <v>135</v>
      </c>
      <c r="C612" s="70">
        <v>16</v>
      </c>
      <c r="D612" s="70">
        <v>8</v>
      </c>
      <c r="E612" s="70">
        <v>2019</v>
      </c>
      <c r="F612" s="70" t="s">
        <v>158</v>
      </c>
      <c r="G612" s="70" t="s">
        <v>2354</v>
      </c>
      <c r="H612" s="70" t="s">
        <v>2355</v>
      </c>
      <c r="I612" s="148"/>
      <c r="J612" s="71">
        <v>415.98792783602335</v>
      </c>
      <c r="K612" s="71">
        <v>4.3158429928025273</v>
      </c>
      <c r="L612" s="71">
        <v>14.873255404248138</v>
      </c>
      <c r="M612" s="71">
        <v>57.041256059852103</v>
      </c>
      <c r="N612" s="71">
        <v>49.481018619987978</v>
      </c>
      <c r="O612" s="71">
        <v>48.628979484032051</v>
      </c>
      <c r="P612" s="71">
        <v>64.962117035356542</v>
      </c>
      <c r="Q612" s="71">
        <v>2.7756022546488799</v>
      </c>
      <c r="R612" s="71">
        <v>0</v>
      </c>
      <c r="S612" s="71">
        <v>4.8336411979176841</v>
      </c>
      <c r="T612" s="72"/>
      <c r="U612" s="71">
        <v>11054962</v>
      </c>
      <c r="V612" s="71">
        <v>1940</v>
      </c>
      <c r="W612" s="71">
        <v>394</v>
      </c>
      <c r="X612" s="71">
        <v>13721</v>
      </c>
      <c r="Y612" s="71">
        <v>17733</v>
      </c>
      <c r="Z612" s="71">
        <v>30445</v>
      </c>
      <c r="AA612" s="71">
        <v>13489</v>
      </c>
      <c r="AB612" s="71">
        <v>44978</v>
      </c>
      <c r="AC612" s="71">
        <v>0</v>
      </c>
      <c r="AD612" s="71">
        <v>4.8336411979176841</v>
      </c>
      <c r="AE612" s="72"/>
      <c r="AF612" s="71">
        <v>142455618.382016</v>
      </c>
      <c r="AG612" s="71">
        <v>3336416.7264484982</v>
      </c>
      <c r="AH612" s="71">
        <v>3501118.0879080431</v>
      </c>
      <c r="AI612" s="71">
        <v>80193307.265357435</v>
      </c>
      <c r="AJ612" s="71">
        <v>71976027.072387412</v>
      </c>
      <c r="AK612" s="71">
        <v>0</v>
      </c>
      <c r="AL612" s="71">
        <v>0</v>
      </c>
      <c r="AM612" s="71">
        <v>6125665.0057972828</v>
      </c>
      <c r="AN612" s="71">
        <v>0</v>
      </c>
      <c r="AO612" s="71">
        <v>0</v>
      </c>
      <c r="AP612" s="71">
        <v>307588152.53991467</v>
      </c>
      <c r="AQ612" s="72"/>
      <c r="AR612" s="71">
        <v>1380</v>
      </c>
      <c r="AS612" s="71">
        <v>561</v>
      </c>
      <c r="AT612" s="71">
        <v>0</v>
      </c>
      <c r="AU612" s="71">
        <v>3</v>
      </c>
      <c r="AV612" s="71">
        <v>0</v>
      </c>
      <c r="AW612" s="71">
        <v>3</v>
      </c>
      <c r="AX612" s="71"/>
      <c r="AY612" s="72"/>
      <c r="AZ612" s="71">
        <v>6511.135000000002</v>
      </c>
      <c r="BA612" s="71">
        <v>35942.879999999997</v>
      </c>
      <c r="BB612" s="71">
        <v>0</v>
      </c>
      <c r="BC612" s="71">
        <v>1206.5</v>
      </c>
      <c r="BD612" s="71">
        <v>0</v>
      </c>
      <c r="BE612" s="71">
        <v>12270.5</v>
      </c>
      <c r="BF612" s="71"/>
      <c r="BG612" s="72"/>
      <c r="BH612" s="71">
        <v>0</v>
      </c>
      <c r="BI612" s="71">
        <v>0</v>
      </c>
      <c r="BJ612" s="71">
        <v>189.66200000000001</v>
      </c>
      <c r="BK612" s="71">
        <v>0</v>
      </c>
      <c r="BL612" s="71">
        <v>0</v>
      </c>
      <c r="BM612" s="71">
        <v>0</v>
      </c>
      <c r="BN612" s="72"/>
      <c r="BO612" s="71">
        <v>0</v>
      </c>
      <c r="BP612" s="71">
        <v>0</v>
      </c>
      <c r="BQ612" s="71">
        <v>4</v>
      </c>
      <c r="BR612" s="71">
        <v>0</v>
      </c>
      <c r="BS612" s="71">
        <v>0</v>
      </c>
      <c r="BT612" s="71">
        <v>0</v>
      </c>
      <c r="BU612"/>
      <c r="BV612" s="70">
        <v>65.018000000000001</v>
      </c>
      <c r="BW612" s="70">
        <v>21.99</v>
      </c>
      <c r="BX612" s="70">
        <v>102.654</v>
      </c>
      <c r="BY612" s="70">
        <v>0</v>
      </c>
      <c r="BZ612" s="70">
        <v>0</v>
      </c>
      <c r="CA612" s="70">
        <v>0</v>
      </c>
      <c r="CB612" s="70">
        <v>0</v>
      </c>
      <c r="CC612" s="70">
        <v>0</v>
      </c>
      <c r="CD612" s="70">
        <v>0</v>
      </c>
    </row>
    <row r="613" spans="1:82">
      <c r="A613" s="70" t="s">
        <v>2371</v>
      </c>
      <c r="B613" s="70">
        <v>136</v>
      </c>
      <c r="C613" s="70">
        <v>17</v>
      </c>
      <c r="D613" s="70">
        <v>8</v>
      </c>
      <c r="E613" s="70">
        <v>2020</v>
      </c>
      <c r="F613" s="70" t="s">
        <v>159</v>
      </c>
      <c r="G613" s="70" t="s">
        <v>2354</v>
      </c>
      <c r="H613" s="70" t="s">
        <v>2355</v>
      </c>
      <c r="I613" s="148"/>
      <c r="J613" s="71">
        <v>396.45958117733733</v>
      </c>
      <c r="K613" s="71">
        <v>3.617736289572552</v>
      </c>
      <c r="L613" s="71">
        <v>10.122712140917784</v>
      </c>
      <c r="M613" s="71">
        <v>47.685093776508765</v>
      </c>
      <c r="N613" s="71">
        <v>54.877107468285367</v>
      </c>
      <c r="O613" s="71">
        <v>40.442331641220918</v>
      </c>
      <c r="P613" s="71">
        <v>58.12314924123492</v>
      </c>
      <c r="Q613" s="71">
        <v>2.6087172067852098</v>
      </c>
      <c r="R613" s="71">
        <v>0</v>
      </c>
      <c r="S613" s="71">
        <v>5.6247680426239279</v>
      </c>
      <c r="T613" s="72"/>
      <c r="U613" s="71">
        <v>11017498</v>
      </c>
      <c r="V613" s="71">
        <v>1569</v>
      </c>
      <c r="W613" s="71">
        <v>317</v>
      </c>
      <c r="X613" s="71">
        <v>12822</v>
      </c>
      <c r="Y613" s="71">
        <v>17714</v>
      </c>
      <c r="Z613" s="71">
        <v>28899</v>
      </c>
      <c r="AA613" s="71">
        <v>12828</v>
      </c>
      <c r="AB613" s="71">
        <v>44245</v>
      </c>
      <c r="AC613" s="71">
        <v>0</v>
      </c>
      <c r="AD613" s="71">
        <v>5.6247680426239279</v>
      </c>
      <c r="AE613" s="72"/>
      <c r="AF613" s="71">
        <v>145670195.78854561</v>
      </c>
      <c r="AG613" s="71">
        <v>2657043.6775522204</v>
      </c>
      <c r="AH613" s="71">
        <v>2581398.5285006594</v>
      </c>
      <c r="AI613" s="71">
        <v>69107014.014656007</v>
      </c>
      <c r="AJ613" s="71">
        <v>83618242.657044694</v>
      </c>
      <c r="AK613" s="71"/>
      <c r="AL613" s="71"/>
      <c r="AM613" s="71">
        <v>5774464.072202744</v>
      </c>
      <c r="AN613" s="71"/>
      <c r="AO613" s="71"/>
      <c r="AP613" s="71">
        <v>309408358.73850191</v>
      </c>
      <c r="AQ613" s="72"/>
      <c r="AR613" s="71">
        <v>1429</v>
      </c>
      <c r="AS613" s="71">
        <v>585</v>
      </c>
      <c r="AT613" s="71">
        <v>0</v>
      </c>
      <c r="AU613" s="71">
        <v>4</v>
      </c>
      <c r="AV613" s="71">
        <v>0</v>
      </c>
      <c r="AW613" s="71">
        <v>3</v>
      </c>
      <c r="AX613" s="71"/>
      <c r="AY613" s="72"/>
      <c r="AZ613" s="71">
        <v>6809.3559999999998</v>
      </c>
      <c r="BA613" s="71">
        <v>36886.380000000026</v>
      </c>
      <c r="BB613" s="71">
        <v>0</v>
      </c>
      <c r="BC613" s="71">
        <v>1566.5</v>
      </c>
      <c r="BD613" s="71">
        <v>0</v>
      </c>
      <c r="BE613" s="71">
        <v>12270.5</v>
      </c>
      <c r="BF613" s="71"/>
      <c r="BG613" s="72"/>
      <c r="BH613" s="71">
        <v>0</v>
      </c>
      <c r="BI613" s="71">
        <v>0</v>
      </c>
      <c r="BJ613" s="71">
        <v>148.72200000000001</v>
      </c>
      <c r="BK613" s="71">
        <v>0</v>
      </c>
      <c r="BL613" s="71">
        <v>0</v>
      </c>
      <c r="BM613" s="71">
        <v>0</v>
      </c>
      <c r="BN613" s="72"/>
      <c r="BO613" s="71">
        <v>0</v>
      </c>
      <c r="BP613" s="71">
        <v>0</v>
      </c>
      <c r="BQ613" s="71">
        <v>4</v>
      </c>
      <c r="BR613" s="71">
        <v>0</v>
      </c>
      <c r="BS613" s="71">
        <v>0</v>
      </c>
      <c r="BT613" s="71">
        <v>0</v>
      </c>
      <c r="BU613"/>
      <c r="BV613" s="70">
        <v>59.551000000000002</v>
      </c>
      <c r="BW613" s="70">
        <v>13.51</v>
      </c>
      <c r="BX613" s="70">
        <v>75.661000000000001</v>
      </c>
      <c r="BY613" s="70">
        <v>0</v>
      </c>
      <c r="BZ613" s="70">
        <v>0</v>
      </c>
      <c r="CA613" s="70">
        <v>0</v>
      </c>
      <c r="CB613" s="70">
        <v>0</v>
      </c>
      <c r="CC613" s="70">
        <v>0</v>
      </c>
      <c r="CD613" s="70">
        <v>0</v>
      </c>
    </row>
    <row r="614" spans="1:82">
      <c r="A614" s="70" t="s">
        <v>2372</v>
      </c>
      <c r="B614" s="70">
        <v>136</v>
      </c>
      <c r="C614" s="70">
        <v>18</v>
      </c>
      <c r="D614" s="70">
        <v>8</v>
      </c>
      <c r="E614" s="70">
        <v>2021</v>
      </c>
      <c r="F614" s="70" t="s">
        <v>160</v>
      </c>
      <c r="G614" s="70" t="s">
        <v>2354</v>
      </c>
      <c r="H614" s="70" t="s">
        <v>2355</v>
      </c>
      <c r="I614" s="148"/>
      <c r="J614" s="71">
        <v>468.19716141889535</v>
      </c>
      <c r="K614" s="71">
        <v>3.9897464908778257</v>
      </c>
      <c r="L614" s="71">
        <v>8.9931876820945131</v>
      </c>
      <c r="M614" s="71">
        <v>54.158725589742708</v>
      </c>
      <c r="N614" s="71">
        <v>55.928851622401787</v>
      </c>
      <c r="O614" s="71">
        <v>39.095537468378588</v>
      </c>
      <c r="P614" s="71">
        <v>59.123464388313991</v>
      </c>
      <c r="Q614" s="71">
        <v>2.5354017516262601</v>
      </c>
      <c r="R614" s="71">
        <v>0</v>
      </c>
      <c r="S614" s="71">
        <v>4.8546561920728628</v>
      </c>
      <c r="T614" s="72"/>
      <c r="U614" s="71">
        <v>14257714</v>
      </c>
      <c r="V614" s="71">
        <v>1569</v>
      </c>
      <c r="W614" s="71">
        <v>317</v>
      </c>
      <c r="X614" s="71">
        <v>12822</v>
      </c>
      <c r="Y614" s="71">
        <v>17640</v>
      </c>
      <c r="Z614" s="71">
        <v>28765</v>
      </c>
      <c r="AA614" s="71">
        <v>12724</v>
      </c>
      <c r="AB614" s="71">
        <v>43424</v>
      </c>
      <c r="AC614" s="71">
        <v>0</v>
      </c>
      <c r="AD614" s="71">
        <v>4.8546561920728628</v>
      </c>
      <c r="AE614" s="72"/>
      <c r="AF614" s="71">
        <v>165886681.26207432</v>
      </c>
      <c r="AG614" s="71">
        <v>2840695.2239606753</v>
      </c>
      <c r="AH614" s="71">
        <v>2269140.2434725044</v>
      </c>
      <c r="AI614" s="71">
        <v>79673128.862184212</v>
      </c>
      <c r="AJ614" s="71">
        <v>83706661.392386898</v>
      </c>
      <c r="AK614" s="71">
        <v>0</v>
      </c>
      <c r="AL614" s="71">
        <v>0</v>
      </c>
      <c r="AM614" s="71">
        <v>5700003.0641660336</v>
      </c>
      <c r="AN614" s="71">
        <v>0</v>
      </c>
      <c r="AO614" s="71">
        <v>0</v>
      </c>
      <c r="AP614" s="71">
        <v>340076310.04824466</v>
      </c>
      <c r="AQ614" s="72"/>
      <c r="AR614" s="71">
        <v>1487</v>
      </c>
      <c r="AS614" s="71">
        <v>601</v>
      </c>
      <c r="AT614" s="71">
        <v>0</v>
      </c>
      <c r="AU614" s="71">
        <v>4</v>
      </c>
      <c r="AV614" s="71">
        <v>0</v>
      </c>
      <c r="AW614" s="71">
        <v>4</v>
      </c>
      <c r="AX614" s="71"/>
      <c r="AY614" s="72"/>
      <c r="AZ614" s="71">
        <v>7181.2960000000039</v>
      </c>
      <c r="BA614" s="71">
        <v>47340.679999999957</v>
      </c>
      <c r="BB614" s="71">
        <v>0</v>
      </c>
      <c r="BC614" s="71">
        <v>1566.5</v>
      </c>
      <c r="BD614" s="71">
        <v>0</v>
      </c>
      <c r="BE614" s="71">
        <v>17260.5</v>
      </c>
      <c r="BF614" s="71"/>
      <c r="BG614" s="72"/>
      <c r="BH614" s="71">
        <v>0</v>
      </c>
      <c r="BI614" s="71">
        <v>0</v>
      </c>
      <c r="BJ614" s="71">
        <v>170.74199999999999</v>
      </c>
      <c r="BK614" s="71">
        <v>0</v>
      </c>
      <c r="BL614" s="71">
        <v>0</v>
      </c>
      <c r="BM614" s="71">
        <v>0</v>
      </c>
      <c r="BN614" s="72"/>
      <c r="BO614" s="71">
        <v>0</v>
      </c>
      <c r="BP614" s="71">
        <v>0</v>
      </c>
      <c r="BQ614" s="71">
        <v>4</v>
      </c>
      <c r="BR614" s="71">
        <v>0</v>
      </c>
      <c r="BS614" s="71">
        <v>0</v>
      </c>
      <c r="BT614" s="71">
        <v>0</v>
      </c>
      <c r="BU614"/>
      <c r="BV614" s="70">
        <v>71.162000000000006</v>
      </c>
      <c r="BW614" s="70">
        <v>10.239000000000001</v>
      </c>
      <c r="BX614" s="70">
        <v>89.340999999999994</v>
      </c>
      <c r="BY614" s="70">
        <v>0</v>
      </c>
      <c r="BZ614" s="70">
        <v>0</v>
      </c>
      <c r="CA614" s="70">
        <v>0</v>
      </c>
      <c r="CB614" s="70">
        <v>0</v>
      </c>
      <c r="CC614" s="70">
        <v>0</v>
      </c>
      <c r="CD614" s="70">
        <v>0</v>
      </c>
    </row>
    <row r="615" spans="1:82">
      <c r="A615" s="70" t="s">
        <v>2373</v>
      </c>
      <c r="B615" s="70">
        <v>136</v>
      </c>
      <c r="C615" s="70">
        <v>19</v>
      </c>
      <c r="D615" s="70">
        <v>8</v>
      </c>
      <c r="E615" s="70">
        <v>2022</v>
      </c>
      <c r="F615" s="70" t="s">
        <v>161</v>
      </c>
      <c r="G615" s="1064" t="s">
        <v>2354</v>
      </c>
      <c r="H615" s="70" t="s">
        <v>2355</v>
      </c>
      <c r="I615" s="148"/>
      <c r="J615" s="71">
        <v>455.28714862426131</v>
      </c>
      <c r="K615" s="71">
        <v>3.6713082481672217</v>
      </c>
      <c r="L615" s="71">
        <v>6.7020309578941175</v>
      </c>
      <c r="M615" s="71">
        <v>51.572725682111191</v>
      </c>
      <c r="N615" s="71">
        <v>56.241893554801415</v>
      </c>
      <c r="O615" s="71">
        <v>40.946823944927452</v>
      </c>
      <c r="P615" s="71">
        <v>57.677320609166486</v>
      </c>
      <c r="Q615" s="71">
        <v>2.5070311130066907</v>
      </c>
      <c r="R615" s="71">
        <v>0</v>
      </c>
      <c r="S615" s="71">
        <v>5.2320108655860302</v>
      </c>
      <c r="T615" s="72"/>
      <c r="U615" s="71">
        <v>14991846</v>
      </c>
      <c r="V615" s="71">
        <v>1569</v>
      </c>
      <c r="W615" s="71">
        <v>317</v>
      </c>
      <c r="X615" s="71">
        <v>12822</v>
      </c>
      <c r="Y615" s="71">
        <v>17640</v>
      </c>
      <c r="Z615" s="71">
        <v>28624</v>
      </c>
      <c r="AA615" s="71">
        <v>12602</v>
      </c>
      <c r="AB615" s="71">
        <v>42586</v>
      </c>
      <c r="AC615" s="71">
        <v>0</v>
      </c>
      <c r="AD615" s="71">
        <v>5.2320108655860302</v>
      </c>
      <c r="AE615" s="72"/>
      <c r="AF615" s="71">
        <v>146855681.73168048</v>
      </c>
      <c r="AG615" s="71">
        <v>2848735.9760293351</v>
      </c>
      <c r="AH615" s="71">
        <v>1873094.3059220291</v>
      </c>
      <c r="AI615" s="71">
        <v>72649525.360990971</v>
      </c>
      <c r="AJ615" s="71">
        <v>85671637.889161512</v>
      </c>
      <c r="AK615" s="71">
        <v>0</v>
      </c>
      <c r="AL615" s="71">
        <v>0</v>
      </c>
      <c r="AM615" s="71">
        <v>5499014.9596214229</v>
      </c>
      <c r="AN615" s="71">
        <v>0</v>
      </c>
      <c r="AO615" s="71">
        <v>0</v>
      </c>
      <c r="AP615" s="71">
        <v>315397690.22340578</v>
      </c>
      <c r="AQ615" s="72"/>
      <c r="AR615" s="71">
        <v>1547</v>
      </c>
      <c r="AS615" s="71">
        <v>608</v>
      </c>
      <c r="AT615" s="71">
        <v>0</v>
      </c>
      <c r="AU615" s="71">
        <v>4</v>
      </c>
      <c r="AV615" s="71">
        <v>0</v>
      </c>
      <c r="AW615" s="71">
        <v>4</v>
      </c>
      <c r="AX615" s="71"/>
      <c r="AY615" s="72"/>
      <c r="AZ615" s="71">
        <v>7591.1110000000053</v>
      </c>
      <c r="BA615" s="71">
        <v>49577.279999999962</v>
      </c>
      <c r="BB615" s="71">
        <v>0</v>
      </c>
      <c r="BC615" s="71">
        <v>1566.5</v>
      </c>
      <c r="BD615" s="71">
        <v>0</v>
      </c>
      <c r="BE615" s="71">
        <v>17260.5</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2374</v>
      </c>
      <c r="B616" s="70">
        <v>136</v>
      </c>
      <c r="C616" s="70">
        <v>20</v>
      </c>
      <c r="D616" s="70">
        <v>8</v>
      </c>
      <c r="E616" s="70">
        <v>2023</v>
      </c>
      <c r="F616" s="70" t="s">
        <v>1539</v>
      </c>
      <c r="G616" s="1064" t="s">
        <v>2354</v>
      </c>
      <c r="H616" s="70" t="s">
        <v>2355</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1627</v>
      </c>
      <c r="AS616" s="71">
        <v>613</v>
      </c>
      <c r="AT616" s="71">
        <v>0</v>
      </c>
      <c r="AU616" s="71">
        <v>4</v>
      </c>
      <c r="AV616" s="71">
        <v>0</v>
      </c>
      <c r="AW616" s="71">
        <v>4</v>
      </c>
      <c r="AX616" s="71"/>
      <c r="AY616" s="72"/>
      <c r="AZ616" s="71">
        <v>8144.9810000000034</v>
      </c>
      <c r="BA616" s="71">
        <v>49785.47999999996</v>
      </c>
      <c r="BB616" s="71">
        <v>0</v>
      </c>
      <c r="BC616" s="71">
        <v>1566.5</v>
      </c>
      <c r="BD616" s="71">
        <v>0</v>
      </c>
      <c r="BE616" s="71">
        <v>17260.5</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2375</v>
      </c>
      <c r="B617" s="70">
        <v>136</v>
      </c>
      <c r="C617" s="70">
        <v>21</v>
      </c>
      <c r="D617" s="70">
        <v>8</v>
      </c>
      <c r="E617" s="70">
        <v>2024</v>
      </c>
      <c r="F617" s="70" t="s">
        <v>1554</v>
      </c>
      <c r="G617" s="70" t="s">
        <v>2354</v>
      </c>
      <c r="H617" s="70" t="s">
        <v>2355</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2599</v>
      </c>
      <c r="B618" s="70">
        <v>511</v>
      </c>
      <c r="C618" s="70">
        <v>1</v>
      </c>
      <c r="D618" s="70">
        <v>31</v>
      </c>
      <c r="E618" s="70">
        <v>1990</v>
      </c>
      <c r="F618" s="70" t="s">
        <v>787</v>
      </c>
      <c r="G618" s="70" t="s">
        <v>2600</v>
      </c>
      <c r="H618" s="70" t="s">
        <v>2601</v>
      </c>
      <c r="I618" s="148"/>
      <c r="J618" s="71">
        <v>4396.0148895070024</v>
      </c>
      <c r="K618" s="71">
        <v>374.44871415554218</v>
      </c>
      <c r="L618" s="71">
        <v>450.88330556960648</v>
      </c>
      <c r="M618" s="71">
        <v>1797.089894379244</v>
      </c>
      <c r="N618" s="71">
        <v>2642.2202577038879</v>
      </c>
      <c r="O618" s="71">
        <v>1850.134609782016</v>
      </c>
      <c r="P618" s="71">
        <v>2508.8680728282789</v>
      </c>
      <c r="Q618" s="71">
        <v>132.69181576787</v>
      </c>
      <c r="R618" s="71">
        <v>0</v>
      </c>
      <c r="S618" s="71">
        <v>119.61998</v>
      </c>
      <c r="T618" s="72"/>
      <c r="U618" s="71">
        <v>654466202</v>
      </c>
      <c r="V618" s="71">
        <v>109192</v>
      </c>
      <c r="W618" s="71">
        <v>6418</v>
      </c>
      <c r="X618" s="71">
        <v>618451</v>
      </c>
      <c r="Y618" s="71">
        <v>656694</v>
      </c>
      <c r="Z618" s="71">
        <v>760982</v>
      </c>
      <c r="AA618" s="71">
        <v>609181</v>
      </c>
      <c r="AB618" s="71">
        <v>2154465</v>
      </c>
      <c r="AC618" s="71">
        <v>0</v>
      </c>
      <c r="AD618" s="71">
        <v>119.61998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2602</v>
      </c>
      <c r="B619" s="70">
        <v>512</v>
      </c>
      <c r="C619" s="70">
        <v>2</v>
      </c>
      <c r="D619" s="70">
        <v>31</v>
      </c>
      <c r="E619" s="70">
        <v>2005</v>
      </c>
      <c r="F619" s="70" t="s">
        <v>789</v>
      </c>
      <c r="G619" s="70" t="s">
        <v>2600</v>
      </c>
      <c r="H619" s="70" t="s">
        <v>2601</v>
      </c>
      <c r="I619" s="148"/>
      <c r="J619" s="71">
        <v>3473.888456020929</v>
      </c>
      <c r="K619" s="71">
        <v>238.40208131667231</v>
      </c>
      <c r="L619" s="71">
        <v>598.94443100134299</v>
      </c>
      <c r="M619" s="71">
        <v>3174.4817098041408</v>
      </c>
      <c r="N619" s="71">
        <v>4240.3571582162294</v>
      </c>
      <c r="O619" s="71">
        <v>2752.5345294993581</v>
      </c>
      <c r="P619" s="71">
        <v>2551.8757557680942</v>
      </c>
      <c r="Q619" s="71">
        <v>129.07384521265001</v>
      </c>
      <c r="R619" s="71">
        <v>0</v>
      </c>
      <c r="S619" s="71">
        <v>178.50542091139269</v>
      </c>
      <c r="T619" s="72"/>
      <c r="U619" s="71">
        <v>625948680</v>
      </c>
      <c r="V619" s="71">
        <v>91580</v>
      </c>
      <c r="W619" s="71">
        <v>8009</v>
      </c>
      <c r="X619" s="71">
        <v>582600</v>
      </c>
      <c r="Y619" s="71">
        <v>792352</v>
      </c>
      <c r="Z619" s="71">
        <v>1310113</v>
      </c>
      <c r="AA619" s="71">
        <v>507466</v>
      </c>
      <c r="AB619" s="71">
        <v>2190874</v>
      </c>
      <c r="AC619" s="71">
        <v>0</v>
      </c>
      <c r="AD619" s="71">
        <v>178.50542091139269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2603</v>
      </c>
      <c r="B620" s="70">
        <v>513</v>
      </c>
      <c r="C620" s="70">
        <v>3</v>
      </c>
      <c r="D620" s="70">
        <v>31</v>
      </c>
      <c r="E620" s="70">
        <v>2006</v>
      </c>
      <c r="F620" s="70" t="s">
        <v>790</v>
      </c>
      <c r="G620" s="70" t="s">
        <v>2600</v>
      </c>
      <c r="H620" s="70" t="s">
        <v>2601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2604</v>
      </c>
      <c r="B621" s="70">
        <v>514</v>
      </c>
      <c r="C621" s="70">
        <v>4</v>
      </c>
      <c r="D621" s="70">
        <v>31</v>
      </c>
      <c r="E621" s="70">
        <v>2007</v>
      </c>
      <c r="F621" s="70" t="s">
        <v>791</v>
      </c>
      <c r="G621" s="70" t="s">
        <v>2600</v>
      </c>
      <c r="H621" s="70" t="s">
        <v>2601</v>
      </c>
      <c r="I621" s="148"/>
      <c r="J621" s="71">
        <v>3812.6023007180979</v>
      </c>
      <c r="K621" s="71">
        <v>219.82113893680969</v>
      </c>
      <c r="L621" s="71">
        <v>540.74694531653381</v>
      </c>
      <c r="M621" s="71">
        <v>3195.986847224955</v>
      </c>
      <c r="N621" s="71">
        <v>3780.7673124524349</v>
      </c>
      <c r="O621" s="71">
        <v>2668.5757279357122</v>
      </c>
      <c r="P621" s="71">
        <v>2528.851841455059</v>
      </c>
      <c r="Q621" s="71">
        <v>135.40522550743501</v>
      </c>
      <c r="R621" s="71">
        <v>0</v>
      </c>
      <c r="S621" s="71">
        <v>163.0378622085984</v>
      </c>
      <c r="T621" s="72"/>
      <c r="U621" s="71">
        <v>702799516</v>
      </c>
      <c r="V621" s="71">
        <v>82149</v>
      </c>
      <c r="W621" s="71">
        <v>8806</v>
      </c>
      <c r="X621" s="71">
        <v>684385</v>
      </c>
      <c r="Y621" s="71">
        <v>804784</v>
      </c>
      <c r="Z621" s="71">
        <v>1320388</v>
      </c>
      <c r="AA621" s="71">
        <v>495222</v>
      </c>
      <c r="AB621" s="71">
        <v>2176806</v>
      </c>
      <c r="AC621" s="71">
        <v>0</v>
      </c>
      <c r="AD621" s="71">
        <v>163.0378622085984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2605</v>
      </c>
      <c r="B622" s="70">
        <v>515</v>
      </c>
      <c r="C622" s="70">
        <v>5</v>
      </c>
      <c r="D622" s="70">
        <v>31</v>
      </c>
      <c r="E622" s="70">
        <v>2008</v>
      </c>
      <c r="F622" s="70" t="s">
        <v>792</v>
      </c>
      <c r="G622" s="70" t="s">
        <v>2600</v>
      </c>
      <c r="H622" s="70" t="s">
        <v>2601</v>
      </c>
      <c r="I622" s="148"/>
      <c r="J622" s="71">
        <v>3093.6649755465569</v>
      </c>
      <c r="K622" s="71">
        <v>162.95025565831651</v>
      </c>
      <c r="L622" s="71">
        <v>491.28114340635551</v>
      </c>
      <c r="M622" s="71">
        <v>3457.431089648348</v>
      </c>
      <c r="N622" s="71">
        <v>3456.913932579057</v>
      </c>
      <c r="O622" s="71">
        <v>2584.6478394179849</v>
      </c>
      <c r="P622" s="71">
        <v>2473.8153690929848</v>
      </c>
      <c r="Q622" s="71">
        <v>132.731904171059</v>
      </c>
      <c r="R622" s="71">
        <v>0</v>
      </c>
      <c r="S622" s="71">
        <v>170.27699016619971</v>
      </c>
      <c r="T622" s="72"/>
      <c r="U622" s="71">
        <v>661754970</v>
      </c>
      <c r="V622" s="71">
        <v>82149</v>
      </c>
      <c r="W622" s="71">
        <v>8806</v>
      </c>
      <c r="X622" s="71">
        <v>684385</v>
      </c>
      <c r="Y622" s="71">
        <v>809650</v>
      </c>
      <c r="Z622" s="71">
        <v>1323747</v>
      </c>
      <c r="AA622" s="71">
        <v>484997</v>
      </c>
      <c r="AB622" s="71">
        <v>2168926</v>
      </c>
      <c r="AC622" s="71">
        <v>0</v>
      </c>
      <c r="AD622" s="71">
        <v>170.27699016619971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2606</v>
      </c>
      <c r="B623" s="70">
        <v>516</v>
      </c>
      <c r="C623" s="70">
        <v>6</v>
      </c>
      <c r="D623" s="70">
        <v>31</v>
      </c>
      <c r="E623" s="70">
        <v>2009</v>
      </c>
      <c r="F623" s="70" t="s">
        <v>176</v>
      </c>
      <c r="G623" s="70" t="s">
        <v>2600</v>
      </c>
      <c r="H623" s="70" t="s">
        <v>2601</v>
      </c>
      <c r="I623" s="148"/>
      <c r="J623" s="71">
        <v>3130.648532440342</v>
      </c>
      <c r="K623" s="71">
        <v>168.39209183841601</v>
      </c>
      <c r="L623" s="71">
        <v>570.8110608263197</v>
      </c>
      <c r="M623" s="71">
        <v>3697.562002801305</v>
      </c>
      <c r="N623" s="71">
        <v>3504.1817443824798</v>
      </c>
      <c r="O623" s="71">
        <v>2628.2884400634339</v>
      </c>
      <c r="P623" s="71">
        <v>2365.1693070128908</v>
      </c>
      <c r="Q623" s="71">
        <v>126.01393749758</v>
      </c>
      <c r="R623" s="71">
        <v>0</v>
      </c>
      <c r="S623" s="71">
        <v>147.6755775745755</v>
      </c>
      <c r="T623" s="72"/>
      <c r="U623" s="71">
        <v>497466910</v>
      </c>
      <c r="V623" s="71">
        <v>81342</v>
      </c>
      <c r="W623" s="71">
        <v>14253</v>
      </c>
      <c r="X623" s="71">
        <v>746285</v>
      </c>
      <c r="Y623" s="71">
        <v>814404</v>
      </c>
      <c r="Z623" s="71">
        <v>1328664</v>
      </c>
      <c r="AA623" s="71">
        <v>476037</v>
      </c>
      <c r="AB623" s="71">
        <v>2161572</v>
      </c>
      <c r="AC623" s="71">
        <v>0</v>
      </c>
      <c r="AD623" s="71">
        <v>147.6755775745755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26.11</v>
      </c>
      <c r="BI623" s="71">
        <v>0</v>
      </c>
      <c r="BJ623" s="71">
        <v>1822.2977000000001</v>
      </c>
      <c r="BK623" s="71">
        <v>4.7939999999999996</v>
      </c>
      <c r="BL623" s="71">
        <v>264.59099999999995</v>
      </c>
      <c r="BM623" s="71">
        <v>0</v>
      </c>
      <c r="BN623" s="72"/>
      <c r="BO623" s="71">
        <v>4</v>
      </c>
      <c r="BP623" s="71">
        <v>0</v>
      </c>
      <c r="BQ623" s="71">
        <v>179</v>
      </c>
      <c r="BR623" s="71">
        <v>1</v>
      </c>
      <c r="BS623" s="71">
        <v>42</v>
      </c>
      <c r="BT623" s="71">
        <v>0</v>
      </c>
      <c r="BU623"/>
      <c r="BV623" s="70">
        <v>2050.1747</v>
      </c>
      <c r="BW623" s="70">
        <v>0</v>
      </c>
      <c r="BX623" s="70">
        <v>10.69</v>
      </c>
      <c r="BY623" s="70">
        <v>0</v>
      </c>
      <c r="BZ623" s="70">
        <v>15.483000000000001</v>
      </c>
      <c r="CA623" s="70">
        <v>7.54</v>
      </c>
      <c r="CB623" s="70">
        <v>30.881</v>
      </c>
      <c r="CC623" s="70">
        <v>3.024</v>
      </c>
      <c r="CD623" s="70">
        <v>0</v>
      </c>
    </row>
    <row r="624" spans="1:82">
      <c r="A624" s="70" t="s">
        <v>2607</v>
      </c>
      <c r="B624" s="70">
        <v>517</v>
      </c>
      <c r="C624" s="70">
        <v>7</v>
      </c>
      <c r="D624" s="70">
        <v>31</v>
      </c>
      <c r="E624" s="70">
        <v>2010</v>
      </c>
      <c r="F624" s="70" t="s">
        <v>177</v>
      </c>
      <c r="G624" s="70" t="s">
        <v>2600</v>
      </c>
      <c r="H624" s="70" t="s">
        <v>2601</v>
      </c>
      <c r="I624" s="148"/>
      <c r="J624" s="71">
        <v>3033.1392759241548</v>
      </c>
      <c r="K624" s="71">
        <v>180.396548368655</v>
      </c>
      <c r="L624" s="71">
        <v>581.28214748154767</v>
      </c>
      <c r="M624" s="71">
        <v>3820.311112395088</v>
      </c>
      <c r="N624" s="71">
        <v>3753.3429749090892</v>
      </c>
      <c r="O624" s="71">
        <v>2629.5209610589641</v>
      </c>
      <c r="P624" s="71">
        <v>2388.5504901096469</v>
      </c>
      <c r="Q624" s="71">
        <v>131.03508708172899</v>
      </c>
      <c r="R624" s="71">
        <v>0</v>
      </c>
      <c r="S624" s="71">
        <v>151.3892517084758</v>
      </c>
      <c r="T624" s="72"/>
      <c r="U624" s="71">
        <v>562823032</v>
      </c>
      <c r="V624" s="71">
        <v>81342</v>
      </c>
      <c r="W624" s="71">
        <v>14253</v>
      </c>
      <c r="X624" s="71">
        <v>746285</v>
      </c>
      <c r="Y624" s="71">
        <v>819637</v>
      </c>
      <c r="Z624" s="71">
        <v>1335464</v>
      </c>
      <c r="AA624" s="71">
        <v>468737</v>
      </c>
      <c r="AB624" s="71">
        <v>2153802</v>
      </c>
      <c r="AC624" s="71">
        <v>0</v>
      </c>
      <c r="AD624" s="71">
        <v>151.3892517084758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27.33</v>
      </c>
      <c r="BI624" s="71">
        <v>0</v>
      </c>
      <c r="BJ624" s="71">
        <v>2111.569</v>
      </c>
      <c r="BK624" s="71">
        <v>5.101</v>
      </c>
      <c r="BL624" s="71">
        <v>324.20699999999994</v>
      </c>
      <c r="BM624" s="71">
        <v>0</v>
      </c>
      <c r="BN624" s="72"/>
      <c r="BO624" s="71">
        <v>4</v>
      </c>
      <c r="BP624" s="71">
        <v>0</v>
      </c>
      <c r="BQ624" s="71">
        <v>186</v>
      </c>
      <c r="BR624" s="71">
        <v>1</v>
      </c>
      <c r="BS624" s="71">
        <v>52</v>
      </c>
      <c r="BT624" s="71">
        <v>0</v>
      </c>
      <c r="BU624"/>
      <c r="BV624" s="70">
        <v>2432.1480000000001</v>
      </c>
      <c r="BW624" s="70">
        <v>5.3760000000000003</v>
      </c>
      <c r="BX624" s="70">
        <v>0</v>
      </c>
      <c r="BY624" s="70">
        <v>0</v>
      </c>
      <c r="BZ624" s="70">
        <v>15.523</v>
      </c>
      <c r="CA624" s="70">
        <v>5.46</v>
      </c>
      <c r="CB624" s="70">
        <v>9.6999999999999993</v>
      </c>
      <c r="CC624" s="70">
        <v>0</v>
      </c>
      <c r="CD624" s="70">
        <v>0</v>
      </c>
    </row>
    <row r="625" spans="1:82">
      <c r="A625" s="70" t="s">
        <v>2608</v>
      </c>
      <c r="B625" s="70">
        <v>518</v>
      </c>
      <c r="C625" s="70">
        <v>8</v>
      </c>
      <c r="D625" s="70">
        <v>31</v>
      </c>
      <c r="E625" s="70">
        <v>2011</v>
      </c>
      <c r="F625" s="70" t="s">
        <v>178</v>
      </c>
      <c r="G625" s="70" t="s">
        <v>2600</v>
      </c>
      <c r="H625" s="70" t="s">
        <v>2601</v>
      </c>
      <c r="I625" s="148"/>
      <c r="J625" s="71">
        <v>2996.3281588162331</v>
      </c>
      <c r="K625" s="71">
        <v>226.4211294128568</v>
      </c>
      <c r="L625" s="71">
        <v>518.65562157983481</v>
      </c>
      <c r="M625" s="71">
        <v>4204.2983859824153</v>
      </c>
      <c r="N625" s="71">
        <v>3547.7468154770581</v>
      </c>
      <c r="O625" s="71">
        <v>2599.4501545858352</v>
      </c>
      <c r="P625" s="71">
        <v>2300.8200645770912</v>
      </c>
      <c r="Q625" s="71">
        <v>150.59726498303399</v>
      </c>
      <c r="R625" s="71">
        <v>0</v>
      </c>
      <c r="S625" s="71">
        <v>164.89758052485149</v>
      </c>
      <c r="T625" s="72"/>
      <c r="U625" s="71">
        <v>527221138</v>
      </c>
      <c r="V625" s="71">
        <v>81342</v>
      </c>
      <c r="W625" s="71">
        <v>14253</v>
      </c>
      <c r="X625" s="71">
        <v>746285</v>
      </c>
      <c r="Y625" s="71">
        <v>825012</v>
      </c>
      <c r="Z625" s="71">
        <v>1348873</v>
      </c>
      <c r="AA625" s="71">
        <v>464957</v>
      </c>
      <c r="AB625" s="71">
        <v>2145962</v>
      </c>
      <c r="AC625" s="71">
        <v>0</v>
      </c>
      <c r="AD625" s="71">
        <v>164.89758052485149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36.225999999999999</v>
      </c>
      <c r="BI625" s="71">
        <v>0</v>
      </c>
      <c r="BJ625" s="71">
        <v>2100.2759999999998</v>
      </c>
      <c r="BK625" s="71">
        <v>0</v>
      </c>
      <c r="BL625" s="71">
        <v>345.28199999999998</v>
      </c>
      <c r="BM625" s="71">
        <v>0</v>
      </c>
      <c r="BN625" s="72"/>
      <c r="BO625" s="71">
        <v>5</v>
      </c>
      <c r="BP625" s="71">
        <v>0</v>
      </c>
      <c r="BQ625" s="71">
        <v>192</v>
      </c>
      <c r="BR625" s="71">
        <v>0</v>
      </c>
      <c r="BS625" s="71">
        <v>56</v>
      </c>
      <c r="BT625" s="71">
        <v>0</v>
      </c>
      <c r="BU625"/>
      <c r="BV625" s="70">
        <v>2320.328</v>
      </c>
      <c r="BW625" s="70">
        <v>10.976000000000001</v>
      </c>
      <c r="BX625" s="70">
        <v>86.491</v>
      </c>
      <c r="BY625" s="70">
        <v>0</v>
      </c>
      <c r="BZ625" s="70">
        <v>7.7569999999999997</v>
      </c>
      <c r="CA625" s="70">
        <v>3.6589999999999998</v>
      </c>
      <c r="CB625" s="70">
        <v>48.613</v>
      </c>
      <c r="CC625" s="70">
        <v>3.96</v>
      </c>
      <c r="CD625" s="70">
        <v>0</v>
      </c>
    </row>
    <row r="626" spans="1:82">
      <c r="A626" s="70" t="s">
        <v>2609</v>
      </c>
      <c r="B626" s="70">
        <v>519</v>
      </c>
      <c r="C626" s="70">
        <v>9</v>
      </c>
      <c r="D626" s="70">
        <v>31</v>
      </c>
      <c r="E626" s="70">
        <v>2012</v>
      </c>
      <c r="F626" s="70" t="s">
        <v>179</v>
      </c>
      <c r="G626" s="70" t="s">
        <v>2600</v>
      </c>
      <c r="H626" s="70" t="s">
        <v>2601</v>
      </c>
      <c r="I626" s="148"/>
      <c r="J626" s="71">
        <v>2812.554546088757</v>
      </c>
      <c r="K626" s="71">
        <v>204.37371558041289</v>
      </c>
      <c r="L626" s="71">
        <v>527.34972093961198</v>
      </c>
      <c r="M626" s="71">
        <v>3785.1670698720341</v>
      </c>
      <c r="N626" s="71">
        <v>3512.1922884145092</v>
      </c>
      <c r="O626" s="71">
        <v>2608.6453985828189</v>
      </c>
      <c r="P626" s="71">
        <v>2284.6580648213921</v>
      </c>
      <c r="Q626" s="71">
        <v>165.11851666064399</v>
      </c>
      <c r="R626" s="71">
        <v>0</v>
      </c>
      <c r="S626" s="71">
        <v>149.05909889046711</v>
      </c>
      <c r="T626" s="72"/>
      <c r="U626" s="71">
        <v>507792687</v>
      </c>
      <c r="V626" s="71">
        <v>81342</v>
      </c>
      <c r="W626" s="71">
        <v>14253</v>
      </c>
      <c r="X626" s="71">
        <v>746285</v>
      </c>
      <c r="Y626" s="71">
        <v>843222</v>
      </c>
      <c r="Z626" s="71">
        <v>1364381</v>
      </c>
      <c r="AA626" s="71">
        <v>459079</v>
      </c>
      <c r="AB626" s="71">
        <v>2165604</v>
      </c>
      <c r="AC626" s="71">
        <v>0</v>
      </c>
      <c r="AD626" s="71">
        <v>149.05909889046711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36.389000000000003</v>
      </c>
      <c r="BI626" s="71">
        <v>0</v>
      </c>
      <c r="BJ626" s="71">
        <v>2106.6480000000001</v>
      </c>
      <c r="BK626" s="71">
        <v>0.74099999999999999</v>
      </c>
      <c r="BL626" s="71">
        <v>411.16299999999995</v>
      </c>
      <c r="BM626" s="71">
        <v>0</v>
      </c>
      <c r="BN626" s="72"/>
      <c r="BO626" s="71">
        <v>5</v>
      </c>
      <c r="BP626" s="71">
        <v>0</v>
      </c>
      <c r="BQ626" s="71">
        <v>197</v>
      </c>
      <c r="BR626" s="71">
        <v>1</v>
      </c>
      <c r="BS626" s="71">
        <v>61</v>
      </c>
      <c r="BT626" s="71">
        <v>0</v>
      </c>
      <c r="BU626"/>
      <c r="BV626" s="70">
        <v>2408.35</v>
      </c>
      <c r="BW626" s="70">
        <v>15.129</v>
      </c>
      <c r="BX626" s="70">
        <v>74.59</v>
      </c>
      <c r="BY626" s="70">
        <v>0</v>
      </c>
      <c r="BZ626" s="70">
        <v>7.4880000000000004</v>
      </c>
      <c r="CA626" s="70">
        <v>3.6139999999999999</v>
      </c>
      <c r="CB626" s="70">
        <v>36.905999999999999</v>
      </c>
      <c r="CC626" s="70">
        <v>8.8640000000000008</v>
      </c>
      <c r="CD626" s="70">
        <v>0</v>
      </c>
    </row>
    <row r="627" spans="1:82">
      <c r="A627" s="70" t="s">
        <v>2610</v>
      </c>
      <c r="B627" s="70">
        <v>520</v>
      </c>
      <c r="C627" s="70">
        <v>10</v>
      </c>
      <c r="D627" s="70">
        <v>31</v>
      </c>
      <c r="E627" s="70">
        <v>2013</v>
      </c>
      <c r="F627" s="70" t="s">
        <v>180</v>
      </c>
      <c r="G627" s="70" t="s">
        <v>2600</v>
      </c>
      <c r="H627" s="70" t="s">
        <v>2601</v>
      </c>
      <c r="I627" s="148"/>
      <c r="J627" s="71">
        <v>2845.6006078466021</v>
      </c>
      <c r="K627" s="71">
        <v>168.11478190616489</v>
      </c>
      <c r="L627" s="71">
        <v>536.07014466398994</v>
      </c>
      <c r="M627" s="71">
        <v>3648.9717522925698</v>
      </c>
      <c r="N627" s="71">
        <v>3773.347303031102</v>
      </c>
      <c r="O627" s="71">
        <v>2529.1283758540885</v>
      </c>
      <c r="P627" s="71">
        <v>2283.2809405020998</v>
      </c>
      <c r="Q627" s="71">
        <v>167.149537487234</v>
      </c>
      <c r="R627" s="71">
        <v>0</v>
      </c>
      <c r="S627" s="71">
        <v>138.56816558175001</v>
      </c>
      <c r="T627" s="72"/>
      <c r="U627" s="71">
        <v>510182960</v>
      </c>
      <c r="V627" s="71">
        <v>81342</v>
      </c>
      <c r="W627" s="71">
        <v>14253</v>
      </c>
      <c r="X627" s="71">
        <v>746285</v>
      </c>
      <c r="Y627" s="71">
        <v>846447</v>
      </c>
      <c r="Z627" s="71">
        <v>1381852</v>
      </c>
      <c r="AA627" s="71">
        <v>457080</v>
      </c>
      <c r="AB627" s="71">
        <v>2160814</v>
      </c>
      <c r="AC627" s="71">
        <v>0</v>
      </c>
      <c r="AD627" s="71">
        <v>138.56816558175001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50.493000000000002</v>
      </c>
      <c r="BI627" s="71">
        <v>0</v>
      </c>
      <c r="BJ627" s="71">
        <v>2160.8939999999998</v>
      </c>
      <c r="BK627" s="71">
        <v>0.69499999999999995</v>
      </c>
      <c r="BL627" s="71">
        <v>405.33100000000002</v>
      </c>
      <c r="BM627" s="71">
        <v>0</v>
      </c>
      <c r="BN627" s="72"/>
      <c r="BO627" s="71">
        <v>6</v>
      </c>
      <c r="BP627" s="71">
        <v>0</v>
      </c>
      <c r="BQ627" s="71">
        <v>200</v>
      </c>
      <c r="BR627" s="71">
        <v>1</v>
      </c>
      <c r="BS627" s="71">
        <v>63</v>
      </c>
      <c r="BT627" s="71">
        <v>0</v>
      </c>
      <c r="BU627"/>
      <c r="BV627" s="70">
        <v>2439.8980000000001</v>
      </c>
      <c r="BW627" s="70">
        <v>15.263999999999999</v>
      </c>
      <c r="BX627" s="70">
        <v>100.684</v>
      </c>
      <c r="BY627" s="70">
        <v>0</v>
      </c>
      <c r="BZ627" s="70">
        <v>7.03</v>
      </c>
      <c r="CA627" s="70">
        <v>0</v>
      </c>
      <c r="CB627" s="70">
        <v>48.441000000000003</v>
      </c>
      <c r="CC627" s="70">
        <v>6.0960000000000001</v>
      </c>
      <c r="CD627" s="70">
        <v>0</v>
      </c>
    </row>
    <row r="628" spans="1:82">
      <c r="A628" s="70" t="s">
        <v>2611</v>
      </c>
      <c r="B628" s="70">
        <v>521</v>
      </c>
      <c r="C628" s="70">
        <v>11</v>
      </c>
      <c r="D628" s="70">
        <v>31</v>
      </c>
      <c r="E628" s="70">
        <v>2014</v>
      </c>
      <c r="F628" s="70" t="s">
        <v>181</v>
      </c>
      <c r="G628" s="70" t="s">
        <v>2600</v>
      </c>
      <c r="H628" s="70" t="s">
        <v>2601</v>
      </c>
      <c r="I628" s="148"/>
      <c r="J628" s="71">
        <v>2773.694677402274</v>
      </c>
      <c r="K628" s="71">
        <v>166.82601506567389</v>
      </c>
      <c r="L628" s="71">
        <v>386.0011045023341</v>
      </c>
      <c r="M628" s="71">
        <v>3535.9660039791729</v>
      </c>
      <c r="N628" s="71">
        <v>3761.2323012763181</v>
      </c>
      <c r="O628" s="71">
        <v>2421.3584126324276</v>
      </c>
      <c r="P628" s="71">
        <v>2282.696190042157</v>
      </c>
      <c r="Q628" s="71">
        <v>159.45633466769999</v>
      </c>
      <c r="R628" s="71">
        <v>0</v>
      </c>
      <c r="S628" s="71">
        <v>151.44270500617341</v>
      </c>
      <c r="T628" s="72"/>
      <c r="U628" s="71">
        <v>544365113</v>
      </c>
      <c r="V628" s="71">
        <v>68737</v>
      </c>
      <c r="W628" s="71">
        <v>14251</v>
      </c>
      <c r="X628" s="71">
        <v>726422</v>
      </c>
      <c r="Y628" s="71">
        <v>851059</v>
      </c>
      <c r="Z628" s="71">
        <v>1393381</v>
      </c>
      <c r="AA628" s="71">
        <v>454600</v>
      </c>
      <c r="AB628" s="71">
        <v>2148503</v>
      </c>
      <c r="AC628" s="71">
        <v>0</v>
      </c>
      <c r="AD628" s="71">
        <v>151.4427050061735</v>
      </c>
      <c r="AE628" s="72"/>
      <c r="AF628" s="71"/>
      <c r="AG628" s="71"/>
      <c r="AH628" s="71"/>
      <c r="AI628" s="71"/>
      <c r="AJ628" s="71"/>
      <c r="AK628" s="71"/>
      <c r="AL628" s="71"/>
      <c r="AM628" s="71"/>
      <c r="AN628" s="71"/>
      <c r="AO628" s="71"/>
      <c r="AP628" s="71"/>
      <c r="AQ628" s="72"/>
      <c r="AR628" s="71">
        <v>60015</v>
      </c>
      <c r="AS628" s="71">
        <v>10494</v>
      </c>
      <c r="AT628" s="71">
        <v>0</v>
      </c>
      <c r="AU628" s="71">
        <v>20</v>
      </c>
      <c r="AV628" s="71">
        <v>1</v>
      </c>
      <c r="AW628" s="71">
        <v>5</v>
      </c>
      <c r="AX628" s="71"/>
      <c r="AY628" s="72"/>
      <c r="AZ628" s="71">
        <v>256105.4</v>
      </c>
      <c r="BA628" s="71">
        <v>407929.50000000012</v>
      </c>
      <c r="BB628" s="71">
        <v>0</v>
      </c>
      <c r="BC628" s="71">
        <v>47723.199999999997</v>
      </c>
      <c r="BD628" s="71">
        <v>20</v>
      </c>
      <c r="BE628" s="71">
        <v>3480</v>
      </c>
      <c r="BF628" s="71"/>
      <c r="BG628" s="72"/>
      <c r="BH628" s="71">
        <v>45.646000000000001</v>
      </c>
      <c r="BI628" s="71">
        <v>0</v>
      </c>
      <c r="BJ628" s="71">
        <v>2168.7629999999999</v>
      </c>
      <c r="BK628" s="71">
        <v>0.70199999999999996</v>
      </c>
      <c r="BL628" s="71">
        <v>415.70100000000002</v>
      </c>
      <c r="BM628" s="71">
        <v>0</v>
      </c>
      <c r="BN628" s="72"/>
      <c r="BO628" s="71">
        <v>5</v>
      </c>
      <c r="BP628" s="71">
        <v>0</v>
      </c>
      <c r="BQ628" s="71">
        <v>198</v>
      </c>
      <c r="BR628" s="71">
        <v>1</v>
      </c>
      <c r="BS628" s="71">
        <v>63</v>
      </c>
      <c r="BT628" s="71">
        <v>0</v>
      </c>
      <c r="BU628"/>
      <c r="BV628" s="70">
        <v>2458.4450000000002</v>
      </c>
      <c r="BW628" s="70">
        <v>14.978999999999999</v>
      </c>
      <c r="BX628" s="70">
        <v>92.701999999999998</v>
      </c>
      <c r="BY628" s="70">
        <v>0</v>
      </c>
      <c r="BZ628" s="70">
        <v>7.2910000000000004</v>
      </c>
      <c r="CA628" s="70">
        <v>0</v>
      </c>
      <c r="CB628" s="70">
        <v>46.335000000000001</v>
      </c>
      <c r="CC628" s="70">
        <v>11.06</v>
      </c>
      <c r="CD628" s="70">
        <v>0</v>
      </c>
    </row>
    <row r="629" spans="1:82">
      <c r="A629" s="70" t="s">
        <v>2612</v>
      </c>
      <c r="B629" s="70">
        <v>522</v>
      </c>
      <c r="C629" s="70">
        <v>12</v>
      </c>
      <c r="D629" s="70">
        <v>31</v>
      </c>
      <c r="E629" s="70">
        <v>2015</v>
      </c>
      <c r="F629" s="70" t="s">
        <v>182</v>
      </c>
      <c r="G629" s="70" t="s">
        <v>2600</v>
      </c>
      <c r="H629" s="70" t="s">
        <v>2601</v>
      </c>
      <c r="I629" s="148"/>
      <c r="J629" s="71">
        <v>2768.9610026363989</v>
      </c>
      <c r="K629" s="71">
        <v>155.2480561194061</v>
      </c>
      <c r="L629" s="71">
        <v>416.43673640537793</v>
      </c>
      <c r="M629" s="71">
        <v>3769.5131587499209</v>
      </c>
      <c r="N629" s="71">
        <v>3243.7540275563811</v>
      </c>
      <c r="O629" s="71">
        <v>2406.7906099421539</v>
      </c>
      <c r="P629" s="71">
        <v>2269.4338154107691</v>
      </c>
      <c r="Q629" s="71">
        <v>155.31012277262701</v>
      </c>
      <c r="R629" s="71">
        <v>0</v>
      </c>
      <c r="S629" s="71">
        <v>159.89959146995739</v>
      </c>
      <c r="T629" s="72"/>
      <c r="U629" s="71">
        <v>586607148</v>
      </c>
      <c r="V629" s="71">
        <v>68737</v>
      </c>
      <c r="W629" s="71">
        <v>14251</v>
      </c>
      <c r="X629" s="71">
        <v>726422</v>
      </c>
      <c r="Y629" s="71">
        <v>856348</v>
      </c>
      <c r="Z629" s="71">
        <v>1398327</v>
      </c>
      <c r="AA629" s="71">
        <v>451602</v>
      </c>
      <c r="AB629" s="71">
        <v>2137666</v>
      </c>
      <c r="AC629" s="71">
        <v>0</v>
      </c>
      <c r="AD629" s="71">
        <v>159.89959146995739</v>
      </c>
      <c r="AE629" s="72"/>
      <c r="AF629" s="71">
        <v>3984169736.090641</v>
      </c>
      <c r="AG629" s="71">
        <v>119357711.53641739</v>
      </c>
      <c r="AH629" s="71">
        <v>87574020.687192217</v>
      </c>
      <c r="AI629" s="71">
        <v>4717404166.3413286</v>
      </c>
      <c r="AJ629" s="71">
        <v>4209779378.3581529</v>
      </c>
      <c r="AK629" s="71"/>
      <c r="AL629" s="71"/>
      <c r="AM629" s="71">
        <v>292958158.12839168</v>
      </c>
      <c r="AN629" s="71"/>
      <c r="AO629" s="71"/>
      <c r="AP629" s="71">
        <v>13411243171.142122</v>
      </c>
      <c r="AQ629" s="72"/>
      <c r="AR629" s="71">
        <v>64746</v>
      </c>
      <c r="AS629" s="71">
        <v>15101</v>
      </c>
      <c r="AT629" s="71">
        <v>0</v>
      </c>
      <c r="AU629" s="71">
        <v>24</v>
      </c>
      <c r="AV629" s="71">
        <v>1</v>
      </c>
      <c r="AW629" s="71">
        <v>5</v>
      </c>
      <c r="AX629" s="71"/>
      <c r="AY629" s="72"/>
      <c r="AZ629" s="71">
        <v>279975.2</v>
      </c>
      <c r="BA629" s="71">
        <v>588216.89999999991</v>
      </c>
      <c r="BB629" s="71">
        <v>0</v>
      </c>
      <c r="BC629" s="71">
        <v>26334.6</v>
      </c>
      <c r="BD629" s="71">
        <v>20</v>
      </c>
      <c r="BE629" s="71">
        <v>3480</v>
      </c>
      <c r="BF629" s="71"/>
      <c r="BG629" s="72"/>
      <c r="BH629" s="71">
        <v>44.578000000000003</v>
      </c>
      <c r="BI629" s="71">
        <v>0</v>
      </c>
      <c r="BJ629" s="71">
        <v>1984.578</v>
      </c>
      <c r="BK629" s="71">
        <v>0.73299999999999998</v>
      </c>
      <c r="BL629" s="71">
        <v>412.36500000000001</v>
      </c>
      <c r="BM629" s="71">
        <v>0</v>
      </c>
      <c r="BN629" s="72"/>
      <c r="BO629" s="71">
        <v>5</v>
      </c>
      <c r="BP629" s="71">
        <v>0</v>
      </c>
      <c r="BQ629" s="71">
        <v>201</v>
      </c>
      <c r="BR629" s="71">
        <v>1</v>
      </c>
      <c r="BS629" s="71">
        <v>64</v>
      </c>
      <c r="BT629" s="71">
        <v>0</v>
      </c>
      <c r="BU629"/>
      <c r="BV629" s="70">
        <v>2325.5920000000001</v>
      </c>
      <c r="BW629" s="70">
        <v>15.292999999999999</v>
      </c>
      <c r="BX629" s="70">
        <v>88.963999999999999</v>
      </c>
      <c r="BY629" s="70">
        <v>0</v>
      </c>
      <c r="BZ629" s="70">
        <v>3.9039999999999999</v>
      </c>
      <c r="CA629" s="70">
        <v>0</v>
      </c>
      <c r="CB629" s="70">
        <v>8.5009999999999994</v>
      </c>
      <c r="CC629" s="70">
        <v>0</v>
      </c>
      <c r="CD629" s="70">
        <v>0</v>
      </c>
    </row>
    <row r="630" spans="1:82">
      <c r="A630" s="70" t="s">
        <v>2613</v>
      </c>
      <c r="B630" s="70">
        <v>523</v>
      </c>
      <c r="C630" s="70">
        <v>13</v>
      </c>
      <c r="D630" s="70">
        <v>31</v>
      </c>
      <c r="E630" s="70">
        <v>2016</v>
      </c>
      <c r="F630" s="70" t="s">
        <v>155</v>
      </c>
      <c r="G630" s="70" t="s">
        <v>2600</v>
      </c>
      <c r="H630" s="70" t="s">
        <v>2601</v>
      </c>
      <c r="I630" s="148"/>
      <c r="J630" s="71">
        <v>2773.9513577824655</v>
      </c>
      <c r="K630" s="71">
        <v>156.180969515237</v>
      </c>
      <c r="L630" s="71">
        <v>400.20718949346582</v>
      </c>
      <c r="M630" s="71">
        <v>3047.2230257286669</v>
      </c>
      <c r="N630" s="71">
        <v>3472.5044999025108</v>
      </c>
      <c r="O630" s="71">
        <v>2390.8566740686952</v>
      </c>
      <c r="P630" s="71">
        <v>2218.6916426914195</v>
      </c>
      <c r="Q630" s="71">
        <v>150.16821166165914</v>
      </c>
      <c r="R630" s="71">
        <v>0</v>
      </c>
      <c r="S630" s="71">
        <v>165.32713389410046</v>
      </c>
      <c r="T630" s="72"/>
      <c r="U630" s="71">
        <v>581956497</v>
      </c>
      <c r="V630" s="71">
        <v>68737</v>
      </c>
      <c r="W630" s="71">
        <v>14251</v>
      </c>
      <c r="X630" s="71">
        <v>726422</v>
      </c>
      <c r="Y630" s="71">
        <v>861074</v>
      </c>
      <c r="Z630" s="71">
        <v>1406145</v>
      </c>
      <c r="AA630" s="71">
        <v>456641</v>
      </c>
      <c r="AB630" s="71">
        <v>2126064</v>
      </c>
      <c r="AC630" s="71">
        <v>0</v>
      </c>
      <c r="AD630" s="71">
        <v>165.32713389410051</v>
      </c>
      <c r="AE630" s="72"/>
      <c r="AF630" s="71">
        <v>4066051798.2364879</v>
      </c>
      <c r="AG630" s="71">
        <v>115413306.30094039</v>
      </c>
      <c r="AH630" s="71">
        <v>65358992.350097783</v>
      </c>
      <c r="AI630" s="71">
        <v>4589256784.69732</v>
      </c>
      <c r="AJ630" s="71">
        <v>4227722387.144763</v>
      </c>
      <c r="AK630" s="71"/>
      <c r="AL630" s="71"/>
      <c r="AM630" s="71">
        <v>291594517.16280979</v>
      </c>
      <c r="AN630" s="71"/>
      <c r="AO630" s="71"/>
      <c r="AP630" s="71">
        <v>13355397785.89242</v>
      </c>
      <c r="AQ630" s="72"/>
      <c r="AR630" s="71">
        <v>69276</v>
      </c>
      <c r="AS630" s="71">
        <v>18020</v>
      </c>
      <c r="AT630" s="71">
        <v>0</v>
      </c>
      <c r="AU630" s="71">
        <v>31</v>
      </c>
      <c r="AV630" s="71">
        <v>1</v>
      </c>
      <c r="AW630" s="71">
        <v>8</v>
      </c>
      <c r="AX630" s="71"/>
      <c r="AY630" s="72"/>
      <c r="AZ630" s="71">
        <v>303131.09999999992</v>
      </c>
      <c r="BA630" s="71">
        <v>710009.40000000014</v>
      </c>
      <c r="BB630" s="71">
        <v>0</v>
      </c>
      <c r="BC630" s="71">
        <v>59264.4</v>
      </c>
      <c r="BD630" s="71">
        <v>20</v>
      </c>
      <c r="BE630" s="71">
        <v>6795</v>
      </c>
      <c r="BF630" s="71"/>
      <c r="BG630" s="72"/>
      <c r="BH630" s="71">
        <v>49.018000000000001</v>
      </c>
      <c r="BI630" s="71">
        <v>0</v>
      </c>
      <c r="BJ630" s="71">
        <v>2010.9690000000001</v>
      </c>
      <c r="BK630" s="71">
        <v>1.101</v>
      </c>
      <c r="BL630" s="71">
        <v>433.63300000000004</v>
      </c>
      <c r="BM630" s="71">
        <v>0</v>
      </c>
      <c r="BN630" s="72"/>
      <c r="BO630" s="71">
        <v>6</v>
      </c>
      <c r="BP630" s="71">
        <v>0</v>
      </c>
      <c r="BQ630" s="71">
        <v>197</v>
      </c>
      <c r="BR630" s="71">
        <v>1</v>
      </c>
      <c r="BS630" s="71">
        <v>63</v>
      </c>
      <c r="BT630" s="71">
        <v>0</v>
      </c>
      <c r="BU630"/>
      <c r="BV630" s="70">
        <v>2330.893</v>
      </c>
      <c r="BW630" s="70">
        <v>24.497</v>
      </c>
      <c r="BX630" s="70">
        <v>97.736000000000004</v>
      </c>
      <c r="BY630" s="70">
        <v>0</v>
      </c>
      <c r="BZ630" s="70">
        <v>9.8070000000000004</v>
      </c>
      <c r="CA630" s="70">
        <v>0.58599999999999997</v>
      </c>
      <c r="CB630" s="70">
        <v>28.155000000000001</v>
      </c>
      <c r="CC630" s="70">
        <v>3.0470000000000002</v>
      </c>
      <c r="CD630" s="70">
        <v>0</v>
      </c>
    </row>
    <row r="631" spans="1:82">
      <c r="A631" s="70" t="s">
        <v>2614</v>
      </c>
      <c r="B631" s="70">
        <v>524</v>
      </c>
      <c r="C631" s="70">
        <v>14</v>
      </c>
      <c r="D631" s="70">
        <v>31</v>
      </c>
      <c r="E631" s="70">
        <v>2017</v>
      </c>
      <c r="F631" s="70" t="s">
        <v>156</v>
      </c>
      <c r="G631" s="70" t="s">
        <v>2600</v>
      </c>
      <c r="H631" s="70" t="s">
        <v>2601</v>
      </c>
      <c r="I631" s="148"/>
      <c r="J631" s="71">
        <v>2763.5612133417162</v>
      </c>
      <c r="K631" s="71">
        <v>154.02223590005801</v>
      </c>
      <c r="L631" s="71">
        <v>393.55768058459603</v>
      </c>
      <c r="M631" s="71">
        <v>2894.8547853328437</v>
      </c>
      <c r="N631" s="71">
        <v>3600.4232935878899</v>
      </c>
      <c r="O631" s="71">
        <v>2364.8777486548593</v>
      </c>
      <c r="P631" s="71">
        <v>2195.5701451971358</v>
      </c>
      <c r="Q631" s="71">
        <v>144.40156136133101</v>
      </c>
      <c r="R631" s="71">
        <v>0</v>
      </c>
      <c r="S631" s="71">
        <v>169.26108129261789</v>
      </c>
      <c r="T631" s="72"/>
      <c r="U631" s="71">
        <v>615525130</v>
      </c>
      <c r="V631" s="71">
        <v>68737</v>
      </c>
      <c r="W631" s="71">
        <v>14251</v>
      </c>
      <c r="X631" s="71">
        <v>726422</v>
      </c>
      <c r="Y631" s="71">
        <v>866562</v>
      </c>
      <c r="Z631" s="71">
        <v>1413938</v>
      </c>
      <c r="AA631" s="71">
        <v>454763</v>
      </c>
      <c r="AB631" s="71">
        <v>2114140</v>
      </c>
      <c r="AC631" s="71">
        <v>0</v>
      </c>
      <c r="AD631" s="71">
        <v>169.26108129261789</v>
      </c>
      <c r="AE631" s="72"/>
      <c r="AF631" s="71">
        <v>4106167450.9508209</v>
      </c>
      <c r="AG631" s="71">
        <v>115103884.27756549</v>
      </c>
      <c r="AH631" s="71">
        <v>84293017.766212776</v>
      </c>
      <c r="AI631" s="71">
        <v>4545593255.7604904</v>
      </c>
      <c r="AJ631" s="71">
        <v>4242441564.371346</v>
      </c>
      <c r="AK631" s="71"/>
      <c r="AL631" s="71"/>
      <c r="AM631" s="71">
        <v>290412820.28236139</v>
      </c>
      <c r="AN631" s="71"/>
      <c r="AO631" s="71"/>
      <c r="AP631" s="71">
        <v>13384011993.408796</v>
      </c>
      <c r="AQ631" s="72"/>
      <c r="AR631" s="71">
        <v>73081</v>
      </c>
      <c r="AS631" s="71">
        <v>20042</v>
      </c>
      <c r="AT631" s="71">
        <v>0</v>
      </c>
      <c r="AU631" s="71">
        <v>41</v>
      </c>
      <c r="AV631" s="71">
        <v>1</v>
      </c>
      <c r="AW631" s="71">
        <v>9</v>
      </c>
      <c r="AX631" s="71"/>
      <c r="AY631" s="72"/>
      <c r="AZ631" s="71">
        <v>322669.99999999988</v>
      </c>
      <c r="BA631" s="71">
        <v>873472.99999999953</v>
      </c>
      <c r="BB631" s="71">
        <v>0</v>
      </c>
      <c r="BC631" s="71">
        <v>77320</v>
      </c>
      <c r="BD631" s="71">
        <v>20</v>
      </c>
      <c r="BE631" s="71">
        <v>7437.5</v>
      </c>
      <c r="BF631" s="71"/>
      <c r="BG631" s="72"/>
      <c r="BH631" s="71">
        <v>50.033000000000001</v>
      </c>
      <c r="BI631" s="71">
        <v>0</v>
      </c>
      <c r="BJ631" s="71">
        <v>2098.4859999999999</v>
      </c>
      <c r="BK631" s="71">
        <v>0.76100000000000001</v>
      </c>
      <c r="BL631" s="71">
        <v>435.834</v>
      </c>
      <c r="BM631" s="71">
        <v>0</v>
      </c>
      <c r="BN631" s="72"/>
      <c r="BO631" s="71">
        <v>6</v>
      </c>
      <c r="BP631" s="71">
        <v>0</v>
      </c>
      <c r="BQ631" s="71">
        <v>198</v>
      </c>
      <c r="BR631" s="71">
        <v>1</v>
      </c>
      <c r="BS631" s="71">
        <v>60</v>
      </c>
      <c r="BT631" s="71">
        <v>0</v>
      </c>
      <c r="BU631"/>
      <c r="BV631" s="70">
        <v>2406.1799999999998</v>
      </c>
      <c r="BW631" s="70">
        <v>25.675000000000001</v>
      </c>
      <c r="BX631" s="70">
        <v>106.304</v>
      </c>
      <c r="BY631" s="70">
        <v>4.9000000000000002E-2</v>
      </c>
      <c r="BZ631" s="70">
        <v>13.13</v>
      </c>
      <c r="CA631" s="70">
        <v>0</v>
      </c>
      <c r="CB631" s="70">
        <v>30.734000000000002</v>
      </c>
      <c r="CC631" s="70">
        <v>3.0419999999999998</v>
      </c>
      <c r="CD631" s="70">
        <v>0</v>
      </c>
    </row>
    <row r="632" spans="1:82">
      <c r="A632" s="70" t="s">
        <v>2615</v>
      </c>
      <c r="B632" s="70">
        <v>525</v>
      </c>
      <c r="C632" s="70">
        <v>15</v>
      </c>
      <c r="D632" s="70">
        <v>31</v>
      </c>
      <c r="E632" s="70">
        <v>2018</v>
      </c>
      <c r="F632" s="70" t="s">
        <v>183</v>
      </c>
      <c r="G632" s="70" t="s">
        <v>2600</v>
      </c>
      <c r="H632" s="70" t="s">
        <v>2601</v>
      </c>
      <c r="I632" s="148"/>
      <c r="J632" s="71">
        <v>2694.6397667175211</v>
      </c>
      <c r="K632" s="71">
        <v>144.52777801560759</v>
      </c>
      <c r="L632" s="71">
        <v>352.82423638060135</v>
      </c>
      <c r="M632" s="71">
        <v>2817.3237049353152</v>
      </c>
      <c r="N632" s="71">
        <v>3511.8270147826947</v>
      </c>
      <c r="O632" s="71">
        <v>2328.444051708017</v>
      </c>
      <c r="P632" s="71">
        <v>2170.1491245024977</v>
      </c>
      <c r="Q632" s="71">
        <v>133.21960325434</v>
      </c>
      <c r="R632" s="71">
        <v>0</v>
      </c>
      <c r="S632" s="71">
        <v>171.13507994700927</v>
      </c>
      <c r="T632" s="72"/>
      <c r="U632" s="71">
        <v>645362806</v>
      </c>
      <c r="V632" s="71">
        <v>68737</v>
      </c>
      <c r="W632" s="71">
        <v>14251</v>
      </c>
      <c r="X632" s="71">
        <v>726422</v>
      </c>
      <c r="Y632" s="71">
        <v>872084</v>
      </c>
      <c r="Z632" s="71">
        <v>1418811</v>
      </c>
      <c r="AA632" s="71">
        <v>454017</v>
      </c>
      <c r="AB632" s="71">
        <v>2101891</v>
      </c>
      <c r="AC632" s="71">
        <v>0</v>
      </c>
      <c r="AD632" s="71">
        <v>171.1350799470093</v>
      </c>
      <c r="AE632" s="72"/>
      <c r="AF632" s="71">
        <v>4116531759.4718862</v>
      </c>
      <c r="AG632" s="71">
        <v>102246087.4176275</v>
      </c>
      <c r="AH632" s="71">
        <v>79650743.83810693</v>
      </c>
      <c r="AI632" s="71">
        <v>4341860452.7321844</v>
      </c>
      <c r="AJ632" s="71">
        <v>4097474024.835907</v>
      </c>
      <c r="AK632" s="71"/>
      <c r="AL632" s="71"/>
      <c r="AM632" s="71">
        <v>289327630.74481839</v>
      </c>
      <c r="AN632" s="71"/>
      <c r="AO632" s="71"/>
      <c r="AP632" s="71">
        <v>13027090699.040529</v>
      </c>
      <c r="AQ632" s="72"/>
      <c r="AR632" s="71">
        <v>77635</v>
      </c>
      <c r="AS632" s="71">
        <v>22331</v>
      </c>
      <c r="AT632" s="71">
        <v>0</v>
      </c>
      <c r="AU632" s="71">
        <v>48</v>
      </c>
      <c r="AV632" s="71">
        <v>1</v>
      </c>
      <c r="AW632" s="71">
        <v>10</v>
      </c>
      <c r="AX632" s="71"/>
      <c r="AY632" s="72"/>
      <c r="AZ632" s="71">
        <v>346138.40000000014</v>
      </c>
      <c r="BA632" s="71">
        <v>973052.6</v>
      </c>
      <c r="BB632" s="71">
        <v>0</v>
      </c>
      <c r="BC632" s="71">
        <v>64290.7</v>
      </c>
      <c r="BD632" s="71">
        <v>20</v>
      </c>
      <c r="BE632" s="71">
        <v>11418</v>
      </c>
      <c r="BF632" s="71"/>
      <c r="BG632" s="72"/>
      <c r="BH632" s="71">
        <v>55.731999999999999</v>
      </c>
      <c r="BI632" s="71">
        <v>0</v>
      </c>
      <c r="BJ632" s="71">
        <v>1994.4480000000001</v>
      </c>
      <c r="BK632" s="71">
        <v>0</v>
      </c>
      <c r="BL632" s="71">
        <v>413.66900000000004</v>
      </c>
      <c r="BM632" s="71">
        <v>0</v>
      </c>
      <c r="BN632" s="72"/>
      <c r="BO632" s="71">
        <v>7</v>
      </c>
      <c r="BP632" s="71">
        <v>0</v>
      </c>
      <c r="BQ632" s="71">
        <v>201</v>
      </c>
      <c r="BR632" s="71">
        <v>0</v>
      </c>
      <c r="BS632" s="71">
        <v>61</v>
      </c>
      <c r="BT632" s="71">
        <v>0</v>
      </c>
      <c r="BU632"/>
      <c r="BV632" s="70">
        <v>2314.2109999999998</v>
      </c>
      <c r="BW632" s="70">
        <v>26.826000000000001</v>
      </c>
      <c r="BX632" s="70">
        <v>85.113</v>
      </c>
      <c r="BY632" s="70">
        <v>0</v>
      </c>
      <c r="BZ632" s="70">
        <v>9.984</v>
      </c>
      <c r="CA632" s="70">
        <v>0</v>
      </c>
      <c r="CB632" s="70">
        <v>24.873000000000001</v>
      </c>
      <c r="CC632" s="70">
        <v>2.8420000000000001</v>
      </c>
      <c r="CD632" s="70">
        <v>0</v>
      </c>
    </row>
    <row r="633" spans="1:82">
      <c r="A633" s="70" t="s">
        <v>2616</v>
      </c>
      <c r="B633" s="70">
        <v>526</v>
      </c>
      <c r="C633" s="70">
        <v>16</v>
      </c>
      <c r="D633" s="70">
        <v>31</v>
      </c>
      <c r="E633" s="70">
        <v>2019</v>
      </c>
      <c r="F633" s="70" t="s">
        <v>158</v>
      </c>
      <c r="G633" s="70" t="s">
        <v>2600</v>
      </c>
      <c r="H633" s="70" t="s">
        <v>2601</v>
      </c>
      <c r="I633" s="148"/>
      <c r="J633" s="71">
        <v>2531.6659278432317</v>
      </c>
      <c r="K633" s="71">
        <v>131.19057281277409</v>
      </c>
      <c r="L633" s="71">
        <v>354.74474123316395</v>
      </c>
      <c r="M633" s="71">
        <v>2697.8869703862197</v>
      </c>
      <c r="N633" s="71">
        <v>3132.8541380367365</v>
      </c>
      <c r="O633" s="71">
        <v>2266.9282477823281</v>
      </c>
      <c r="P633" s="71">
        <v>2139.2132535043525</v>
      </c>
      <c r="Q633" s="71">
        <v>128.80817322567401</v>
      </c>
      <c r="R633" s="71">
        <v>0</v>
      </c>
      <c r="S633" s="71">
        <v>204.59747644798134</v>
      </c>
      <c r="T633" s="72"/>
      <c r="U633" s="71">
        <v>614524040</v>
      </c>
      <c r="V633" s="71">
        <v>68737</v>
      </c>
      <c r="W633" s="71">
        <v>14251</v>
      </c>
      <c r="X633" s="71">
        <v>726422</v>
      </c>
      <c r="Y633" s="71">
        <v>876511</v>
      </c>
      <c r="Z633" s="71">
        <v>1419249</v>
      </c>
      <c r="AA633" s="71">
        <v>444195</v>
      </c>
      <c r="AB633" s="71">
        <v>2087307</v>
      </c>
      <c r="AC633" s="71">
        <v>0</v>
      </c>
      <c r="AD633" s="71">
        <v>204.59747644798111</v>
      </c>
      <c r="AE633" s="72"/>
      <c r="AF633" s="71">
        <v>4112255927.456192</v>
      </c>
      <c r="AG633" s="71">
        <v>99001296.937255472</v>
      </c>
      <c r="AH633" s="71">
        <v>84131283.110080555</v>
      </c>
      <c r="AI633" s="71">
        <v>4449319855.6127367</v>
      </c>
      <c r="AJ633" s="71">
        <v>4001019624.0126562</v>
      </c>
      <c r="AK633" s="71">
        <v>0</v>
      </c>
      <c r="AL633" s="71">
        <v>0</v>
      </c>
      <c r="AM633" s="71">
        <v>284275500.16131675</v>
      </c>
      <c r="AN633" s="71">
        <v>0</v>
      </c>
      <c r="AO633" s="71">
        <v>0</v>
      </c>
      <c r="AP633" s="71">
        <v>13030003487.290237</v>
      </c>
      <c r="AQ633" s="72"/>
      <c r="AR633" s="71">
        <v>81839</v>
      </c>
      <c r="AS633" s="71">
        <v>24185</v>
      </c>
      <c r="AT633" s="71">
        <v>0</v>
      </c>
      <c r="AU633" s="71">
        <v>57</v>
      </c>
      <c r="AV633" s="71">
        <v>1</v>
      </c>
      <c r="AW633" s="71">
        <v>12</v>
      </c>
      <c r="AX633" s="71"/>
      <c r="AY633" s="72"/>
      <c r="AZ633" s="71">
        <v>368191.70000000013</v>
      </c>
      <c r="BA633" s="71">
        <v>1077359.8</v>
      </c>
      <c r="BB633" s="71">
        <v>0</v>
      </c>
      <c r="BC633" s="71">
        <v>81432.699999999983</v>
      </c>
      <c r="BD633" s="71">
        <v>20</v>
      </c>
      <c r="BE633" s="71">
        <v>12782.5</v>
      </c>
      <c r="BF633" s="71"/>
      <c r="BG633" s="72"/>
      <c r="BH633" s="71">
        <v>54.442999999999998</v>
      </c>
      <c r="BI633" s="71">
        <v>0</v>
      </c>
      <c r="BJ633" s="71">
        <v>1918.952</v>
      </c>
      <c r="BK633" s="71">
        <v>0</v>
      </c>
      <c r="BL633" s="71">
        <v>414.17700000000008</v>
      </c>
      <c r="BM633" s="71">
        <v>0</v>
      </c>
      <c r="BN633" s="72"/>
      <c r="BO633" s="71">
        <v>7</v>
      </c>
      <c r="BP633" s="71">
        <v>0</v>
      </c>
      <c r="BQ633" s="71">
        <v>201</v>
      </c>
      <c r="BR633" s="71">
        <v>0</v>
      </c>
      <c r="BS633" s="71">
        <v>62</v>
      </c>
      <c r="BT633" s="71">
        <v>0</v>
      </c>
      <c r="BU633"/>
      <c r="BV633" s="70">
        <v>2227.0509999999999</v>
      </c>
      <c r="BW633" s="70">
        <v>26.739000000000001</v>
      </c>
      <c r="BX633" s="70">
        <v>105.441</v>
      </c>
      <c r="BY633" s="70">
        <v>0</v>
      </c>
      <c r="BZ633" s="70">
        <v>8.9250000000000007</v>
      </c>
      <c r="CA633" s="70">
        <v>0.378</v>
      </c>
      <c r="CB633" s="70">
        <v>15.273</v>
      </c>
      <c r="CC633" s="70">
        <v>3.7650000000000001</v>
      </c>
      <c r="CD633" s="70">
        <v>0</v>
      </c>
    </row>
    <row r="634" spans="1:82">
      <c r="A634" s="70" t="s">
        <v>2617</v>
      </c>
      <c r="B634" s="70">
        <v>527</v>
      </c>
      <c r="C634" s="70">
        <v>17</v>
      </c>
      <c r="D634" s="70">
        <v>31</v>
      </c>
      <c r="E634" s="70">
        <v>2020</v>
      </c>
      <c r="F634" s="70" t="s">
        <v>159</v>
      </c>
      <c r="G634" s="1064" t="s">
        <v>2600</v>
      </c>
      <c r="H634" s="70" t="s">
        <v>2601</v>
      </c>
      <c r="I634" s="148"/>
      <c r="J634" s="71">
        <v>2441.9874607943698</v>
      </c>
      <c r="K634" s="71">
        <v>139.9411643483453</v>
      </c>
      <c r="L634" s="71">
        <v>374.5691618799874</v>
      </c>
      <c r="M634" s="71">
        <v>2410.2767543391487</v>
      </c>
      <c r="N634" s="71">
        <v>3084.8844001392226</v>
      </c>
      <c r="O634" s="71">
        <v>1990.1296491456042</v>
      </c>
      <c r="P634" s="71">
        <v>2017.2874083746763</v>
      </c>
      <c r="Q634" s="71">
        <v>122.179531280986</v>
      </c>
      <c r="R634" s="71">
        <v>0</v>
      </c>
      <c r="S634" s="71">
        <v>191.19293292334865</v>
      </c>
      <c r="T634" s="72"/>
      <c r="U634" s="71">
        <v>604311631</v>
      </c>
      <c r="V634" s="71">
        <v>64151</v>
      </c>
      <c r="W634" s="71">
        <v>16842</v>
      </c>
      <c r="X634" s="71">
        <v>721086</v>
      </c>
      <c r="Y634" s="71">
        <v>880387</v>
      </c>
      <c r="Z634" s="71">
        <v>1422093</v>
      </c>
      <c r="AA634" s="71">
        <v>445223</v>
      </c>
      <c r="AB634" s="71">
        <v>2072219</v>
      </c>
      <c r="AC634" s="71">
        <v>0</v>
      </c>
      <c r="AD634" s="71">
        <v>191.19293292334865</v>
      </c>
      <c r="AE634" s="72"/>
      <c r="AF634" s="71">
        <v>4074018717.5558748</v>
      </c>
      <c r="AG634" s="71">
        <v>100908696.45166591</v>
      </c>
      <c r="AH634" s="71">
        <v>96381178.018814236</v>
      </c>
      <c r="AI634" s="71">
        <v>4166629113.5022521</v>
      </c>
      <c r="AJ634" s="71">
        <v>4021405725.2451248</v>
      </c>
      <c r="AK634" s="71">
        <v>0</v>
      </c>
      <c r="AL634" s="71">
        <v>0</v>
      </c>
      <c r="AM634" s="71">
        <v>270447602.3332783</v>
      </c>
      <c r="AN634" s="71">
        <v>0</v>
      </c>
      <c r="AO634" s="71">
        <v>0</v>
      </c>
      <c r="AP634" s="71">
        <v>12729791033.10701</v>
      </c>
      <c r="AQ634" s="72"/>
      <c r="AR634" s="71">
        <v>85767</v>
      </c>
      <c r="AS634" s="71">
        <v>25034</v>
      </c>
      <c r="AT634" s="71">
        <v>0</v>
      </c>
      <c r="AU634" s="71">
        <v>65</v>
      </c>
      <c r="AV634" s="71">
        <v>1</v>
      </c>
      <c r="AW634" s="71">
        <v>15</v>
      </c>
      <c r="AX634" s="71"/>
      <c r="AY634" s="72"/>
      <c r="AZ634" s="71">
        <v>390967.70000000013</v>
      </c>
      <c r="BA634" s="71">
        <v>1145903.199999999</v>
      </c>
      <c r="BB634" s="71">
        <v>0</v>
      </c>
      <c r="BC634" s="71">
        <v>123242.9</v>
      </c>
      <c r="BD634" s="71">
        <v>20</v>
      </c>
      <c r="BE634" s="71">
        <v>30387.081999999999</v>
      </c>
      <c r="BF634" s="71"/>
      <c r="BG634" s="72"/>
      <c r="BH634" s="71">
        <v>53.658999999999999</v>
      </c>
      <c r="BI634" s="71">
        <v>0</v>
      </c>
      <c r="BJ634" s="71">
        <v>1811.5250000000001</v>
      </c>
      <c r="BK634" s="71">
        <v>0</v>
      </c>
      <c r="BL634" s="71">
        <v>384.80299999999994</v>
      </c>
      <c r="BM634" s="71">
        <v>0</v>
      </c>
      <c r="BN634" s="72"/>
      <c r="BO634" s="71">
        <v>7</v>
      </c>
      <c r="BP634" s="71">
        <v>0</v>
      </c>
      <c r="BQ634" s="71">
        <v>204</v>
      </c>
      <c r="BR634" s="71">
        <v>0</v>
      </c>
      <c r="BS634" s="71">
        <v>60</v>
      </c>
      <c r="BT634" s="71">
        <v>0</v>
      </c>
      <c r="BU634"/>
      <c r="BV634" s="70">
        <v>2075.1480000000001</v>
      </c>
      <c r="BW634" s="70">
        <v>25.797000000000001</v>
      </c>
      <c r="BX634" s="70">
        <v>104.273</v>
      </c>
      <c r="BY634" s="70">
        <v>0</v>
      </c>
      <c r="BZ634" s="70">
        <v>9.4350000000000005</v>
      </c>
      <c r="CA634" s="70">
        <v>0</v>
      </c>
      <c r="CB634" s="70">
        <v>14.218</v>
      </c>
      <c r="CC634" s="70">
        <v>21.116</v>
      </c>
      <c r="CD634" s="70">
        <v>0</v>
      </c>
    </row>
    <row r="635" spans="1:82">
      <c r="A635" s="70" t="s">
        <v>2618</v>
      </c>
      <c r="B635" s="70">
        <v>527</v>
      </c>
      <c r="C635" s="70">
        <v>18</v>
      </c>
      <c r="D635" s="70">
        <v>31</v>
      </c>
      <c r="E635" s="70">
        <v>2021</v>
      </c>
      <c r="F635" s="70" t="s">
        <v>160</v>
      </c>
      <c r="G635" s="1064" t="s">
        <v>2600</v>
      </c>
      <c r="H635" s="70" t="s">
        <v>2601</v>
      </c>
      <c r="I635" s="148"/>
      <c r="J635" s="71">
        <v>2539.2559045340186</v>
      </c>
      <c r="K635" s="71">
        <v>150.06083774543012</v>
      </c>
      <c r="L635" s="71">
        <v>491.40515390747186</v>
      </c>
      <c r="M635" s="71">
        <v>2726.3853672444229</v>
      </c>
      <c r="N635" s="71">
        <v>3382.6106844503556</v>
      </c>
      <c r="O635" s="71">
        <v>1931.713700281405</v>
      </c>
      <c r="P635" s="71">
        <v>2072.2997305379326</v>
      </c>
      <c r="Q635" s="71">
        <v>120.100528303304</v>
      </c>
      <c r="R635" s="71">
        <v>0</v>
      </c>
      <c r="S635" s="71">
        <v>198.51736757567471</v>
      </c>
      <c r="T635" s="72"/>
      <c r="U635" s="71">
        <v>664641579</v>
      </c>
      <c r="V635" s="71">
        <v>64151</v>
      </c>
      <c r="W635" s="71">
        <v>16842</v>
      </c>
      <c r="X635" s="71">
        <v>721086</v>
      </c>
      <c r="Y635" s="71">
        <v>884246</v>
      </c>
      <c r="Z635" s="71">
        <v>1421281</v>
      </c>
      <c r="AA635" s="71">
        <v>445981</v>
      </c>
      <c r="AB635" s="71">
        <v>2056970</v>
      </c>
      <c r="AC635" s="71">
        <v>0</v>
      </c>
      <c r="AD635" s="71">
        <v>198.51736757567471</v>
      </c>
      <c r="AE635" s="72"/>
      <c r="AF635" s="71">
        <v>4010614886.062263</v>
      </c>
      <c r="AG635" s="71">
        <v>103915079.1243816</v>
      </c>
      <c r="AH635" s="71">
        <v>115451340.5432145</v>
      </c>
      <c r="AI635" s="71">
        <v>4459113392.2230921</v>
      </c>
      <c r="AJ635" s="71">
        <v>4284023004.2114191</v>
      </c>
      <c r="AK635" s="71">
        <v>0</v>
      </c>
      <c r="AL635" s="71">
        <v>0</v>
      </c>
      <c r="AM635" s="71">
        <v>270005879.30401641</v>
      </c>
      <c r="AN635" s="71">
        <v>0</v>
      </c>
      <c r="AO635" s="71">
        <v>0</v>
      </c>
      <c r="AP635" s="71">
        <v>13243123581.468388</v>
      </c>
      <c r="AQ635" s="72"/>
      <c r="AR635" s="71">
        <v>90028</v>
      </c>
      <c r="AS635" s="71">
        <v>25557</v>
      </c>
      <c r="AT635" s="71">
        <v>0</v>
      </c>
      <c r="AU635" s="71">
        <v>73</v>
      </c>
      <c r="AV635" s="71">
        <v>1</v>
      </c>
      <c r="AW635" s="71">
        <v>16</v>
      </c>
      <c r="AX635" s="71"/>
      <c r="AY635" s="72"/>
      <c r="AZ635" s="71">
        <v>416584.6999999868</v>
      </c>
      <c r="BA635" s="71">
        <v>1267403.4999999651</v>
      </c>
      <c r="BB635" s="71">
        <v>0</v>
      </c>
      <c r="BC635" s="71">
        <v>127637.5</v>
      </c>
      <c r="BD635" s="71">
        <v>20</v>
      </c>
      <c r="BE635" s="71">
        <v>31955.452000000001</v>
      </c>
      <c r="BF635" s="71"/>
      <c r="BG635" s="72"/>
      <c r="BH635" s="71">
        <v>50.698</v>
      </c>
      <c r="BI635" s="71">
        <v>0</v>
      </c>
      <c r="BJ635" s="71">
        <v>1844.6679999999999</v>
      </c>
      <c r="BK635" s="71">
        <v>0</v>
      </c>
      <c r="BL635" s="71">
        <v>385.45099999999996</v>
      </c>
      <c r="BM635" s="71">
        <v>0</v>
      </c>
      <c r="BN635" s="72"/>
      <c r="BO635" s="71">
        <v>7</v>
      </c>
      <c r="BP635" s="71">
        <v>0</v>
      </c>
      <c r="BQ635" s="71">
        <v>212</v>
      </c>
      <c r="BR635" s="71">
        <v>0</v>
      </c>
      <c r="BS635" s="71">
        <v>59</v>
      </c>
      <c r="BT635" s="71">
        <v>0</v>
      </c>
      <c r="BU635"/>
      <c r="BV635" s="70">
        <v>2072.3589999999999</v>
      </c>
      <c r="BW635" s="70">
        <v>25.957000000000001</v>
      </c>
      <c r="BX635" s="70">
        <v>104.209</v>
      </c>
      <c r="BY635" s="70">
        <v>0</v>
      </c>
      <c r="BZ635" s="70">
        <v>9.5229999999999997</v>
      </c>
      <c r="CA635" s="70">
        <v>0</v>
      </c>
      <c r="CB635" s="70">
        <v>21.978000000000002</v>
      </c>
      <c r="CC635" s="70">
        <v>46.790999999999997</v>
      </c>
      <c r="CD635" s="70">
        <v>0</v>
      </c>
    </row>
    <row r="636" spans="1:82">
      <c r="A636" s="70" t="s">
        <v>2619</v>
      </c>
      <c r="B636" s="70">
        <v>527</v>
      </c>
      <c r="C636" s="70">
        <v>19</v>
      </c>
      <c r="D636" s="70">
        <v>31</v>
      </c>
      <c r="E636" s="70">
        <v>2022</v>
      </c>
      <c r="F636" s="70" t="s">
        <v>161</v>
      </c>
      <c r="G636" s="70" t="s">
        <v>2600</v>
      </c>
      <c r="H636" s="70" t="s">
        <v>2601</v>
      </c>
      <c r="I636" s="148"/>
      <c r="J636" s="71">
        <v>2457.9316947733641</v>
      </c>
      <c r="K636" s="71">
        <v>135.19406286323405</v>
      </c>
      <c r="L636" s="71">
        <v>314.87677291948387</v>
      </c>
      <c r="M636" s="71">
        <v>2692.4566290468192</v>
      </c>
      <c r="N636" s="71">
        <v>3334.4335265667346</v>
      </c>
      <c r="O636" s="71">
        <v>2039.5048815123616</v>
      </c>
      <c r="P636" s="71">
        <v>2052.9913196134207</v>
      </c>
      <c r="Q636" s="71">
        <v>120.3180663762938</v>
      </c>
      <c r="R636" s="71">
        <v>0</v>
      </c>
      <c r="S636" s="71">
        <v>209.97346333538837</v>
      </c>
      <c r="T636" s="72"/>
      <c r="U636" s="71">
        <v>713916000</v>
      </c>
      <c r="V636" s="71">
        <v>64151</v>
      </c>
      <c r="W636" s="71">
        <v>16842</v>
      </c>
      <c r="X636" s="71">
        <v>721086</v>
      </c>
      <c r="Y636" s="71">
        <v>891350</v>
      </c>
      <c r="Z636" s="71">
        <v>1425722</v>
      </c>
      <c r="AA636" s="71">
        <v>448561</v>
      </c>
      <c r="AB636" s="71">
        <v>2043798</v>
      </c>
      <c r="AC636" s="71">
        <v>0</v>
      </c>
      <c r="AD636" s="71">
        <v>209.97346333538837</v>
      </c>
      <c r="AE636" s="72"/>
      <c r="AF636" s="71">
        <v>3826260445.2804642</v>
      </c>
      <c r="AG636" s="71">
        <v>100921155.6673263</v>
      </c>
      <c r="AH636" s="71">
        <v>90133864.2765861</v>
      </c>
      <c r="AI636" s="71">
        <v>4428388294.3083715</v>
      </c>
      <c r="AJ636" s="71">
        <v>4281726145.3043885</v>
      </c>
      <c r="AK636" s="71">
        <v>0</v>
      </c>
      <c r="AL636" s="71">
        <v>0</v>
      </c>
      <c r="AM636" s="71">
        <v>263910106.05467406</v>
      </c>
      <c r="AN636" s="71">
        <v>0</v>
      </c>
      <c r="AO636" s="71">
        <v>0</v>
      </c>
      <c r="AP636" s="71">
        <v>12991340010.891811</v>
      </c>
      <c r="AQ636" s="72"/>
      <c r="AR636" s="71">
        <v>94980</v>
      </c>
      <c r="AS636" s="71">
        <v>25904</v>
      </c>
      <c r="AT636" s="71">
        <v>0</v>
      </c>
      <c r="AU636" s="71">
        <v>80</v>
      </c>
      <c r="AV636" s="71">
        <v>1</v>
      </c>
      <c r="AW636" s="71">
        <v>18</v>
      </c>
      <c r="AX636" s="71"/>
      <c r="AY636" s="72"/>
      <c r="AZ636" s="71">
        <v>446412.69999999565</v>
      </c>
      <c r="BA636" s="71">
        <v>1312837.3999999624</v>
      </c>
      <c r="BB636" s="71">
        <v>0</v>
      </c>
      <c r="BC636" s="71">
        <v>133901.5</v>
      </c>
      <c r="BD636" s="71">
        <v>20</v>
      </c>
      <c r="BE636" s="71">
        <v>32304.452000000001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2620</v>
      </c>
      <c r="B637" s="70">
        <v>527</v>
      </c>
      <c r="C637" s="70">
        <v>20</v>
      </c>
      <c r="D637" s="70">
        <v>31</v>
      </c>
      <c r="E637" s="70">
        <v>2023</v>
      </c>
      <c r="F637" s="70" t="s">
        <v>1539</v>
      </c>
      <c r="G637" s="70" t="s">
        <v>2600</v>
      </c>
      <c r="H637" s="70" t="s">
        <v>2601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100060</v>
      </c>
      <c r="AS637" s="71">
        <v>26068</v>
      </c>
      <c r="AT637" s="71">
        <v>0</v>
      </c>
      <c r="AU637" s="71">
        <v>90</v>
      </c>
      <c r="AV637" s="71">
        <v>1</v>
      </c>
      <c r="AW637" s="71">
        <v>18</v>
      </c>
      <c r="AX637" s="71"/>
      <c r="AY637" s="72"/>
      <c r="AZ637" s="71">
        <v>476294.60000001837</v>
      </c>
      <c r="BA637" s="71">
        <v>1331062.6999999634</v>
      </c>
      <c r="BB637" s="71">
        <v>0</v>
      </c>
      <c r="BC637" s="71">
        <v>166770.69999999998</v>
      </c>
      <c r="BD637" s="71">
        <v>20</v>
      </c>
      <c r="BE637" s="71">
        <v>36278.199999999997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2621</v>
      </c>
      <c r="B638" s="70">
        <v>527</v>
      </c>
      <c r="C638" s="70">
        <v>21</v>
      </c>
      <c r="D638" s="70">
        <v>31</v>
      </c>
      <c r="E638" s="70">
        <v>2024</v>
      </c>
      <c r="F638" s="70" t="s">
        <v>1554</v>
      </c>
      <c r="G638" s="70" t="s">
        <v>2600</v>
      </c>
      <c r="H638" s="70" t="s">
        <v>2601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2215</v>
      </c>
      <c r="B9" s="70">
        <v>1</v>
      </c>
      <c r="C9" s="70">
        <v>1</v>
      </c>
      <c r="D9" s="70">
        <v>1</v>
      </c>
      <c r="E9" s="70">
        <v>1990</v>
      </c>
      <c r="F9" s="70" t="s">
        <v>787</v>
      </c>
      <c r="G9" s="1073" t="s">
        <v>2216</v>
      </c>
      <c r="H9" s="70" t="s">
        <v>2217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2218</v>
      </c>
      <c r="B10" s="70">
        <v>2</v>
      </c>
      <c r="C10" s="70">
        <v>2</v>
      </c>
      <c r="D10" s="70">
        <v>1</v>
      </c>
      <c r="E10" s="70">
        <v>2005</v>
      </c>
      <c r="F10" s="70" t="s">
        <v>789</v>
      </c>
      <c r="G10" s="1073" t="s">
        <v>2216</v>
      </c>
      <c r="H10" s="70" t="s">
        <v>2217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2219</v>
      </c>
      <c r="B11" s="70">
        <v>3</v>
      </c>
      <c r="C11" s="70">
        <v>3</v>
      </c>
      <c r="D11" s="70">
        <v>1</v>
      </c>
      <c r="E11" s="70">
        <v>2006</v>
      </c>
      <c r="F11" s="70" t="s">
        <v>790</v>
      </c>
      <c r="G11" s="1073" t="s">
        <v>2216</v>
      </c>
      <c r="H11" s="70" t="s">
        <v>2217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2220</v>
      </c>
      <c r="B12" s="70">
        <v>4</v>
      </c>
      <c r="C12" s="70">
        <v>4</v>
      </c>
      <c r="D12" s="70">
        <v>1</v>
      </c>
      <c r="E12" s="70">
        <v>2007</v>
      </c>
      <c r="F12" s="70" t="s">
        <v>791</v>
      </c>
      <c r="G12" s="1073" t="s">
        <v>2216</v>
      </c>
      <c r="H12" s="70" t="s">
        <v>2217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2221</v>
      </c>
      <c r="B13" s="70">
        <v>5</v>
      </c>
      <c r="C13" s="70">
        <v>5</v>
      </c>
      <c r="D13" s="70">
        <v>1</v>
      </c>
      <c r="E13" s="70">
        <v>2008</v>
      </c>
      <c r="F13" s="70" t="s">
        <v>792</v>
      </c>
      <c r="G13" s="1073" t="s">
        <v>2216</v>
      </c>
      <c r="H13" s="70" t="s">
        <v>2217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2222</v>
      </c>
      <c r="B14" s="70">
        <v>6</v>
      </c>
      <c r="C14" s="70">
        <v>6</v>
      </c>
      <c r="D14" s="70">
        <v>1</v>
      </c>
      <c r="E14" s="70">
        <v>2009</v>
      </c>
      <c r="F14" s="70" t="s">
        <v>176</v>
      </c>
      <c r="G14" s="1073" t="s">
        <v>2216</v>
      </c>
      <c r="H14" s="70" t="s">
        <v>2217</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3.323</v>
      </c>
      <c r="AK14" s="73">
        <v>32.299999999999997</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14.965</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3.323</v>
      </c>
      <c r="EL14" s="73">
        <v>32.299999999999997</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14.965</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35.622999999999998</v>
      </c>
      <c r="HL14" s="73">
        <v>0</v>
      </c>
      <c r="HM14" s="73">
        <v>0</v>
      </c>
      <c r="HN14" s="73">
        <v>0</v>
      </c>
      <c r="HO14" s="73">
        <v>0</v>
      </c>
      <c r="HP14" s="73">
        <v>0</v>
      </c>
      <c r="HQ14" s="73">
        <v>0</v>
      </c>
      <c r="HR14" s="73">
        <v>0</v>
      </c>
      <c r="HS14" s="73">
        <v>0</v>
      </c>
      <c r="HT14" s="73">
        <v>0</v>
      </c>
      <c r="HU14" s="73">
        <v>0</v>
      </c>
      <c r="HV14" s="73">
        <v>0</v>
      </c>
      <c r="HW14" s="73">
        <v>0</v>
      </c>
      <c r="HX14" s="73">
        <v>14.965</v>
      </c>
      <c r="HY14" s="73">
        <v>0</v>
      </c>
      <c r="HZ14" s="73">
        <v>0</v>
      </c>
      <c r="IA14" s="73">
        <v>0</v>
      </c>
      <c r="IB14" s="73">
        <v>0</v>
      </c>
      <c r="IC14" s="73">
        <v>0</v>
      </c>
      <c r="ID14" s="73">
        <v>0</v>
      </c>
      <c r="IE14" s="73">
        <v>0</v>
      </c>
      <c r="IF14" s="73">
        <v>35.622999999999998</v>
      </c>
      <c r="IG14" s="73">
        <v>0</v>
      </c>
      <c r="IH14" s="73">
        <v>0</v>
      </c>
      <c r="II14" s="73">
        <v>0</v>
      </c>
      <c r="IJ14" s="73">
        <v>0</v>
      </c>
      <c r="IK14" s="73">
        <v>0</v>
      </c>
      <c r="IL14" s="73">
        <v>0</v>
      </c>
      <c r="IM14" s="73">
        <v>0</v>
      </c>
      <c r="IN14" s="73">
        <v>0</v>
      </c>
      <c r="IO14" s="73">
        <v>0</v>
      </c>
      <c r="IP14" s="73">
        <v>0</v>
      </c>
      <c r="IQ14" s="73">
        <v>0</v>
      </c>
      <c r="IR14" s="73">
        <v>0</v>
      </c>
      <c r="IS14" s="73">
        <v>14.965</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1</v>
      </c>
      <c r="JX14" s="71">
        <v>1</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1</v>
      </c>
      <c r="NY14" s="71">
        <v>1</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1</v>
      </c>
      <c r="RL14" s="71">
        <v>0</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1</v>
      </c>
      <c r="SG14" s="71">
        <v>0</v>
      </c>
      <c r="SH14" s="71">
        <v>0</v>
      </c>
    </row>
    <row r="15" spans="1:503">
      <c r="A15" s="16" t="s">
        <v>2223</v>
      </c>
      <c r="B15" s="70">
        <v>7</v>
      </c>
      <c r="C15" s="70">
        <v>7</v>
      </c>
      <c r="D15" s="70">
        <v>1</v>
      </c>
      <c r="E15" s="70">
        <v>2010</v>
      </c>
      <c r="F15" s="70" t="s">
        <v>177</v>
      </c>
      <c r="G15" s="1073" t="s">
        <v>2216</v>
      </c>
      <c r="H15" s="70" t="s">
        <v>2217</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3.4969999999999999</v>
      </c>
      <c r="AK15" s="73">
        <v>35.4</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4.9980000000000002</v>
      </c>
      <c r="CO15" s="73">
        <v>0</v>
      </c>
      <c r="CP15" s="73">
        <v>0</v>
      </c>
      <c r="CQ15" s="73">
        <v>0</v>
      </c>
      <c r="CR15" s="73">
        <v>0</v>
      </c>
      <c r="CS15" s="73">
        <v>4.2750000000000004</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3.4969999999999999</v>
      </c>
      <c r="EL15" s="73">
        <v>35.4</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4.9980000000000002</v>
      </c>
      <c r="GP15" s="73">
        <v>0</v>
      </c>
      <c r="GQ15" s="73">
        <v>0</v>
      </c>
      <c r="GR15" s="73">
        <v>0</v>
      </c>
      <c r="GS15" s="73">
        <v>0</v>
      </c>
      <c r="GT15" s="73">
        <v>4.2750000000000004</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38.896999999999998</v>
      </c>
      <c r="HL15" s="73">
        <v>0</v>
      </c>
      <c r="HM15" s="73">
        <v>0</v>
      </c>
      <c r="HN15" s="73">
        <v>0</v>
      </c>
      <c r="HO15" s="73">
        <v>0</v>
      </c>
      <c r="HP15" s="73">
        <v>0</v>
      </c>
      <c r="HQ15" s="73">
        <v>0</v>
      </c>
      <c r="HR15" s="73">
        <v>0</v>
      </c>
      <c r="HS15" s="73">
        <v>0</v>
      </c>
      <c r="HT15" s="73">
        <v>0</v>
      </c>
      <c r="HU15" s="73">
        <v>0</v>
      </c>
      <c r="HV15" s="73">
        <v>4.9980000000000002</v>
      </c>
      <c r="HW15" s="73">
        <v>0</v>
      </c>
      <c r="HX15" s="73">
        <v>4.2750000000000004</v>
      </c>
      <c r="HY15" s="73">
        <v>0</v>
      </c>
      <c r="HZ15" s="73">
        <v>0</v>
      </c>
      <c r="IA15" s="73">
        <v>0</v>
      </c>
      <c r="IB15" s="73">
        <v>0</v>
      </c>
      <c r="IC15" s="73">
        <v>0</v>
      </c>
      <c r="ID15" s="73">
        <v>0</v>
      </c>
      <c r="IE15" s="73">
        <v>0</v>
      </c>
      <c r="IF15" s="73">
        <v>38.896999999999998</v>
      </c>
      <c r="IG15" s="73">
        <v>0</v>
      </c>
      <c r="IH15" s="73">
        <v>0</v>
      </c>
      <c r="II15" s="73">
        <v>0</v>
      </c>
      <c r="IJ15" s="73">
        <v>0</v>
      </c>
      <c r="IK15" s="73">
        <v>0</v>
      </c>
      <c r="IL15" s="73">
        <v>0</v>
      </c>
      <c r="IM15" s="73">
        <v>0</v>
      </c>
      <c r="IN15" s="73">
        <v>0</v>
      </c>
      <c r="IO15" s="73">
        <v>0</v>
      </c>
      <c r="IP15" s="73">
        <v>0</v>
      </c>
      <c r="IQ15" s="73">
        <v>4.9980000000000002</v>
      </c>
      <c r="IR15" s="73">
        <v>0</v>
      </c>
      <c r="IS15" s="73">
        <v>4.2750000000000004</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1</v>
      </c>
      <c r="JX15" s="71">
        <v>1</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1</v>
      </c>
      <c r="NY15" s="71">
        <v>1</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1</v>
      </c>
      <c r="RJ15" s="71">
        <v>0</v>
      </c>
      <c r="RK15" s="71">
        <v>1</v>
      </c>
      <c r="RL15" s="71">
        <v>0</v>
      </c>
      <c r="RM15" s="71">
        <v>0</v>
      </c>
      <c r="RN15" s="71">
        <v>0</v>
      </c>
      <c r="RO15" s="71">
        <v>0</v>
      </c>
      <c r="RP15" s="71">
        <v>0</v>
      </c>
      <c r="RQ15" s="71">
        <v>0</v>
      </c>
      <c r="RR15" s="71">
        <v>0</v>
      </c>
      <c r="RS15" s="71">
        <v>2</v>
      </c>
      <c r="RT15" s="71">
        <v>0</v>
      </c>
      <c r="RU15" s="71">
        <v>0</v>
      </c>
      <c r="RV15" s="71">
        <v>0</v>
      </c>
      <c r="RW15" s="71">
        <v>0</v>
      </c>
      <c r="RX15" s="71">
        <v>0</v>
      </c>
      <c r="RY15" s="71">
        <v>0</v>
      </c>
      <c r="RZ15" s="71">
        <v>0</v>
      </c>
      <c r="SA15" s="71">
        <v>0</v>
      </c>
      <c r="SB15" s="71">
        <v>0</v>
      </c>
      <c r="SC15" s="71">
        <v>0</v>
      </c>
      <c r="SD15" s="71">
        <v>1</v>
      </c>
      <c r="SE15" s="71">
        <v>0</v>
      </c>
      <c r="SF15" s="71">
        <v>1</v>
      </c>
      <c r="SG15" s="71">
        <v>0</v>
      </c>
      <c r="SH15" s="71">
        <v>0</v>
      </c>
    </row>
    <row r="16" spans="1:503">
      <c r="A16" s="16" t="s">
        <v>2224</v>
      </c>
      <c r="B16" s="70">
        <v>8</v>
      </c>
      <c r="C16" s="70">
        <v>8</v>
      </c>
      <c r="D16" s="70">
        <v>1</v>
      </c>
      <c r="E16" s="70">
        <v>2011</v>
      </c>
      <c r="F16" s="70" t="s">
        <v>178</v>
      </c>
      <c r="G16" s="1073" t="s">
        <v>2216</v>
      </c>
      <c r="H16" s="70" t="s">
        <v>2217</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3.3679999999999999</v>
      </c>
      <c r="AK16" s="73">
        <v>34.901000000000003</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4.7320000000000002</v>
      </c>
      <c r="CO16" s="73">
        <v>0</v>
      </c>
      <c r="CP16" s="73">
        <v>0</v>
      </c>
      <c r="CQ16" s="73">
        <v>0</v>
      </c>
      <c r="CR16" s="73">
        <v>0</v>
      </c>
      <c r="CS16" s="73">
        <v>26.331</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3.3679999999999999</v>
      </c>
      <c r="EL16" s="73">
        <v>34.901000000000003</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4.7320000000000002</v>
      </c>
      <c r="GP16" s="73">
        <v>0</v>
      </c>
      <c r="GQ16" s="73">
        <v>0</v>
      </c>
      <c r="GR16" s="73">
        <v>0</v>
      </c>
      <c r="GS16" s="73">
        <v>0</v>
      </c>
      <c r="GT16" s="73">
        <v>26.331</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38.268999999999998</v>
      </c>
      <c r="HL16" s="73">
        <v>0</v>
      </c>
      <c r="HM16" s="73">
        <v>0</v>
      </c>
      <c r="HN16" s="73">
        <v>0</v>
      </c>
      <c r="HO16" s="73">
        <v>0</v>
      </c>
      <c r="HP16" s="73">
        <v>0</v>
      </c>
      <c r="HQ16" s="73">
        <v>0</v>
      </c>
      <c r="HR16" s="73">
        <v>0</v>
      </c>
      <c r="HS16" s="73">
        <v>0</v>
      </c>
      <c r="HT16" s="73">
        <v>0</v>
      </c>
      <c r="HU16" s="73">
        <v>0</v>
      </c>
      <c r="HV16" s="73">
        <v>4.7320000000000002</v>
      </c>
      <c r="HW16" s="73">
        <v>0</v>
      </c>
      <c r="HX16" s="73">
        <v>26.331</v>
      </c>
      <c r="HY16" s="73">
        <v>0</v>
      </c>
      <c r="HZ16" s="73">
        <v>0</v>
      </c>
      <c r="IA16" s="73">
        <v>0</v>
      </c>
      <c r="IB16" s="73">
        <v>0</v>
      </c>
      <c r="IC16" s="73">
        <v>0</v>
      </c>
      <c r="ID16" s="73">
        <v>0</v>
      </c>
      <c r="IE16" s="73">
        <v>0</v>
      </c>
      <c r="IF16" s="73">
        <v>38.268999999999998</v>
      </c>
      <c r="IG16" s="73">
        <v>0</v>
      </c>
      <c r="IH16" s="73">
        <v>0</v>
      </c>
      <c r="II16" s="73">
        <v>0</v>
      </c>
      <c r="IJ16" s="73">
        <v>0</v>
      </c>
      <c r="IK16" s="73">
        <v>0</v>
      </c>
      <c r="IL16" s="73">
        <v>0</v>
      </c>
      <c r="IM16" s="73">
        <v>0</v>
      </c>
      <c r="IN16" s="73">
        <v>0</v>
      </c>
      <c r="IO16" s="73">
        <v>0</v>
      </c>
      <c r="IP16" s="73">
        <v>0</v>
      </c>
      <c r="IQ16" s="73">
        <v>4.7320000000000002</v>
      </c>
      <c r="IR16" s="73">
        <v>0</v>
      </c>
      <c r="IS16" s="73">
        <v>26.331</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1</v>
      </c>
      <c r="JX16" s="71">
        <v>1</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2</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1</v>
      </c>
      <c r="NY16" s="71">
        <v>1</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2</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1</v>
      </c>
      <c r="RJ16" s="71">
        <v>0</v>
      </c>
      <c r="RK16" s="71">
        <v>2</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1</v>
      </c>
      <c r="SE16" s="71">
        <v>0</v>
      </c>
      <c r="SF16" s="71">
        <v>2</v>
      </c>
      <c r="SG16" s="71">
        <v>0</v>
      </c>
      <c r="SH16" s="71">
        <v>0</v>
      </c>
    </row>
    <row r="17" spans="1:502">
      <c r="A17" s="16" t="s">
        <v>2225</v>
      </c>
      <c r="B17" s="70">
        <v>9</v>
      </c>
      <c r="C17" s="70">
        <v>9</v>
      </c>
      <c r="D17" s="70">
        <v>1</v>
      </c>
      <c r="E17" s="70">
        <v>2012</v>
      </c>
      <c r="F17" s="70" t="s">
        <v>179</v>
      </c>
      <c r="G17" s="1073" t="s">
        <v>2216</v>
      </c>
      <c r="H17" s="70" t="s">
        <v>2217</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3.6269999999999998</v>
      </c>
      <c r="AK17" s="73">
        <v>39.402000000000001</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4.8639999999999999</v>
      </c>
      <c r="CO17" s="73">
        <v>0</v>
      </c>
      <c r="CP17" s="73">
        <v>0</v>
      </c>
      <c r="CQ17" s="73">
        <v>0</v>
      </c>
      <c r="CR17" s="73">
        <v>0</v>
      </c>
      <c r="CS17" s="73">
        <v>27.876000000000001</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3.6269999999999998</v>
      </c>
      <c r="EL17" s="73">
        <v>39.402000000000001</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4.8639999999999999</v>
      </c>
      <c r="GP17" s="73">
        <v>0</v>
      </c>
      <c r="GQ17" s="73">
        <v>0</v>
      </c>
      <c r="GR17" s="73">
        <v>0</v>
      </c>
      <c r="GS17" s="73">
        <v>0</v>
      </c>
      <c r="GT17" s="73">
        <v>27.876000000000001</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43.029000000000003</v>
      </c>
      <c r="HL17" s="73">
        <v>0</v>
      </c>
      <c r="HM17" s="73">
        <v>0</v>
      </c>
      <c r="HN17" s="73">
        <v>0</v>
      </c>
      <c r="HO17" s="73">
        <v>0</v>
      </c>
      <c r="HP17" s="73">
        <v>0</v>
      </c>
      <c r="HQ17" s="73">
        <v>0</v>
      </c>
      <c r="HR17" s="73">
        <v>0</v>
      </c>
      <c r="HS17" s="73">
        <v>0</v>
      </c>
      <c r="HT17" s="73">
        <v>0</v>
      </c>
      <c r="HU17" s="73">
        <v>0</v>
      </c>
      <c r="HV17" s="73">
        <v>4.8639999999999999</v>
      </c>
      <c r="HW17" s="73">
        <v>0</v>
      </c>
      <c r="HX17" s="73">
        <v>27.876000000000001</v>
      </c>
      <c r="HY17" s="73">
        <v>0</v>
      </c>
      <c r="HZ17" s="73">
        <v>0</v>
      </c>
      <c r="IA17" s="73">
        <v>0</v>
      </c>
      <c r="IB17" s="73">
        <v>0</v>
      </c>
      <c r="IC17" s="73">
        <v>0</v>
      </c>
      <c r="ID17" s="73">
        <v>0</v>
      </c>
      <c r="IE17" s="73">
        <v>0</v>
      </c>
      <c r="IF17" s="73">
        <v>43.029000000000003</v>
      </c>
      <c r="IG17" s="73">
        <v>0</v>
      </c>
      <c r="IH17" s="73">
        <v>0</v>
      </c>
      <c r="II17" s="73">
        <v>0</v>
      </c>
      <c r="IJ17" s="73">
        <v>0</v>
      </c>
      <c r="IK17" s="73">
        <v>0</v>
      </c>
      <c r="IL17" s="73">
        <v>0</v>
      </c>
      <c r="IM17" s="73">
        <v>0</v>
      </c>
      <c r="IN17" s="73">
        <v>0</v>
      </c>
      <c r="IO17" s="73">
        <v>0</v>
      </c>
      <c r="IP17" s="73">
        <v>0</v>
      </c>
      <c r="IQ17" s="73">
        <v>4.8639999999999999</v>
      </c>
      <c r="IR17" s="73">
        <v>0</v>
      </c>
      <c r="IS17" s="73">
        <v>27.876000000000001</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1</v>
      </c>
      <c r="JX17" s="71">
        <v>1</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2</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1</v>
      </c>
      <c r="NY17" s="71">
        <v>1</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2</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1</v>
      </c>
      <c r="RJ17" s="71">
        <v>0</v>
      </c>
      <c r="RK17" s="71">
        <v>2</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1</v>
      </c>
      <c r="SE17" s="71">
        <v>0</v>
      </c>
      <c r="SF17" s="71">
        <v>2</v>
      </c>
      <c r="SG17" s="71">
        <v>0</v>
      </c>
      <c r="SH17" s="71">
        <v>0</v>
      </c>
    </row>
    <row r="18" spans="1:502">
      <c r="A18" s="16" t="s">
        <v>2226</v>
      </c>
      <c r="B18" s="70">
        <v>10</v>
      </c>
      <c r="C18" s="70">
        <v>10</v>
      </c>
      <c r="D18" s="70">
        <v>1</v>
      </c>
      <c r="E18" s="70">
        <v>2013</v>
      </c>
      <c r="F18" s="70" t="s">
        <v>180</v>
      </c>
      <c r="G18" s="1073" t="s">
        <v>2216</v>
      </c>
      <c r="H18" s="70" t="s">
        <v>2217</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3.3029999999999999</v>
      </c>
      <c r="AK18" s="73">
        <v>43.262999999999998</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5.6059999999999999</v>
      </c>
      <c r="CO18" s="73">
        <v>0</v>
      </c>
      <c r="CP18" s="73">
        <v>0</v>
      </c>
      <c r="CQ18" s="73">
        <v>0</v>
      </c>
      <c r="CR18" s="73">
        <v>0</v>
      </c>
      <c r="CS18" s="73">
        <v>28.763000000000002</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3.3029999999999999</v>
      </c>
      <c r="EL18" s="73">
        <v>43.262999999999998</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5.6059999999999999</v>
      </c>
      <c r="GP18" s="73">
        <v>0</v>
      </c>
      <c r="GQ18" s="73">
        <v>0</v>
      </c>
      <c r="GR18" s="73">
        <v>0</v>
      </c>
      <c r="GS18" s="73">
        <v>0</v>
      </c>
      <c r="GT18" s="73">
        <v>28.763000000000002</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46.566000000000003</v>
      </c>
      <c r="HL18" s="73">
        <v>0</v>
      </c>
      <c r="HM18" s="73">
        <v>0</v>
      </c>
      <c r="HN18" s="73">
        <v>0</v>
      </c>
      <c r="HO18" s="73">
        <v>0</v>
      </c>
      <c r="HP18" s="73">
        <v>0</v>
      </c>
      <c r="HQ18" s="73">
        <v>0</v>
      </c>
      <c r="HR18" s="73">
        <v>0</v>
      </c>
      <c r="HS18" s="73">
        <v>0</v>
      </c>
      <c r="HT18" s="73">
        <v>0</v>
      </c>
      <c r="HU18" s="73">
        <v>0</v>
      </c>
      <c r="HV18" s="73">
        <v>5.6059999999999999</v>
      </c>
      <c r="HW18" s="73">
        <v>0</v>
      </c>
      <c r="HX18" s="73">
        <v>28.763000000000002</v>
      </c>
      <c r="HY18" s="73">
        <v>0</v>
      </c>
      <c r="HZ18" s="73">
        <v>0</v>
      </c>
      <c r="IA18" s="73">
        <v>0</v>
      </c>
      <c r="IB18" s="73">
        <v>0</v>
      </c>
      <c r="IC18" s="73">
        <v>0</v>
      </c>
      <c r="ID18" s="73">
        <v>0</v>
      </c>
      <c r="IE18" s="73">
        <v>0</v>
      </c>
      <c r="IF18" s="73">
        <v>46.566000000000003</v>
      </c>
      <c r="IG18" s="73">
        <v>0</v>
      </c>
      <c r="IH18" s="73">
        <v>0</v>
      </c>
      <c r="II18" s="73">
        <v>0</v>
      </c>
      <c r="IJ18" s="73">
        <v>0</v>
      </c>
      <c r="IK18" s="73">
        <v>0</v>
      </c>
      <c r="IL18" s="73">
        <v>0</v>
      </c>
      <c r="IM18" s="73">
        <v>0</v>
      </c>
      <c r="IN18" s="73">
        <v>0</v>
      </c>
      <c r="IO18" s="73">
        <v>0</v>
      </c>
      <c r="IP18" s="73">
        <v>0</v>
      </c>
      <c r="IQ18" s="73">
        <v>5.6059999999999999</v>
      </c>
      <c r="IR18" s="73">
        <v>0</v>
      </c>
      <c r="IS18" s="73">
        <v>28.763000000000002</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1</v>
      </c>
      <c r="JX18" s="71">
        <v>1</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2</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1</v>
      </c>
      <c r="NY18" s="71">
        <v>1</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2</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1</v>
      </c>
      <c r="RJ18" s="71">
        <v>0</v>
      </c>
      <c r="RK18" s="71">
        <v>2</v>
      </c>
      <c r="RL18" s="71">
        <v>0</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0</v>
      </c>
      <c r="SC18" s="71">
        <v>0</v>
      </c>
      <c r="SD18" s="71">
        <v>1</v>
      </c>
      <c r="SE18" s="71">
        <v>0</v>
      </c>
      <c r="SF18" s="71">
        <v>2</v>
      </c>
      <c r="SG18" s="71">
        <v>0</v>
      </c>
      <c r="SH18" s="71">
        <v>0</v>
      </c>
    </row>
    <row r="19" spans="1:502">
      <c r="A19" s="16" t="s">
        <v>2227</v>
      </c>
      <c r="B19" s="70">
        <v>11</v>
      </c>
      <c r="C19" s="70">
        <v>11</v>
      </c>
      <c r="D19" s="70">
        <v>1</v>
      </c>
      <c r="E19" s="70">
        <v>2014</v>
      </c>
      <c r="F19" s="70" t="s">
        <v>181</v>
      </c>
      <c r="G19" s="1073" t="s">
        <v>2216</v>
      </c>
      <c r="H19" s="70" t="s">
        <v>2217</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3.0569999999999999</v>
      </c>
      <c r="AK19" s="73">
        <v>47.500999999999998</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5.641</v>
      </c>
      <c r="CO19" s="73">
        <v>0</v>
      </c>
      <c r="CP19" s="73">
        <v>0</v>
      </c>
      <c r="CQ19" s="73">
        <v>0</v>
      </c>
      <c r="CR19" s="73">
        <v>0</v>
      </c>
      <c r="CS19" s="73">
        <v>31.49</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3.0569999999999999</v>
      </c>
      <c r="EL19" s="73">
        <v>47.500999999999998</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5.641</v>
      </c>
      <c r="GP19" s="73">
        <v>0</v>
      </c>
      <c r="GQ19" s="73">
        <v>0</v>
      </c>
      <c r="GR19" s="73">
        <v>0</v>
      </c>
      <c r="GS19" s="73">
        <v>0</v>
      </c>
      <c r="GT19" s="73">
        <v>31.49</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50.558</v>
      </c>
      <c r="HL19" s="73">
        <v>0</v>
      </c>
      <c r="HM19" s="73">
        <v>0</v>
      </c>
      <c r="HN19" s="73">
        <v>0</v>
      </c>
      <c r="HO19" s="73">
        <v>0</v>
      </c>
      <c r="HP19" s="73">
        <v>0</v>
      </c>
      <c r="HQ19" s="73">
        <v>0</v>
      </c>
      <c r="HR19" s="73">
        <v>0</v>
      </c>
      <c r="HS19" s="73">
        <v>0</v>
      </c>
      <c r="HT19" s="73">
        <v>0</v>
      </c>
      <c r="HU19" s="73">
        <v>0</v>
      </c>
      <c r="HV19" s="73">
        <v>5.641</v>
      </c>
      <c r="HW19" s="73">
        <v>0</v>
      </c>
      <c r="HX19" s="73">
        <v>31.49</v>
      </c>
      <c r="HY19" s="73">
        <v>0</v>
      </c>
      <c r="HZ19" s="73">
        <v>0</v>
      </c>
      <c r="IA19" s="73">
        <v>0</v>
      </c>
      <c r="IB19" s="73">
        <v>0</v>
      </c>
      <c r="IC19" s="73">
        <v>0</v>
      </c>
      <c r="ID19" s="73">
        <v>0</v>
      </c>
      <c r="IE19" s="73">
        <v>0</v>
      </c>
      <c r="IF19" s="73">
        <v>50.558</v>
      </c>
      <c r="IG19" s="73">
        <v>0</v>
      </c>
      <c r="IH19" s="73">
        <v>0</v>
      </c>
      <c r="II19" s="73">
        <v>0</v>
      </c>
      <c r="IJ19" s="73">
        <v>0</v>
      </c>
      <c r="IK19" s="73">
        <v>0</v>
      </c>
      <c r="IL19" s="73">
        <v>0</v>
      </c>
      <c r="IM19" s="73">
        <v>0</v>
      </c>
      <c r="IN19" s="73">
        <v>0</v>
      </c>
      <c r="IO19" s="73">
        <v>0</v>
      </c>
      <c r="IP19" s="73">
        <v>0</v>
      </c>
      <c r="IQ19" s="73">
        <v>5.641</v>
      </c>
      <c r="IR19" s="73">
        <v>0</v>
      </c>
      <c r="IS19" s="73">
        <v>31.49</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1</v>
      </c>
      <c r="JX19" s="71">
        <v>1</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2</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1</v>
      </c>
      <c r="NY19" s="71">
        <v>1</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2</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1</v>
      </c>
      <c r="RJ19" s="71">
        <v>0</v>
      </c>
      <c r="RK19" s="71">
        <v>2</v>
      </c>
      <c r="RL19" s="71">
        <v>0</v>
      </c>
      <c r="RM19" s="71">
        <v>0</v>
      </c>
      <c r="RN19" s="71">
        <v>0</v>
      </c>
      <c r="RO19" s="71">
        <v>0</v>
      </c>
      <c r="RP19" s="71">
        <v>0</v>
      </c>
      <c r="RQ19" s="71">
        <v>0</v>
      </c>
      <c r="RR19" s="71">
        <v>0</v>
      </c>
      <c r="RS19" s="71">
        <v>2</v>
      </c>
      <c r="RT19" s="71">
        <v>0</v>
      </c>
      <c r="RU19" s="71">
        <v>0</v>
      </c>
      <c r="RV19" s="71">
        <v>0</v>
      </c>
      <c r="RW19" s="71">
        <v>0</v>
      </c>
      <c r="RX19" s="71">
        <v>0</v>
      </c>
      <c r="RY19" s="71">
        <v>0</v>
      </c>
      <c r="RZ19" s="71">
        <v>0</v>
      </c>
      <c r="SA19" s="71">
        <v>0</v>
      </c>
      <c r="SB19" s="71">
        <v>0</v>
      </c>
      <c r="SC19" s="71">
        <v>0</v>
      </c>
      <c r="SD19" s="71">
        <v>1</v>
      </c>
      <c r="SE19" s="71">
        <v>0</v>
      </c>
      <c r="SF19" s="71">
        <v>2</v>
      </c>
      <c r="SG19" s="71">
        <v>0</v>
      </c>
      <c r="SH19" s="71">
        <v>0</v>
      </c>
    </row>
    <row r="20" spans="1:502">
      <c r="A20" s="16" t="s">
        <v>2228</v>
      </c>
      <c r="B20" s="70">
        <v>12</v>
      </c>
      <c r="C20" s="70">
        <v>12</v>
      </c>
      <c r="D20" s="70">
        <v>1</v>
      </c>
      <c r="E20" s="70">
        <v>2015</v>
      </c>
      <c r="F20" s="70" t="s">
        <v>182</v>
      </c>
      <c r="G20" s="1073" t="s">
        <v>2216</v>
      </c>
      <c r="H20" s="70" t="s">
        <v>2217</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2.8839999999999999</v>
      </c>
      <c r="AK20" s="73">
        <v>49.249000000000002</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5.4530000000000003</v>
      </c>
      <c r="CO20" s="73">
        <v>0</v>
      </c>
      <c r="CP20" s="73">
        <v>0</v>
      </c>
      <c r="CQ20" s="73">
        <v>0</v>
      </c>
      <c r="CR20" s="73">
        <v>0</v>
      </c>
      <c r="CS20" s="73">
        <v>13.448</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2.8839999999999999</v>
      </c>
      <c r="EL20" s="73">
        <v>49.249000000000002</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5.4530000000000003</v>
      </c>
      <c r="GP20" s="73">
        <v>0</v>
      </c>
      <c r="GQ20" s="73">
        <v>0</v>
      </c>
      <c r="GR20" s="73">
        <v>0</v>
      </c>
      <c r="GS20" s="73">
        <v>0</v>
      </c>
      <c r="GT20" s="73">
        <v>13.448</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52.133000000000003</v>
      </c>
      <c r="HL20" s="73">
        <v>0</v>
      </c>
      <c r="HM20" s="73">
        <v>0</v>
      </c>
      <c r="HN20" s="73">
        <v>0</v>
      </c>
      <c r="HO20" s="73">
        <v>0</v>
      </c>
      <c r="HP20" s="73">
        <v>0</v>
      </c>
      <c r="HQ20" s="73">
        <v>0</v>
      </c>
      <c r="HR20" s="73">
        <v>0</v>
      </c>
      <c r="HS20" s="73">
        <v>0</v>
      </c>
      <c r="HT20" s="73">
        <v>0</v>
      </c>
      <c r="HU20" s="73">
        <v>0</v>
      </c>
      <c r="HV20" s="73">
        <v>5.4530000000000003</v>
      </c>
      <c r="HW20" s="73">
        <v>0</v>
      </c>
      <c r="HX20" s="73">
        <v>13.448</v>
      </c>
      <c r="HY20" s="73">
        <v>0</v>
      </c>
      <c r="HZ20" s="73">
        <v>0</v>
      </c>
      <c r="IA20" s="73">
        <v>0</v>
      </c>
      <c r="IB20" s="73">
        <v>0</v>
      </c>
      <c r="IC20" s="73">
        <v>0</v>
      </c>
      <c r="ID20" s="73">
        <v>0</v>
      </c>
      <c r="IE20" s="73">
        <v>0</v>
      </c>
      <c r="IF20" s="73">
        <v>52.133000000000003</v>
      </c>
      <c r="IG20" s="73">
        <v>0</v>
      </c>
      <c r="IH20" s="73">
        <v>0</v>
      </c>
      <c r="II20" s="73">
        <v>0</v>
      </c>
      <c r="IJ20" s="73">
        <v>0</v>
      </c>
      <c r="IK20" s="73">
        <v>0</v>
      </c>
      <c r="IL20" s="73">
        <v>0</v>
      </c>
      <c r="IM20" s="73">
        <v>0</v>
      </c>
      <c r="IN20" s="73">
        <v>0</v>
      </c>
      <c r="IO20" s="73">
        <v>0</v>
      </c>
      <c r="IP20" s="73">
        <v>0</v>
      </c>
      <c r="IQ20" s="73">
        <v>5.4530000000000003</v>
      </c>
      <c r="IR20" s="73">
        <v>0</v>
      </c>
      <c r="IS20" s="73">
        <v>13.448</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1</v>
      </c>
      <c r="JX20" s="71">
        <v>1</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2</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1</v>
      </c>
      <c r="NY20" s="71">
        <v>1</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2</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1</v>
      </c>
      <c r="RJ20" s="71">
        <v>0</v>
      </c>
      <c r="RK20" s="71">
        <v>2</v>
      </c>
      <c r="RL20" s="71">
        <v>0</v>
      </c>
      <c r="RM20" s="71">
        <v>0</v>
      </c>
      <c r="RN20" s="71">
        <v>0</v>
      </c>
      <c r="RO20" s="71">
        <v>0</v>
      </c>
      <c r="RP20" s="71">
        <v>0</v>
      </c>
      <c r="RQ20" s="71">
        <v>0</v>
      </c>
      <c r="RR20" s="71">
        <v>0</v>
      </c>
      <c r="RS20" s="71">
        <v>2</v>
      </c>
      <c r="RT20" s="71">
        <v>0</v>
      </c>
      <c r="RU20" s="71">
        <v>0</v>
      </c>
      <c r="RV20" s="71">
        <v>0</v>
      </c>
      <c r="RW20" s="71">
        <v>0</v>
      </c>
      <c r="RX20" s="71">
        <v>0</v>
      </c>
      <c r="RY20" s="71">
        <v>0</v>
      </c>
      <c r="RZ20" s="71">
        <v>0</v>
      </c>
      <c r="SA20" s="71">
        <v>0</v>
      </c>
      <c r="SB20" s="71">
        <v>0</v>
      </c>
      <c r="SC20" s="71">
        <v>0</v>
      </c>
      <c r="SD20" s="71">
        <v>1</v>
      </c>
      <c r="SE20" s="71">
        <v>0</v>
      </c>
      <c r="SF20" s="71">
        <v>2</v>
      </c>
      <c r="SG20" s="71">
        <v>0</v>
      </c>
      <c r="SH20" s="71">
        <v>0</v>
      </c>
    </row>
    <row r="21" spans="1:502">
      <c r="A21" s="16" t="s">
        <v>2229</v>
      </c>
      <c r="B21" s="70">
        <v>13</v>
      </c>
      <c r="C21" s="70">
        <v>13</v>
      </c>
      <c r="D21" s="70">
        <v>1</v>
      </c>
      <c r="E21" s="70">
        <v>2016</v>
      </c>
      <c r="F21" s="70" t="s">
        <v>155</v>
      </c>
      <c r="G21" s="1073" t="s">
        <v>2216</v>
      </c>
      <c r="H21" s="70" t="s">
        <v>2217</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52.631999999999998</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5.4340000000000002</v>
      </c>
      <c r="CO21" s="73">
        <v>0</v>
      </c>
      <c r="CP21" s="73">
        <v>0</v>
      </c>
      <c r="CQ21" s="73">
        <v>0</v>
      </c>
      <c r="CR21" s="73">
        <v>0</v>
      </c>
      <c r="CS21" s="73">
        <v>31.402999999999999</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52.631999999999998</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5.4340000000000002</v>
      </c>
      <c r="GP21" s="73">
        <v>0</v>
      </c>
      <c r="GQ21" s="73">
        <v>0</v>
      </c>
      <c r="GR21" s="73">
        <v>0</v>
      </c>
      <c r="GS21" s="73">
        <v>0</v>
      </c>
      <c r="GT21" s="73">
        <v>31.402999999999999</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52.631999999999998</v>
      </c>
      <c r="HL21" s="73">
        <v>0</v>
      </c>
      <c r="HM21" s="73">
        <v>0</v>
      </c>
      <c r="HN21" s="73">
        <v>0</v>
      </c>
      <c r="HO21" s="73">
        <v>0</v>
      </c>
      <c r="HP21" s="73">
        <v>0</v>
      </c>
      <c r="HQ21" s="73">
        <v>0</v>
      </c>
      <c r="HR21" s="73">
        <v>0</v>
      </c>
      <c r="HS21" s="73">
        <v>0</v>
      </c>
      <c r="HT21" s="73">
        <v>0</v>
      </c>
      <c r="HU21" s="73">
        <v>0</v>
      </c>
      <c r="HV21" s="73">
        <v>5.4340000000000002</v>
      </c>
      <c r="HW21" s="73">
        <v>0</v>
      </c>
      <c r="HX21" s="73">
        <v>31.402999999999999</v>
      </c>
      <c r="HY21" s="73">
        <v>0</v>
      </c>
      <c r="HZ21" s="73">
        <v>0</v>
      </c>
      <c r="IA21" s="73">
        <v>0</v>
      </c>
      <c r="IB21" s="73">
        <v>0</v>
      </c>
      <c r="IC21" s="73">
        <v>0</v>
      </c>
      <c r="ID21" s="73">
        <v>0</v>
      </c>
      <c r="IE21" s="73">
        <v>0</v>
      </c>
      <c r="IF21" s="73">
        <v>52.631999999999998</v>
      </c>
      <c r="IG21" s="73">
        <v>0</v>
      </c>
      <c r="IH21" s="73">
        <v>0</v>
      </c>
      <c r="II21" s="73">
        <v>0</v>
      </c>
      <c r="IJ21" s="73">
        <v>0</v>
      </c>
      <c r="IK21" s="73">
        <v>0</v>
      </c>
      <c r="IL21" s="73">
        <v>0</v>
      </c>
      <c r="IM21" s="73">
        <v>0</v>
      </c>
      <c r="IN21" s="73">
        <v>0</v>
      </c>
      <c r="IO21" s="73">
        <v>0</v>
      </c>
      <c r="IP21" s="73">
        <v>0</v>
      </c>
      <c r="IQ21" s="73">
        <v>5.4340000000000002</v>
      </c>
      <c r="IR21" s="73">
        <v>0</v>
      </c>
      <c r="IS21" s="73">
        <v>31.402999999999999</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1</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2</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1</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2</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1</v>
      </c>
      <c r="RJ21" s="71">
        <v>0</v>
      </c>
      <c r="RK21" s="71">
        <v>2</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1</v>
      </c>
      <c r="SE21" s="71">
        <v>0</v>
      </c>
      <c r="SF21" s="71">
        <v>2</v>
      </c>
      <c r="SG21" s="71">
        <v>0</v>
      </c>
      <c r="SH21" s="71">
        <v>0</v>
      </c>
    </row>
    <row r="22" spans="1:502">
      <c r="A22" s="16" t="s">
        <v>2230</v>
      </c>
      <c r="B22" s="70">
        <v>14</v>
      </c>
      <c r="C22" s="70">
        <v>14</v>
      </c>
      <c r="D22" s="70">
        <v>1</v>
      </c>
      <c r="E22" s="70">
        <v>2017</v>
      </c>
      <c r="F22" s="70" t="s">
        <v>156</v>
      </c>
      <c r="G22" s="1073" t="s">
        <v>2216</v>
      </c>
      <c r="H22" s="70" t="s">
        <v>2217</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56.637</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5.36</v>
      </c>
      <c r="CO22" s="73">
        <v>0</v>
      </c>
      <c r="CP22" s="73">
        <v>0</v>
      </c>
      <c r="CQ22" s="73">
        <v>0</v>
      </c>
      <c r="CR22" s="73">
        <v>0</v>
      </c>
      <c r="CS22" s="73">
        <v>32.262999999999998</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56.637</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5.36</v>
      </c>
      <c r="GP22" s="73">
        <v>0</v>
      </c>
      <c r="GQ22" s="73">
        <v>0</v>
      </c>
      <c r="GR22" s="73">
        <v>0</v>
      </c>
      <c r="GS22" s="73">
        <v>0</v>
      </c>
      <c r="GT22" s="73">
        <v>32.262999999999998</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56.637</v>
      </c>
      <c r="HL22" s="73">
        <v>0</v>
      </c>
      <c r="HM22" s="73">
        <v>0</v>
      </c>
      <c r="HN22" s="73">
        <v>0</v>
      </c>
      <c r="HO22" s="73">
        <v>0</v>
      </c>
      <c r="HP22" s="73">
        <v>0</v>
      </c>
      <c r="HQ22" s="73">
        <v>0</v>
      </c>
      <c r="HR22" s="73">
        <v>0</v>
      </c>
      <c r="HS22" s="73">
        <v>0</v>
      </c>
      <c r="HT22" s="73">
        <v>0</v>
      </c>
      <c r="HU22" s="73">
        <v>0</v>
      </c>
      <c r="HV22" s="73">
        <v>5.36</v>
      </c>
      <c r="HW22" s="73">
        <v>0</v>
      </c>
      <c r="HX22" s="73">
        <v>32.262999999999998</v>
      </c>
      <c r="HY22" s="73">
        <v>0</v>
      </c>
      <c r="HZ22" s="73">
        <v>0</v>
      </c>
      <c r="IA22" s="73">
        <v>0</v>
      </c>
      <c r="IB22" s="73">
        <v>0</v>
      </c>
      <c r="IC22" s="73">
        <v>0</v>
      </c>
      <c r="ID22" s="73">
        <v>0</v>
      </c>
      <c r="IE22" s="73">
        <v>0</v>
      </c>
      <c r="IF22" s="73">
        <v>56.637</v>
      </c>
      <c r="IG22" s="73">
        <v>0</v>
      </c>
      <c r="IH22" s="73">
        <v>0</v>
      </c>
      <c r="II22" s="73">
        <v>0</v>
      </c>
      <c r="IJ22" s="73">
        <v>0</v>
      </c>
      <c r="IK22" s="73">
        <v>0</v>
      </c>
      <c r="IL22" s="73">
        <v>0</v>
      </c>
      <c r="IM22" s="73">
        <v>0</v>
      </c>
      <c r="IN22" s="73">
        <v>0</v>
      </c>
      <c r="IO22" s="73">
        <v>0</v>
      </c>
      <c r="IP22" s="73">
        <v>0</v>
      </c>
      <c r="IQ22" s="73">
        <v>5.36</v>
      </c>
      <c r="IR22" s="73">
        <v>0</v>
      </c>
      <c r="IS22" s="73">
        <v>32.262999999999998</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1</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2</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1</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2</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1</v>
      </c>
      <c r="RJ22" s="71">
        <v>0</v>
      </c>
      <c r="RK22" s="71">
        <v>2</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1</v>
      </c>
      <c r="SE22" s="71">
        <v>0</v>
      </c>
      <c r="SF22" s="71">
        <v>2</v>
      </c>
      <c r="SG22" s="71">
        <v>0</v>
      </c>
      <c r="SH22" s="71">
        <v>0</v>
      </c>
    </row>
    <row r="23" spans="1:502">
      <c r="A23" s="16" t="s">
        <v>2231</v>
      </c>
      <c r="B23" s="70">
        <v>15</v>
      </c>
      <c r="C23" s="70">
        <v>15</v>
      </c>
      <c r="D23" s="70">
        <v>1</v>
      </c>
      <c r="E23" s="70">
        <v>2018</v>
      </c>
      <c r="F23" s="70" t="s">
        <v>183</v>
      </c>
      <c r="G23" s="1073" t="s">
        <v>2216</v>
      </c>
      <c r="H23" s="70" t="s">
        <v>2217</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5.2210000000000001</v>
      </c>
      <c r="CO23" s="73">
        <v>0</v>
      </c>
      <c r="CP23" s="73">
        <v>0</v>
      </c>
      <c r="CQ23" s="73">
        <v>0</v>
      </c>
      <c r="CR23" s="73">
        <v>0</v>
      </c>
      <c r="CS23" s="73">
        <v>32.380000000000003</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5.2210000000000001</v>
      </c>
      <c r="GP23" s="73">
        <v>0</v>
      </c>
      <c r="GQ23" s="73">
        <v>0</v>
      </c>
      <c r="GR23" s="73">
        <v>0</v>
      </c>
      <c r="GS23" s="73">
        <v>0</v>
      </c>
      <c r="GT23" s="73">
        <v>32.380000000000003</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5.2210000000000001</v>
      </c>
      <c r="HW23" s="73">
        <v>0</v>
      </c>
      <c r="HX23" s="73">
        <v>32.380000000000003</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5.2210000000000001</v>
      </c>
      <c r="IR23" s="73">
        <v>0</v>
      </c>
      <c r="IS23" s="73">
        <v>32.380000000000003</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2</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2</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1</v>
      </c>
      <c r="RJ23" s="71">
        <v>0</v>
      </c>
      <c r="RK23" s="71">
        <v>2</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1</v>
      </c>
      <c r="SE23" s="71">
        <v>0</v>
      </c>
      <c r="SF23" s="71">
        <v>2</v>
      </c>
      <c r="SG23" s="71">
        <v>0</v>
      </c>
      <c r="SH23" s="71">
        <v>0</v>
      </c>
    </row>
    <row r="24" spans="1:502">
      <c r="A24" s="16" t="s">
        <v>2232</v>
      </c>
      <c r="B24" s="70">
        <v>16</v>
      </c>
      <c r="C24" s="70">
        <v>16</v>
      </c>
      <c r="D24" s="70">
        <v>1</v>
      </c>
      <c r="E24" s="70">
        <v>2019</v>
      </c>
      <c r="F24" s="70" t="s">
        <v>158</v>
      </c>
      <c r="G24" s="1073" t="s">
        <v>2216</v>
      </c>
      <c r="H24" s="70" t="s">
        <v>2217</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56.99</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5.07</v>
      </c>
      <c r="CO24" s="73">
        <v>0</v>
      </c>
      <c r="CP24" s="73">
        <v>0</v>
      </c>
      <c r="CQ24" s="73">
        <v>0</v>
      </c>
      <c r="CR24" s="73">
        <v>0</v>
      </c>
      <c r="CS24" s="73">
        <v>33.082000000000001</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56.99</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5.07</v>
      </c>
      <c r="GP24" s="73">
        <v>0</v>
      </c>
      <c r="GQ24" s="73">
        <v>0</v>
      </c>
      <c r="GR24" s="73">
        <v>0</v>
      </c>
      <c r="GS24" s="73">
        <v>0</v>
      </c>
      <c r="GT24" s="73">
        <v>33.082000000000001</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56.99</v>
      </c>
      <c r="HL24" s="73">
        <v>0</v>
      </c>
      <c r="HM24" s="73">
        <v>0</v>
      </c>
      <c r="HN24" s="73">
        <v>0</v>
      </c>
      <c r="HO24" s="73">
        <v>0</v>
      </c>
      <c r="HP24" s="73">
        <v>0</v>
      </c>
      <c r="HQ24" s="73">
        <v>0</v>
      </c>
      <c r="HR24" s="73">
        <v>0</v>
      </c>
      <c r="HS24" s="73">
        <v>0</v>
      </c>
      <c r="HT24" s="73">
        <v>0</v>
      </c>
      <c r="HU24" s="73">
        <v>0</v>
      </c>
      <c r="HV24" s="73">
        <v>5.07</v>
      </c>
      <c r="HW24" s="73">
        <v>0</v>
      </c>
      <c r="HX24" s="73">
        <v>33.082000000000001</v>
      </c>
      <c r="HY24" s="73">
        <v>0</v>
      </c>
      <c r="HZ24" s="73">
        <v>0</v>
      </c>
      <c r="IA24" s="73">
        <v>0</v>
      </c>
      <c r="IB24" s="73">
        <v>0</v>
      </c>
      <c r="IC24" s="73">
        <v>0</v>
      </c>
      <c r="ID24" s="73">
        <v>0</v>
      </c>
      <c r="IE24" s="73">
        <v>0</v>
      </c>
      <c r="IF24" s="73">
        <v>56.99</v>
      </c>
      <c r="IG24" s="73">
        <v>0</v>
      </c>
      <c r="IH24" s="73">
        <v>0</v>
      </c>
      <c r="II24" s="73">
        <v>0</v>
      </c>
      <c r="IJ24" s="73">
        <v>0</v>
      </c>
      <c r="IK24" s="73">
        <v>0</v>
      </c>
      <c r="IL24" s="73">
        <v>0</v>
      </c>
      <c r="IM24" s="73">
        <v>0</v>
      </c>
      <c r="IN24" s="73">
        <v>0</v>
      </c>
      <c r="IO24" s="73">
        <v>0</v>
      </c>
      <c r="IP24" s="73">
        <v>0</v>
      </c>
      <c r="IQ24" s="73">
        <v>5.07</v>
      </c>
      <c r="IR24" s="73">
        <v>0</v>
      </c>
      <c r="IS24" s="73">
        <v>33.082000000000001</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1</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2</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1</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2</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1</v>
      </c>
      <c r="RJ24" s="71">
        <v>0</v>
      </c>
      <c r="RK24" s="71">
        <v>2</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1</v>
      </c>
      <c r="SE24" s="71">
        <v>0</v>
      </c>
      <c r="SF24" s="71">
        <v>2</v>
      </c>
      <c r="SG24" s="71">
        <v>0</v>
      </c>
      <c r="SH24" s="71">
        <v>0</v>
      </c>
    </row>
    <row r="25" spans="1:502">
      <c r="A25" s="16" t="s">
        <v>2233</v>
      </c>
      <c r="B25" s="70">
        <v>17</v>
      </c>
      <c r="C25" s="70">
        <v>17</v>
      </c>
      <c r="D25" s="70">
        <v>1</v>
      </c>
      <c r="E25" s="70">
        <v>2020</v>
      </c>
      <c r="F25" s="70" t="s">
        <v>159</v>
      </c>
      <c r="G25" s="1073" t="s">
        <v>2216</v>
      </c>
      <c r="H25" s="70" t="s">
        <v>2217</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62.182000000000002</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4.82</v>
      </c>
      <c r="CO25" s="73">
        <v>0</v>
      </c>
      <c r="CP25" s="73">
        <v>0</v>
      </c>
      <c r="CQ25" s="73">
        <v>0</v>
      </c>
      <c r="CR25" s="73">
        <v>0</v>
      </c>
      <c r="CS25" s="73">
        <v>32.029000000000003</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62.182000000000002</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4.82</v>
      </c>
      <c r="GP25" s="73">
        <v>0</v>
      </c>
      <c r="GQ25" s="73">
        <v>0</v>
      </c>
      <c r="GR25" s="73">
        <v>0</v>
      </c>
      <c r="GS25" s="73">
        <v>0</v>
      </c>
      <c r="GT25" s="73">
        <v>32.029000000000003</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62.182000000000002</v>
      </c>
      <c r="HL25" s="73">
        <v>0</v>
      </c>
      <c r="HM25" s="73">
        <v>0</v>
      </c>
      <c r="HN25" s="73">
        <v>0</v>
      </c>
      <c r="HO25" s="73">
        <v>0</v>
      </c>
      <c r="HP25" s="73">
        <v>0</v>
      </c>
      <c r="HQ25" s="73">
        <v>0</v>
      </c>
      <c r="HR25" s="73">
        <v>0</v>
      </c>
      <c r="HS25" s="73">
        <v>0</v>
      </c>
      <c r="HT25" s="73">
        <v>0</v>
      </c>
      <c r="HU25" s="73">
        <v>0</v>
      </c>
      <c r="HV25" s="73">
        <v>4.82</v>
      </c>
      <c r="HW25" s="73">
        <v>0</v>
      </c>
      <c r="HX25" s="73">
        <v>32.029000000000003</v>
      </c>
      <c r="HY25" s="73">
        <v>0</v>
      </c>
      <c r="HZ25" s="73">
        <v>0</v>
      </c>
      <c r="IA25" s="73">
        <v>0</v>
      </c>
      <c r="IB25" s="73">
        <v>0</v>
      </c>
      <c r="IC25" s="73">
        <v>0</v>
      </c>
      <c r="ID25" s="73">
        <v>0</v>
      </c>
      <c r="IE25" s="73">
        <v>0</v>
      </c>
      <c r="IF25" s="73">
        <v>62.182000000000002</v>
      </c>
      <c r="IG25" s="73">
        <v>0</v>
      </c>
      <c r="IH25" s="73">
        <v>0</v>
      </c>
      <c r="II25" s="73">
        <v>0</v>
      </c>
      <c r="IJ25" s="73">
        <v>0</v>
      </c>
      <c r="IK25" s="73">
        <v>0</v>
      </c>
      <c r="IL25" s="73">
        <v>0</v>
      </c>
      <c r="IM25" s="73">
        <v>0</v>
      </c>
      <c r="IN25" s="73">
        <v>0</v>
      </c>
      <c r="IO25" s="73">
        <v>0</v>
      </c>
      <c r="IP25" s="73">
        <v>0</v>
      </c>
      <c r="IQ25" s="73">
        <v>4.82</v>
      </c>
      <c r="IR25" s="73">
        <v>0</v>
      </c>
      <c r="IS25" s="73">
        <v>32.029000000000003</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1</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2</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1</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2</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1</v>
      </c>
      <c r="RJ25" s="71">
        <v>0</v>
      </c>
      <c r="RK25" s="71">
        <v>2</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1</v>
      </c>
      <c r="SE25" s="71">
        <v>0</v>
      </c>
      <c r="SF25" s="71">
        <v>2</v>
      </c>
      <c r="SG25" s="71">
        <v>0</v>
      </c>
      <c r="SH25" s="71">
        <v>0</v>
      </c>
    </row>
    <row r="26" spans="1:502">
      <c r="A26" s="16" t="s">
        <v>2234</v>
      </c>
      <c r="B26" s="70">
        <v>18</v>
      </c>
      <c r="C26" s="70">
        <v>18</v>
      </c>
      <c r="D26" s="70">
        <v>1</v>
      </c>
      <c r="E26" s="70">
        <v>2021</v>
      </c>
      <c r="F26" s="70" t="s">
        <v>160</v>
      </c>
      <c r="G26" s="1073" t="s">
        <v>2216</v>
      </c>
      <c r="H26" s="70" t="s">
        <v>2217</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67.674999999999997</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4.6470000000000002</v>
      </c>
      <c r="CO26" s="73">
        <v>0</v>
      </c>
      <c r="CP26" s="73">
        <v>0</v>
      </c>
      <c r="CQ26" s="73">
        <v>0</v>
      </c>
      <c r="CR26" s="73">
        <v>0</v>
      </c>
      <c r="CS26" s="73">
        <v>30.843</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67.674999999999997</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4.6470000000000002</v>
      </c>
      <c r="GP26" s="73">
        <v>0</v>
      </c>
      <c r="GQ26" s="73">
        <v>0</v>
      </c>
      <c r="GR26" s="73">
        <v>0</v>
      </c>
      <c r="GS26" s="73">
        <v>0</v>
      </c>
      <c r="GT26" s="73">
        <v>30.843</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67.674999999999997</v>
      </c>
      <c r="HL26" s="73">
        <v>0</v>
      </c>
      <c r="HM26" s="73">
        <v>0</v>
      </c>
      <c r="HN26" s="73">
        <v>0</v>
      </c>
      <c r="HO26" s="73">
        <v>0</v>
      </c>
      <c r="HP26" s="73">
        <v>0</v>
      </c>
      <c r="HQ26" s="73">
        <v>0</v>
      </c>
      <c r="HR26" s="73">
        <v>0</v>
      </c>
      <c r="HS26" s="73">
        <v>0</v>
      </c>
      <c r="HT26" s="73">
        <v>0</v>
      </c>
      <c r="HU26" s="73">
        <v>0</v>
      </c>
      <c r="HV26" s="73">
        <v>4.6470000000000002</v>
      </c>
      <c r="HW26" s="73">
        <v>0</v>
      </c>
      <c r="HX26" s="73">
        <v>30.843</v>
      </c>
      <c r="HY26" s="73">
        <v>0</v>
      </c>
      <c r="HZ26" s="73">
        <v>0</v>
      </c>
      <c r="IA26" s="73">
        <v>0</v>
      </c>
      <c r="IB26" s="73">
        <v>0</v>
      </c>
      <c r="IC26" s="73">
        <v>0</v>
      </c>
      <c r="ID26" s="73">
        <v>0</v>
      </c>
      <c r="IE26" s="73">
        <v>0</v>
      </c>
      <c r="IF26" s="73">
        <v>67.674999999999997</v>
      </c>
      <c r="IG26" s="73">
        <v>0</v>
      </c>
      <c r="IH26" s="73">
        <v>0</v>
      </c>
      <c r="II26" s="73">
        <v>0</v>
      </c>
      <c r="IJ26" s="73">
        <v>0</v>
      </c>
      <c r="IK26" s="73">
        <v>0</v>
      </c>
      <c r="IL26" s="73">
        <v>0</v>
      </c>
      <c r="IM26" s="73">
        <v>0</v>
      </c>
      <c r="IN26" s="73">
        <v>0</v>
      </c>
      <c r="IO26" s="73">
        <v>0</v>
      </c>
      <c r="IP26" s="73">
        <v>0</v>
      </c>
      <c r="IQ26" s="73">
        <v>4.6470000000000002</v>
      </c>
      <c r="IR26" s="73">
        <v>0</v>
      </c>
      <c r="IS26" s="73">
        <v>30.843</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1</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2</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1</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2</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1</v>
      </c>
      <c r="RJ26" s="71">
        <v>0</v>
      </c>
      <c r="RK26" s="71">
        <v>2</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1</v>
      </c>
      <c r="SE26" s="71">
        <v>0</v>
      </c>
      <c r="SF26" s="71">
        <v>2</v>
      </c>
      <c r="SG26" s="71">
        <v>0</v>
      </c>
      <c r="SH26" s="71">
        <v>0</v>
      </c>
    </row>
    <row r="27" spans="1:502">
      <c r="A27" s="16" t="s">
        <v>2235</v>
      </c>
      <c r="B27" s="70">
        <v>19</v>
      </c>
      <c r="C27" s="70">
        <v>19</v>
      </c>
      <c r="D27" s="70">
        <v>1</v>
      </c>
      <c r="E27" s="70">
        <v>2022</v>
      </c>
      <c r="F27" s="70" t="s">
        <v>161</v>
      </c>
      <c r="G27" s="1073" t="s">
        <v>2216</v>
      </c>
      <c r="H27" s="70" t="s">
        <v>2217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2236</v>
      </c>
      <c r="B28" s="70">
        <v>20</v>
      </c>
      <c r="C28" s="70">
        <v>20</v>
      </c>
      <c r="D28" s="70">
        <v>1</v>
      </c>
      <c r="E28" s="70">
        <v>2023</v>
      </c>
      <c r="F28" s="70" t="s">
        <v>1539</v>
      </c>
      <c r="G28" s="1073" t="s">
        <v>2216</v>
      </c>
      <c r="H28" s="70" t="s">
        <v>2217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2237</v>
      </c>
      <c r="B29" s="70">
        <v>21</v>
      </c>
      <c r="C29" s="70">
        <v>21</v>
      </c>
      <c r="D29" s="70">
        <v>1</v>
      </c>
      <c r="E29" s="70">
        <v>2024</v>
      </c>
      <c r="F29" s="70" t="s">
        <v>1554</v>
      </c>
      <c r="G29" s="1073" t="s">
        <v>2216</v>
      </c>
      <c r="H29" s="70" t="s">
        <v>2217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2622</v>
      </c>
      <c r="B30" s="70">
        <v>22</v>
      </c>
      <c r="C30" s="70">
        <v>22</v>
      </c>
      <c r="D30" s="70">
        <v>1</v>
      </c>
      <c r="E30" s="70">
        <v>2025</v>
      </c>
      <c r="F30" s="70" t="s">
        <v>1556</v>
      </c>
      <c r="G30" s="1073" t="s">
        <v>2216</v>
      </c>
      <c r="H30" s="70" t="s">
        <v>2217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2623</v>
      </c>
      <c r="B31" s="70">
        <v>23</v>
      </c>
      <c r="C31" s="70">
        <v>23</v>
      </c>
      <c r="D31" s="70">
        <v>1</v>
      </c>
      <c r="E31" s="70">
        <v>2026</v>
      </c>
      <c r="F31" s="70" t="s">
        <v>1557</v>
      </c>
      <c r="G31" s="1073" t="s">
        <v>2216</v>
      </c>
      <c r="H31" s="70" t="s">
        <v>2217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2624</v>
      </c>
      <c r="B32" s="70">
        <v>24</v>
      </c>
      <c r="C32" s="70">
        <v>24</v>
      </c>
      <c r="D32" s="70">
        <v>1</v>
      </c>
      <c r="E32" s="70">
        <v>2027</v>
      </c>
      <c r="F32" s="70" t="s">
        <v>1558</v>
      </c>
      <c r="G32" s="1073" t="s">
        <v>2216</v>
      </c>
      <c r="H32" s="70" t="s">
        <v>2217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2625</v>
      </c>
      <c r="B33" s="70">
        <v>25</v>
      </c>
      <c r="C33" s="70">
        <v>25</v>
      </c>
      <c r="D33" s="70">
        <v>1</v>
      </c>
      <c r="E33" s="70">
        <v>2028</v>
      </c>
      <c r="F33" s="70" t="s">
        <v>1559</v>
      </c>
      <c r="G33" s="1073" t="s">
        <v>2216</v>
      </c>
      <c r="H33" s="70" t="s">
        <v>2217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2626</v>
      </c>
      <c r="B34" s="70">
        <v>26</v>
      </c>
      <c r="C34" s="70">
        <v>26</v>
      </c>
      <c r="D34" s="70">
        <v>1</v>
      </c>
      <c r="E34" s="70">
        <v>2029</v>
      </c>
      <c r="F34" s="70" t="s">
        <v>1560</v>
      </c>
      <c r="G34" s="1073" t="s">
        <v>2216</v>
      </c>
      <c r="H34" s="70" t="s">
        <v>2217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2627</v>
      </c>
      <c r="B35" s="70">
        <v>27</v>
      </c>
      <c r="C35" s="70">
        <v>27</v>
      </c>
      <c r="D35" s="70">
        <v>1</v>
      </c>
      <c r="E35" s="70">
        <v>2030</v>
      </c>
      <c r="F35" s="70" t="s">
        <v>1561</v>
      </c>
      <c r="G35" s="1073" t="s">
        <v>2216</v>
      </c>
      <c r="H35" s="70" t="s">
        <v>2217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2431</v>
      </c>
      <c r="B10" s="70">
        <v>2</v>
      </c>
      <c r="C10" s="70">
        <v>18</v>
      </c>
      <c r="D10" s="70">
        <v>2</v>
      </c>
      <c r="E10" s="70">
        <v>2024</v>
      </c>
      <c r="F10" s="70" t="s">
        <v>1554</v>
      </c>
      <c r="G10" s="1073" t="s">
        <v>2428</v>
      </c>
      <c r="H10" s="70" t="s">
        <v>2429</v>
      </c>
      <c r="I10" s="1066"/>
      <c r="J10" s="73">
        <v>40385</v>
      </c>
      <c r="K10" s="71">
        <v>59521960</v>
      </c>
      <c r="L10" s="71">
        <v>81984</v>
      </c>
      <c r="M10" s="71">
        <v>120231971</v>
      </c>
      <c r="N10" s="71">
        <v>37000</v>
      </c>
      <c r="O10" s="71">
        <v>69771171</v>
      </c>
      <c r="P10" s="71">
        <v>686</v>
      </c>
      <c r="Q10" s="71">
        <v>3974212</v>
      </c>
      <c r="R10" s="71">
        <v>0</v>
      </c>
      <c r="S10" s="71">
        <v>0</v>
      </c>
      <c r="T10" s="71">
        <v>0</v>
      </c>
      <c r="U10" s="71">
        <v>0</v>
      </c>
      <c r="V10" s="71">
        <v>0</v>
      </c>
      <c r="W10" s="71">
        <v>0</v>
      </c>
      <c r="X10" s="71">
        <v>0</v>
      </c>
      <c r="Y10" s="71">
        <v>0</v>
      </c>
      <c r="Z10" s="71">
        <v>253499313.99999997</v>
      </c>
      <c r="AA10" s="71">
        <v>22549631</v>
      </c>
      <c r="AB10" s="71">
        <v>284411946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2443</v>
      </c>
      <c r="B11" s="70">
        <v>3</v>
      </c>
      <c r="C11" s="70">
        <v>18</v>
      </c>
      <c r="D11" s="70">
        <v>3</v>
      </c>
      <c r="E11" s="70">
        <v>2024</v>
      </c>
      <c r="F11" s="70" t="s">
        <v>1554</v>
      </c>
      <c r="G11" s="1073" t="s">
        <v>2440</v>
      </c>
      <c r="H11" s="70" t="s">
        <v>2441</v>
      </c>
      <c r="I11" s="1066"/>
      <c r="J11" s="73">
        <v>35158</v>
      </c>
      <c r="K11" s="71">
        <v>48445783.999999993</v>
      </c>
      <c r="L11" s="71">
        <v>33031</v>
      </c>
      <c r="M11" s="71">
        <v>45382867</v>
      </c>
      <c r="N11" s="71">
        <v>9700</v>
      </c>
      <c r="O11" s="71">
        <v>17158234</v>
      </c>
      <c r="P11" s="71">
        <v>15680</v>
      </c>
      <c r="Q11" s="71">
        <v>91993834</v>
      </c>
      <c r="R11" s="71">
        <v>0</v>
      </c>
      <c r="S11" s="71">
        <v>0</v>
      </c>
      <c r="T11" s="71">
        <v>0</v>
      </c>
      <c r="U11" s="71">
        <v>0</v>
      </c>
      <c r="V11" s="71">
        <v>0</v>
      </c>
      <c r="W11" s="71">
        <v>0</v>
      </c>
      <c r="X11" s="71">
        <v>0</v>
      </c>
      <c r="Y11" s="71">
        <v>0</v>
      </c>
      <c r="Z11" s="71">
        <v>202980719</v>
      </c>
      <c r="AA11" s="71">
        <v>19667694</v>
      </c>
      <c r="AB11" s="71">
        <v>286406072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2423</v>
      </c>
      <c r="B12" s="70">
        <v>4</v>
      </c>
      <c r="C12" s="70">
        <v>18</v>
      </c>
      <c r="D12" s="70">
        <v>4</v>
      </c>
      <c r="E12" s="70">
        <v>2024</v>
      </c>
      <c r="F12" s="70" t="s">
        <v>1554</v>
      </c>
      <c r="G12" s="1073" t="s">
        <v>2420</v>
      </c>
      <c r="H12" s="70" t="s">
        <v>2421</v>
      </c>
      <c r="I12" s="1066"/>
      <c r="J12" s="73">
        <v>28305</v>
      </c>
      <c r="K12" s="71">
        <v>40386697</v>
      </c>
      <c r="L12" s="71">
        <v>172351</v>
      </c>
      <c r="M12" s="71">
        <v>245392782</v>
      </c>
      <c r="N12" s="71">
        <v>9400</v>
      </c>
      <c r="O12" s="71">
        <v>18984185</v>
      </c>
      <c r="P12" s="71">
        <v>7828</v>
      </c>
      <c r="Q12" s="71">
        <v>46967499</v>
      </c>
      <c r="R12" s="71">
        <v>0</v>
      </c>
      <c r="S12" s="71">
        <v>0</v>
      </c>
      <c r="T12" s="71">
        <v>0</v>
      </c>
      <c r="U12" s="71">
        <v>0</v>
      </c>
      <c r="V12" s="71">
        <v>0</v>
      </c>
      <c r="W12" s="71">
        <v>0</v>
      </c>
      <c r="X12" s="71">
        <v>0</v>
      </c>
      <c r="Y12" s="71">
        <v>0</v>
      </c>
      <c r="Z12" s="71">
        <v>351731163.00000006</v>
      </c>
      <c r="AA12" s="71">
        <v>31757856</v>
      </c>
      <c r="AB12" s="71">
        <v>358765250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2463</v>
      </c>
      <c r="B13" s="70">
        <v>5</v>
      </c>
      <c r="C13" s="70">
        <v>18</v>
      </c>
      <c r="D13" s="70">
        <v>5</v>
      </c>
      <c r="E13" s="70">
        <v>2024</v>
      </c>
      <c r="F13" s="70" t="s">
        <v>1554</v>
      </c>
      <c r="G13" s="1073" t="s">
        <v>2460</v>
      </c>
      <c r="H13" s="70" t="s">
        <v>2461</v>
      </c>
      <c r="I13" s="1066"/>
      <c r="J13" s="73">
        <v>52776</v>
      </c>
      <c r="K13" s="71">
        <v>73674472</v>
      </c>
      <c r="L13" s="71">
        <v>106116</v>
      </c>
      <c r="M13" s="71">
        <v>147690872</v>
      </c>
      <c r="N13" s="71">
        <v>61400</v>
      </c>
      <c r="O13" s="71">
        <v>140515412</v>
      </c>
      <c r="P13" s="71">
        <v>1644</v>
      </c>
      <c r="Q13" s="71">
        <v>8547263.0000000019</v>
      </c>
      <c r="R13" s="71">
        <v>0</v>
      </c>
      <c r="S13" s="71">
        <v>0</v>
      </c>
      <c r="T13" s="71">
        <v>0</v>
      </c>
      <c r="U13" s="71">
        <v>0</v>
      </c>
      <c r="V13" s="71">
        <v>0</v>
      </c>
      <c r="W13" s="71">
        <v>0</v>
      </c>
      <c r="X13" s="71">
        <v>0</v>
      </c>
      <c r="Y13" s="71">
        <v>0</v>
      </c>
      <c r="Z13" s="71">
        <v>370428019</v>
      </c>
      <c r="AA13" s="71">
        <v>129404455.99999999</v>
      </c>
      <c r="AB13" s="71">
        <v>600439534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2570</v>
      </c>
      <c r="B14" s="70">
        <v>6</v>
      </c>
      <c r="C14" s="70">
        <v>18</v>
      </c>
      <c r="D14" s="70">
        <v>6</v>
      </c>
      <c r="E14" s="70">
        <v>2024</v>
      </c>
      <c r="F14" s="70" t="s">
        <v>1554</v>
      </c>
      <c r="G14" s="1073" t="s">
        <v>2567</v>
      </c>
      <c r="H14" s="70" t="s">
        <v>2568</v>
      </c>
      <c r="I14" s="1066"/>
      <c r="J14" s="73">
        <v>574024</v>
      </c>
      <c r="K14" s="71">
        <v>829433585</v>
      </c>
      <c r="L14" s="71">
        <v>1960505</v>
      </c>
      <c r="M14" s="71">
        <v>2822328645</v>
      </c>
      <c r="N14" s="71">
        <v>10600</v>
      </c>
      <c r="O14" s="71">
        <v>21540919.000000004</v>
      </c>
      <c r="P14" s="71">
        <v>22828</v>
      </c>
      <c r="Q14" s="71">
        <v>124656638</v>
      </c>
      <c r="R14" s="71">
        <v>1573</v>
      </c>
      <c r="S14" s="71">
        <v>10997982</v>
      </c>
      <c r="T14" s="71">
        <v>0</v>
      </c>
      <c r="U14" s="71">
        <v>0</v>
      </c>
      <c r="V14" s="71">
        <v>0</v>
      </c>
      <c r="W14" s="71">
        <v>0</v>
      </c>
      <c r="X14" s="71">
        <v>0</v>
      </c>
      <c r="Y14" s="71">
        <v>0</v>
      </c>
      <c r="Z14" s="71">
        <v>3808957768.9055004</v>
      </c>
      <c r="AA14" s="71">
        <v>1415904411</v>
      </c>
      <c r="AB14" s="71">
        <v>6914841525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2435</v>
      </c>
      <c r="B15" s="70">
        <v>7</v>
      </c>
      <c r="C15" s="70">
        <v>18</v>
      </c>
      <c r="D15" s="70">
        <v>7</v>
      </c>
      <c r="E15" s="70">
        <v>2024</v>
      </c>
      <c r="F15" s="70" t="s">
        <v>1554</v>
      </c>
      <c r="G15" s="1073" t="s">
        <v>2432</v>
      </c>
      <c r="H15" s="70" t="s">
        <v>2433</v>
      </c>
      <c r="I15" s="1066"/>
      <c r="J15" s="73">
        <v>49927</v>
      </c>
      <c r="K15" s="71">
        <v>69485530</v>
      </c>
      <c r="L15" s="71">
        <v>95759</v>
      </c>
      <c r="M15" s="71">
        <v>132870291.00000001</v>
      </c>
      <c r="N15" s="71">
        <v>93500</v>
      </c>
      <c r="O15" s="71">
        <v>228981006</v>
      </c>
      <c r="P15" s="71">
        <v>408</v>
      </c>
      <c r="Q15" s="71">
        <v>2119735</v>
      </c>
      <c r="R15" s="71">
        <v>0</v>
      </c>
      <c r="S15" s="71">
        <v>0</v>
      </c>
      <c r="T15" s="71">
        <v>0</v>
      </c>
      <c r="U15" s="71">
        <v>0</v>
      </c>
      <c r="V15" s="71">
        <v>0</v>
      </c>
      <c r="W15" s="71">
        <v>0</v>
      </c>
      <c r="X15" s="71">
        <v>0</v>
      </c>
      <c r="Y15" s="71">
        <v>0</v>
      </c>
      <c r="Z15" s="71">
        <v>433456562</v>
      </c>
      <c r="AA15" s="71">
        <v>18851565</v>
      </c>
      <c r="AB15" s="71">
        <v>282086678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2543</v>
      </c>
      <c r="B16" s="70">
        <v>8</v>
      </c>
      <c r="C16" s="70">
        <v>18</v>
      </c>
      <c r="D16" s="70">
        <v>8</v>
      </c>
      <c r="E16" s="70">
        <v>2024</v>
      </c>
      <c r="F16" s="70" t="s">
        <v>1554</v>
      </c>
      <c r="G16" s="1073" t="s">
        <v>2540</v>
      </c>
      <c r="H16" s="70" t="s">
        <v>2541</v>
      </c>
      <c r="I16" s="1066"/>
      <c r="J16" s="73">
        <v>80861</v>
      </c>
      <c r="K16" s="71">
        <v>118453236.99999999</v>
      </c>
      <c r="L16" s="71">
        <v>355431</v>
      </c>
      <c r="M16" s="71">
        <v>518808493</v>
      </c>
      <c r="N16" s="71">
        <v>14300</v>
      </c>
      <c r="O16" s="71">
        <v>23803088</v>
      </c>
      <c r="P16" s="71">
        <v>1542</v>
      </c>
      <c r="Q16" s="71">
        <v>8206308.0000000019</v>
      </c>
      <c r="R16" s="71">
        <v>0</v>
      </c>
      <c r="S16" s="71">
        <v>0</v>
      </c>
      <c r="T16" s="71">
        <v>0</v>
      </c>
      <c r="U16" s="71">
        <v>0</v>
      </c>
      <c r="V16" s="71">
        <v>0</v>
      </c>
      <c r="W16" s="71">
        <v>0</v>
      </c>
      <c r="X16" s="71">
        <v>0</v>
      </c>
      <c r="Y16" s="71">
        <v>0</v>
      </c>
      <c r="Z16" s="71">
        <v>669271125.99999988</v>
      </c>
      <c r="AA16" s="71">
        <v>203228977.00000003</v>
      </c>
      <c r="AB16" s="71">
        <v>1014718283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2574</v>
      </c>
      <c r="B17" s="70">
        <v>9</v>
      </c>
      <c r="C17" s="70">
        <v>18</v>
      </c>
      <c r="D17" s="70">
        <v>9</v>
      </c>
      <c r="E17" s="70">
        <v>2024</v>
      </c>
      <c r="F17" s="70" t="s">
        <v>1554</v>
      </c>
      <c r="G17" s="1073" t="s">
        <v>2571</v>
      </c>
      <c r="H17" s="70" t="s">
        <v>2572</v>
      </c>
      <c r="I17" s="1066"/>
      <c r="J17" s="73">
        <v>574437</v>
      </c>
      <c r="K17" s="71">
        <v>819823770</v>
      </c>
      <c r="L17" s="71">
        <v>648041</v>
      </c>
      <c r="M17" s="71">
        <v>921348984.00000012</v>
      </c>
      <c r="N17" s="71">
        <v>18400</v>
      </c>
      <c r="O17" s="71">
        <v>38010503</v>
      </c>
      <c r="P17" s="71">
        <v>8559</v>
      </c>
      <c r="Q17" s="71">
        <v>43654911</v>
      </c>
      <c r="R17" s="71">
        <v>0</v>
      </c>
      <c r="S17" s="71">
        <v>0</v>
      </c>
      <c r="T17" s="71">
        <v>0</v>
      </c>
      <c r="U17" s="71">
        <v>0</v>
      </c>
      <c r="V17" s="71">
        <v>0</v>
      </c>
      <c r="W17" s="71">
        <v>0</v>
      </c>
      <c r="X17" s="71">
        <v>0</v>
      </c>
      <c r="Y17" s="71">
        <v>0</v>
      </c>
      <c r="Z17" s="71">
        <v>1822838168.0000002</v>
      </c>
      <c r="AA17" s="71">
        <v>1578173936</v>
      </c>
      <c r="AB17" s="71">
        <v>7553949802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2528</v>
      </c>
      <c r="B18" s="70">
        <v>10</v>
      </c>
      <c r="C18" s="70">
        <v>18</v>
      </c>
      <c r="D18" s="70">
        <v>10</v>
      </c>
      <c r="E18" s="70">
        <v>2024</v>
      </c>
      <c r="F18" s="70" t="s">
        <v>1554</v>
      </c>
      <c r="G18" s="1073" t="s">
        <v>2525</v>
      </c>
      <c r="H18" s="70" t="s">
        <v>2526</v>
      </c>
      <c r="I18" s="1066"/>
      <c r="J18" s="73">
        <v>80679</v>
      </c>
      <c r="K18" s="71">
        <v>112802256</v>
      </c>
      <c r="L18" s="71">
        <v>449798</v>
      </c>
      <c r="M18" s="71">
        <v>627461592</v>
      </c>
      <c r="N18" s="71">
        <v>20700</v>
      </c>
      <c r="O18" s="71">
        <v>40959535</v>
      </c>
      <c r="P18" s="71">
        <v>6031</v>
      </c>
      <c r="Q18" s="71">
        <v>31304623</v>
      </c>
      <c r="R18" s="71">
        <v>0</v>
      </c>
      <c r="S18" s="71">
        <v>0</v>
      </c>
      <c r="T18" s="71">
        <v>0</v>
      </c>
      <c r="U18" s="71">
        <v>0</v>
      </c>
      <c r="V18" s="71">
        <v>127</v>
      </c>
      <c r="W18" s="71">
        <v>0</v>
      </c>
      <c r="X18" s="71">
        <v>0</v>
      </c>
      <c r="Y18" s="71">
        <v>778519</v>
      </c>
      <c r="Z18" s="71">
        <v>813306524.99999988</v>
      </c>
      <c r="AA18" s="71">
        <v>51475497</v>
      </c>
      <c r="AB18" s="71">
        <v>679790431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1664</v>
      </c>
      <c r="B19" s="70">
        <v>11</v>
      </c>
      <c r="C19" s="70">
        <v>18</v>
      </c>
      <c r="D19" s="70">
        <v>11</v>
      </c>
      <c r="E19" s="70">
        <v>2024</v>
      </c>
      <c r="F19" s="70" t="s">
        <v>1554</v>
      </c>
      <c r="G19" s="1073" t="s">
        <v>1661</v>
      </c>
      <c r="H19" s="70" t="s">
        <v>1662</v>
      </c>
      <c r="I19" s="1066"/>
      <c r="J19" s="73">
        <v>134173</v>
      </c>
      <c r="K19" s="71">
        <v>177182731</v>
      </c>
      <c r="L19" s="71">
        <v>621189</v>
      </c>
      <c r="M19" s="71">
        <v>819338599.99999988</v>
      </c>
      <c r="N19" s="71">
        <v>254300</v>
      </c>
      <c r="O19" s="71">
        <v>543593092</v>
      </c>
      <c r="P19" s="71">
        <v>5118</v>
      </c>
      <c r="Q19" s="71">
        <v>28739282</v>
      </c>
      <c r="R19" s="71">
        <v>0</v>
      </c>
      <c r="S19" s="71">
        <v>0</v>
      </c>
      <c r="T19" s="71">
        <v>2587</v>
      </c>
      <c r="U19" s="71">
        <v>1417</v>
      </c>
      <c r="V19" s="71">
        <v>663</v>
      </c>
      <c r="W19" s="71">
        <v>17701528.999999996</v>
      </c>
      <c r="X19" s="71">
        <v>8688799.0000000019</v>
      </c>
      <c r="Y19" s="71">
        <v>4065515.9999999995</v>
      </c>
      <c r="Z19" s="71">
        <v>1599309549</v>
      </c>
      <c r="AA19" s="71">
        <v>429256550</v>
      </c>
      <c r="AB19" s="71">
        <v>2119233725.9999998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2484</v>
      </c>
      <c r="B20" s="70">
        <v>12</v>
      </c>
      <c r="C20" s="70">
        <v>18</v>
      </c>
      <c r="D20" s="70">
        <v>12</v>
      </c>
      <c r="E20" s="70">
        <v>2024</v>
      </c>
      <c r="F20" s="70" t="s">
        <v>1554</v>
      </c>
      <c r="G20" s="1073" t="s">
        <v>2481</v>
      </c>
      <c r="H20" s="70" t="s">
        <v>2482</v>
      </c>
      <c r="I20" s="1066"/>
      <c r="J20" s="73">
        <v>14870</v>
      </c>
      <c r="K20" s="71">
        <v>21407040.000000004</v>
      </c>
      <c r="L20" s="71">
        <v>38665</v>
      </c>
      <c r="M20" s="71">
        <v>55399986</v>
      </c>
      <c r="N20" s="71">
        <v>4800</v>
      </c>
      <c r="O20" s="71">
        <v>8959173</v>
      </c>
      <c r="P20" s="71">
        <v>26</v>
      </c>
      <c r="Q20" s="71">
        <v>144383.99999999997</v>
      </c>
      <c r="R20" s="71">
        <v>0</v>
      </c>
      <c r="S20" s="71">
        <v>0</v>
      </c>
      <c r="T20" s="71">
        <v>0</v>
      </c>
      <c r="U20" s="71">
        <v>0</v>
      </c>
      <c r="V20" s="71">
        <v>0</v>
      </c>
      <c r="W20" s="71">
        <v>0</v>
      </c>
      <c r="X20" s="71">
        <v>0</v>
      </c>
      <c r="Y20" s="71">
        <v>0</v>
      </c>
      <c r="Z20" s="71">
        <v>85910583</v>
      </c>
      <c r="AA20" s="71">
        <v>10902333</v>
      </c>
      <c r="AB20" s="71">
        <v>149482725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2535</v>
      </c>
      <c r="B21" s="70">
        <v>13</v>
      </c>
      <c r="C21" s="70">
        <v>18</v>
      </c>
      <c r="D21" s="70">
        <v>13</v>
      </c>
      <c r="E21" s="70">
        <v>2024</v>
      </c>
      <c r="F21" s="70" t="s">
        <v>1554</v>
      </c>
      <c r="G21" s="1073" t="s">
        <v>2533</v>
      </c>
      <c r="H21" s="70" t="s">
        <v>1644</v>
      </c>
      <c r="I21" s="1066"/>
      <c r="J21" s="73">
        <v>69757</v>
      </c>
      <c r="K21" s="71">
        <v>94458007</v>
      </c>
      <c r="L21" s="71">
        <v>236955</v>
      </c>
      <c r="M21" s="71">
        <v>317242975</v>
      </c>
      <c r="N21" s="71">
        <v>500</v>
      </c>
      <c r="O21" s="71">
        <v>887835</v>
      </c>
      <c r="P21" s="71">
        <v>0</v>
      </c>
      <c r="Q21" s="71">
        <v>0</v>
      </c>
      <c r="R21" s="71">
        <v>0</v>
      </c>
      <c r="S21" s="71">
        <v>0</v>
      </c>
      <c r="T21" s="71">
        <v>0</v>
      </c>
      <c r="U21" s="71">
        <v>0</v>
      </c>
      <c r="V21" s="71">
        <v>0</v>
      </c>
      <c r="W21" s="71">
        <v>0</v>
      </c>
      <c r="X21" s="71">
        <v>0</v>
      </c>
      <c r="Y21" s="71">
        <v>0</v>
      </c>
      <c r="Z21" s="71">
        <v>412588817</v>
      </c>
      <c r="AA21" s="71">
        <v>149671783</v>
      </c>
      <c r="AB21" s="71">
        <v>811586956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2582</v>
      </c>
      <c r="B22" s="70">
        <v>14</v>
      </c>
      <c r="C22" s="70">
        <v>18</v>
      </c>
      <c r="D22" s="70">
        <v>14</v>
      </c>
      <c r="E22" s="70">
        <v>2024</v>
      </c>
      <c r="F22" s="70" t="s">
        <v>1554</v>
      </c>
      <c r="G22" s="1073" t="s">
        <v>2579</v>
      </c>
      <c r="H22" s="70" t="s">
        <v>2580</v>
      </c>
      <c r="I22" s="1066"/>
      <c r="J22" s="73">
        <v>437464</v>
      </c>
      <c r="K22" s="71">
        <v>643351734.00000012</v>
      </c>
      <c r="L22" s="71">
        <v>1318525</v>
      </c>
      <c r="M22" s="71">
        <v>1930757792</v>
      </c>
      <c r="N22" s="71">
        <v>22500</v>
      </c>
      <c r="O22" s="71">
        <v>41070375</v>
      </c>
      <c r="P22" s="71">
        <v>35741</v>
      </c>
      <c r="Q22" s="71">
        <v>218613879</v>
      </c>
      <c r="R22" s="71">
        <v>0</v>
      </c>
      <c r="S22" s="71">
        <v>0</v>
      </c>
      <c r="T22" s="71">
        <v>0</v>
      </c>
      <c r="U22" s="71">
        <v>0</v>
      </c>
      <c r="V22" s="71">
        <v>0</v>
      </c>
      <c r="W22" s="71">
        <v>0</v>
      </c>
      <c r="X22" s="71">
        <v>0</v>
      </c>
      <c r="Y22" s="71">
        <v>0</v>
      </c>
      <c r="Z22" s="71">
        <v>2833793780</v>
      </c>
      <c r="AA22" s="71">
        <v>1180393480</v>
      </c>
      <c r="AB22" s="71">
        <v>5710959506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2598</v>
      </c>
      <c r="B23" s="70">
        <v>15</v>
      </c>
      <c r="C23" s="70">
        <v>18</v>
      </c>
      <c r="D23" s="70">
        <v>15</v>
      </c>
      <c r="E23" s="70">
        <v>2024</v>
      </c>
      <c r="F23" s="70" t="s">
        <v>1554</v>
      </c>
      <c r="G23" s="1073" t="s">
        <v>2595</v>
      </c>
      <c r="H23" s="70" t="s">
        <v>2596</v>
      </c>
      <c r="I23" s="1066"/>
      <c r="J23" s="73">
        <v>856446</v>
      </c>
      <c r="K23" s="71">
        <v>1294732158</v>
      </c>
      <c r="L23" s="71">
        <v>1326744</v>
      </c>
      <c r="M23" s="71">
        <v>1994823266</v>
      </c>
      <c r="N23" s="71">
        <v>164900</v>
      </c>
      <c r="O23" s="71">
        <v>342959221</v>
      </c>
      <c r="P23" s="71">
        <v>22743</v>
      </c>
      <c r="Q23" s="71">
        <v>148348166</v>
      </c>
      <c r="R23" s="71">
        <v>1130</v>
      </c>
      <c r="S23" s="71">
        <v>5134535</v>
      </c>
      <c r="T23" s="71">
        <v>0</v>
      </c>
      <c r="U23" s="71">
        <v>0</v>
      </c>
      <c r="V23" s="71">
        <v>137</v>
      </c>
      <c r="W23" s="71">
        <v>0</v>
      </c>
      <c r="X23" s="71">
        <v>0</v>
      </c>
      <c r="Y23" s="71">
        <v>837140.99999999988</v>
      </c>
      <c r="Z23" s="71">
        <v>3786834487.2439399</v>
      </c>
      <c r="AA23" s="71">
        <v>1941122843.0000002</v>
      </c>
      <c r="AB23" s="71">
        <v>9692334689</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2508</v>
      </c>
      <c r="B24" s="70">
        <v>16</v>
      </c>
      <c r="C24" s="70">
        <v>18</v>
      </c>
      <c r="D24" s="70">
        <v>16</v>
      </c>
      <c r="E24" s="70">
        <v>2024</v>
      </c>
      <c r="F24" s="70" t="s">
        <v>1554</v>
      </c>
      <c r="G24" s="1073" t="s">
        <v>2505</v>
      </c>
      <c r="H24" s="70" t="s">
        <v>2506</v>
      </c>
      <c r="I24" s="1066"/>
      <c r="J24" s="73">
        <v>9270</v>
      </c>
      <c r="K24" s="71">
        <v>12612055</v>
      </c>
      <c r="L24" s="71">
        <v>28517</v>
      </c>
      <c r="M24" s="71">
        <v>38664406</v>
      </c>
      <c r="N24" s="71">
        <v>93600</v>
      </c>
      <c r="O24" s="71">
        <v>288520287</v>
      </c>
      <c r="P24" s="71">
        <v>0</v>
      </c>
      <c r="Q24" s="71">
        <v>0</v>
      </c>
      <c r="R24" s="71">
        <v>0</v>
      </c>
      <c r="S24" s="71">
        <v>0</v>
      </c>
      <c r="T24" s="71">
        <v>0</v>
      </c>
      <c r="U24" s="71">
        <v>0</v>
      </c>
      <c r="V24" s="71">
        <v>0</v>
      </c>
      <c r="W24" s="71">
        <v>0</v>
      </c>
      <c r="X24" s="71">
        <v>0</v>
      </c>
      <c r="Y24" s="71">
        <v>0</v>
      </c>
      <c r="Z24" s="71">
        <v>339796747.99999994</v>
      </c>
      <c r="AA24" s="71">
        <v>2767760</v>
      </c>
      <c r="AB24" s="71">
        <v>36111186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2504</v>
      </c>
      <c r="B25" s="70">
        <v>17</v>
      </c>
      <c r="C25" s="70">
        <v>18</v>
      </c>
      <c r="D25" s="70">
        <v>17</v>
      </c>
      <c r="E25" s="70">
        <v>2024</v>
      </c>
      <c r="F25" s="70" t="s">
        <v>1554</v>
      </c>
      <c r="G25" s="1073" t="s">
        <v>2501</v>
      </c>
      <c r="H25" s="70" t="s">
        <v>2502</v>
      </c>
      <c r="I25" s="1066"/>
      <c r="J25" s="73">
        <v>7258</v>
      </c>
      <c r="K25" s="71">
        <v>9933416.9999999981</v>
      </c>
      <c r="L25" s="71">
        <v>7117</v>
      </c>
      <c r="M25" s="71">
        <v>9717614</v>
      </c>
      <c r="N25" s="71">
        <v>3200</v>
      </c>
      <c r="O25" s="71">
        <v>5285068</v>
      </c>
      <c r="P25" s="71">
        <v>19215</v>
      </c>
      <c r="Q25" s="71">
        <v>112730657.99999999</v>
      </c>
      <c r="R25" s="71">
        <v>0</v>
      </c>
      <c r="S25" s="71">
        <v>0</v>
      </c>
      <c r="T25" s="71">
        <v>0</v>
      </c>
      <c r="U25" s="71">
        <v>0</v>
      </c>
      <c r="V25" s="71">
        <v>188</v>
      </c>
      <c r="W25" s="71">
        <v>0</v>
      </c>
      <c r="X25" s="71">
        <v>0</v>
      </c>
      <c r="Y25" s="71">
        <v>1150363</v>
      </c>
      <c r="Z25" s="71">
        <v>138817120</v>
      </c>
      <c r="AA25" s="71">
        <v>4097279</v>
      </c>
      <c r="AB25" s="71">
        <v>52874871.999999993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2387</v>
      </c>
      <c r="B26" s="70">
        <v>18</v>
      </c>
      <c r="C26" s="70">
        <v>18</v>
      </c>
      <c r="D26" s="70">
        <v>18</v>
      </c>
      <c r="E26" s="70">
        <v>2024</v>
      </c>
      <c r="F26" s="70" t="s">
        <v>1554</v>
      </c>
      <c r="G26" s="1073" t="s">
        <v>2384</v>
      </c>
      <c r="H26" s="70" t="s">
        <v>2385</v>
      </c>
      <c r="I26" s="1066"/>
      <c r="J26" s="73">
        <v>33515</v>
      </c>
      <c r="K26" s="71">
        <v>46236990</v>
      </c>
      <c r="L26" s="71">
        <v>23828</v>
      </c>
      <c r="M26" s="71">
        <v>32788157</v>
      </c>
      <c r="N26" s="71">
        <v>17700</v>
      </c>
      <c r="O26" s="71">
        <v>33092442.000000004</v>
      </c>
      <c r="P26" s="71">
        <v>19782</v>
      </c>
      <c r="Q26" s="71">
        <v>120134937.99999999</v>
      </c>
      <c r="R26" s="71">
        <v>0</v>
      </c>
      <c r="S26" s="71">
        <v>0</v>
      </c>
      <c r="T26" s="71">
        <v>0</v>
      </c>
      <c r="U26" s="71">
        <v>0</v>
      </c>
      <c r="V26" s="71">
        <v>0</v>
      </c>
      <c r="W26" s="71">
        <v>0</v>
      </c>
      <c r="X26" s="71">
        <v>0</v>
      </c>
      <c r="Y26" s="71">
        <v>0</v>
      </c>
      <c r="Z26" s="71">
        <v>232252526.99999997</v>
      </c>
      <c r="AA26" s="71">
        <v>16170836.999999998</v>
      </c>
      <c r="AB26" s="71">
        <v>227010130.99999997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2459</v>
      </c>
      <c r="B27" s="70">
        <v>19</v>
      </c>
      <c r="C27" s="70">
        <v>18</v>
      </c>
      <c r="D27" s="70">
        <v>19</v>
      </c>
      <c r="E27" s="70">
        <v>2024</v>
      </c>
      <c r="F27" s="70" t="s">
        <v>1554</v>
      </c>
      <c r="G27" s="1073" t="s">
        <v>2456</v>
      </c>
      <c r="H27" s="70" t="s">
        <v>2457</v>
      </c>
      <c r="I27" s="1066"/>
      <c r="J27" s="73">
        <v>10282</v>
      </c>
      <c r="K27" s="71">
        <v>14842884</v>
      </c>
      <c r="L27" s="71">
        <v>55869</v>
      </c>
      <c r="M27" s="71">
        <v>80296574</v>
      </c>
      <c r="N27" s="71">
        <v>100</v>
      </c>
      <c r="O27" s="71">
        <v>204946</v>
      </c>
      <c r="P27" s="71">
        <v>3824</v>
      </c>
      <c r="Q27" s="71">
        <v>19257497</v>
      </c>
      <c r="R27" s="71">
        <v>0</v>
      </c>
      <c r="S27" s="71">
        <v>0</v>
      </c>
      <c r="T27" s="71">
        <v>0</v>
      </c>
      <c r="U27" s="71">
        <v>0</v>
      </c>
      <c r="V27" s="71">
        <v>0</v>
      </c>
      <c r="W27" s="71">
        <v>0</v>
      </c>
      <c r="X27" s="71">
        <v>0</v>
      </c>
      <c r="Y27" s="71">
        <v>0</v>
      </c>
      <c r="Z27" s="71">
        <v>114601901</v>
      </c>
      <c r="AA27" s="71">
        <v>5032689</v>
      </c>
      <c r="AB27" s="71">
        <v>63592200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1692</v>
      </c>
      <c r="B28" s="70">
        <v>20</v>
      </c>
      <c r="C28" s="70">
        <v>18</v>
      </c>
      <c r="D28" s="70">
        <v>20</v>
      </c>
      <c r="E28" s="70">
        <v>2024</v>
      </c>
      <c r="F28" s="70" t="s">
        <v>1554</v>
      </c>
      <c r="G28" s="1073" t="s">
        <v>1689</v>
      </c>
      <c r="H28" s="70" t="s">
        <v>1690</v>
      </c>
      <c r="I28" s="1066"/>
      <c r="J28" s="73">
        <v>233439</v>
      </c>
      <c r="K28" s="71">
        <v>320378186.99999994</v>
      </c>
      <c r="L28" s="71">
        <v>804525</v>
      </c>
      <c r="M28" s="71">
        <v>1101484249</v>
      </c>
      <c r="N28" s="71">
        <v>58500</v>
      </c>
      <c r="O28" s="71">
        <v>121244734</v>
      </c>
      <c r="P28" s="71">
        <v>28581</v>
      </c>
      <c r="Q28" s="71">
        <v>167579319</v>
      </c>
      <c r="R28" s="71">
        <v>1889</v>
      </c>
      <c r="S28" s="71">
        <v>11886902</v>
      </c>
      <c r="T28" s="71">
        <v>0</v>
      </c>
      <c r="U28" s="71">
        <v>0</v>
      </c>
      <c r="V28" s="71">
        <v>0</v>
      </c>
      <c r="W28" s="71">
        <v>0</v>
      </c>
      <c r="X28" s="71">
        <v>0</v>
      </c>
      <c r="Y28" s="71">
        <v>0</v>
      </c>
      <c r="Z28" s="71">
        <v>1722573390.8408</v>
      </c>
      <c r="AA28" s="71">
        <v>468130841</v>
      </c>
      <c r="AB28" s="71">
        <v>2454493936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1712</v>
      </c>
      <c r="B29" s="70">
        <v>21</v>
      </c>
      <c r="C29" s="70">
        <v>18</v>
      </c>
      <c r="D29" s="70">
        <v>21</v>
      </c>
      <c r="E29" s="70">
        <v>2024</v>
      </c>
      <c r="F29" s="70" t="s">
        <v>1554</v>
      </c>
      <c r="G29" s="1073" t="s">
        <v>1709</v>
      </c>
      <c r="H29" s="70" t="s">
        <v>1710</v>
      </c>
      <c r="I29" s="1066"/>
      <c r="J29" s="73">
        <v>226942</v>
      </c>
      <c r="K29" s="71">
        <v>340124738.00000006</v>
      </c>
      <c r="L29" s="71">
        <v>44849</v>
      </c>
      <c r="M29" s="71">
        <v>66914289.000000007</v>
      </c>
      <c r="N29" s="71">
        <v>16400</v>
      </c>
      <c r="O29" s="71">
        <v>29061311</v>
      </c>
      <c r="P29" s="71">
        <v>416</v>
      </c>
      <c r="Q29" s="71">
        <v>2718526</v>
      </c>
      <c r="R29" s="71">
        <v>0</v>
      </c>
      <c r="S29" s="71">
        <v>0</v>
      </c>
      <c r="T29" s="71">
        <v>0</v>
      </c>
      <c r="U29" s="71">
        <v>0</v>
      </c>
      <c r="V29" s="71">
        <v>0</v>
      </c>
      <c r="W29" s="71">
        <v>0</v>
      </c>
      <c r="X29" s="71">
        <v>0</v>
      </c>
      <c r="Y29" s="71">
        <v>0</v>
      </c>
      <c r="Z29" s="71">
        <v>438818864</v>
      </c>
      <c r="AA29" s="71">
        <v>604682212</v>
      </c>
      <c r="AB29" s="71">
        <v>3481270668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2447</v>
      </c>
      <c r="B30" s="70">
        <v>22</v>
      </c>
      <c r="C30" s="70">
        <v>18</v>
      </c>
      <c r="D30" s="70">
        <v>22</v>
      </c>
      <c r="E30" s="70">
        <v>2024</v>
      </c>
      <c r="F30" s="70" t="s">
        <v>1554</v>
      </c>
      <c r="G30" s="1073" t="s">
        <v>2444</v>
      </c>
      <c r="H30" s="70" t="s">
        <v>2445</v>
      </c>
      <c r="I30" s="1066"/>
      <c r="J30" s="73">
        <v>34725</v>
      </c>
      <c r="K30" s="71">
        <v>47984353.999999993</v>
      </c>
      <c r="L30" s="71">
        <v>45967</v>
      </c>
      <c r="M30" s="71">
        <v>63381536</v>
      </c>
      <c r="N30" s="71">
        <v>9100</v>
      </c>
      <c r="O30" s="71">
        <v>15411501</v>
      </c>
      <c r="P30" s="71">
        <v>1210</v>
      </c>
      <c r="Q30" s="71">
        <v>6752078</v>
      </c>
      <c r="R30" s="71">
        <v>0</v>
      </c>
      <c r="S30" s="71">
        <v>0</v>
      </c>
      <c r="T30" s="71">
        <v>0</v>
      </c>
      <c r="U30" s="71">
        <v>0</v>
      </c>
      <c r="V30" s="71">
        <v>0</v>
      </c>
      <c r="W30" s="71">
        <v>0</v>
      </c>
      <c r="X30" s="71">
        <v>0</v>
      </c>
      <c r="Y30" s="71">
        <v>0</v>
      </c>
      <c r="Z30" s="71">
        <v>133529469.00000001</v>
      </c>
      <c r="AA30" s="71">
        <v>11640275</v>
      </c>
      <c r="AB30" s="71">
        <v>169810515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2379</v>
      </c>
      <c r="B31" s="70">
        <v>23</v>
      </c>
      <c r="C31" s="70">
        <v>18</v>
      </c>
      <c r="D31" s="70">
        <v>23</v>
      </c>
      <c r="E31" s="70">
        <v>2024</v>
      </c>
      <c r="F31" s="70" t="s">
        <v>1554</v>
      </c>
      <c r="G31" s="1073" t="s">
        <v>2376</v>
      </c>
      <c r="H31" s="70" t="s">
        <v>2377</v>
      </c>
      <c r="I31" s="1066"/>
      <c r="J31" s="73">
        <v>31195</v>
      </c>
      <c r="K31" s="71">
        <v>40561313</v>
      </c>
      <c r="L31" s="71">
        <v>62697</v>
      </c>
      <c r="M31" s="71">
        <v>81459403.999999985</v>
      </c>
      <c r="N31" s="71">
        <v>67700</v>
      </c>
      <c r="O31" s="71">
        <v>123375097</v>
      </c>
      <c r="P31" s="71">
        <v>13823</v>
      </c>
      <c r="Q31" s="71">
        <v>73946118</v>
      </c>
      <c r="R31" s="71">
        <v>0</v>
      </c>
      <c r="S31" s="71">
        <v>0</v>
      </c>
      <c r="T31" s="71">
        <v>62742</v>
      </c>
      <c r="U31" s="71">
        <v>4505</v>
      </c>
      <c r="V31" s="71">
        <v>1568</v>
      </c>
      <c r="W31" s="71">
        <v>438139768</v>
      </c>
      <c r="X31" s="71">
        <v>27621962</v>
      </c>
      <c r="Y31" s="71">
        <v>9614240</v>
      </c>
      <c r="Z31" s="71">
        <v>794717902.00000012</v>
      </c>
      <c r="AA31" s="71">
        <v>12314887</v>
      </c>
      <c r="AB31" s="71">
        <v>177687205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2524</v>
      </c>
      <c r="B32" s="70">
        <v>24</v>
      </c>
      <c r="C32" s="70">
        <v>18</v>
      </c>
      <c r="D32" s="70">
        <v>24</v>
      </c>
      <c r="E32" s="70">
        <v>2024</v>
      </c>
      <c r="F32" s="70" t="s">
        <v>1554</v>
      </c>
      <c r="G32" s="1073" t="s">
        <v>2521</v>
      </c>
      <c r="H32" s="70" t="s">
        <v>2522</v>
      </c>
      <c r="I32" s="1066"/>
      <c r="J32" s="73">
        <v>65183.000000000007</v>
      </c>
      <c r="K32" s="71">
        <v>94398479.000000015</v>
      </c>
      <c r="L32" s="71">
        <v>155357</v>
      </c>
      <c r="M32" s="71">
        <v>224392341</v>
      </c>
      <c r="N32" s="71">
        <v>0</v>
      </c>
      <c r="O32" s="71">
        <v>0</v>
      </c>
      <c r="P32" s="71">
        <v>1712</v>
      </c>
      <c r="Q32" s="71">
        <v>8842841</v>
      </c>
      <c r="R32" s="71">
        <v>0</v>
      </c>
      <c r="S32" s="71">
        <v>0</v>
      </c>
      <c r="T32" s="71">
        <v>0</v>
      </c>
      <c r="U32" s="71">
        <v>0</v>
      </c>
      <c r="V32" s="71">
        <v>0</v>
      </c>
      <c r="W32" s="71">
        <v>0</v>
      </c>
      <c r="X32" s="71">
        <v>0</v>
      </c>
      <c r="Y32" s="71">
        <v>0</v>
      </c>
      <c r="Z32" s="71">
        <v>327633661</v>
      </c>
      <c r="AA32" s="71">
        <v>166525783</v>
      </c>
      <c r="AB32" s="71">
        <v>911816372.99999988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1708</v>
      </c>
      <c r="B33" s="70">
        <v>25</v>
      </c>
      <c r="C33" s="70">
        <v>18</v>
      </c>
      <c r="D33" s="70">
        <v>25</v>
      </c>
      <c r="E33" s="70">
        <v>2024</v>
      </c>
      <c r="F33" s="70" t="s">
        <v>1554</v>
      </c>
      <c r="G33" s="1073" t="s">
        <v>1705</v>
      </c>
      <c r="H33" s="70" t="s">
        <v>1706</v>
      </c>
      <c r="I33" s="1066"/>
      <c r="J33" s="73">
        <v>31901</v>
      </c>
      <c r="K33" s="71">
        <v>46258258.000000007</v>
      </c>
      <c r="L33" s="71">
        <v>74943</v>
      </c>
      <c r="M33" s="71">
        <v>108187024.00000001</v>
      </c>
      <c r="N33" s="71">
        <v>10600</v>
      </c>
      <c r="O33" s="71">
        <v>22819098.999999996</v>
      </c>
      <c r="P33" s="71">
        <v>47</v>
      </c>
      <c r="Q33" s="71">
        <v>271153.00000000006</v>
      </c>
      <c r="R33" s="71">
        <v>0</v>
      </c>
      <c r="S33" s="71">
        <v>0</v>
      </c>
      <c r="T33" s="71">
        <v>0</v>
      </c>
      <c r="U33" s="71">
        <v>0</v>
      </c>
      <c r="V33" s="71">
        <v>0</v>
      </c>
      <c r="W33" s="71">
        <v>0</v>
      </c>
      <c r="X33" s="71">
        <v>0</v>
      </c>
      <c r="Y33" s="71">
        <v>0</v>
      </c>
      <c r="Z33" s="71">
        <v>177535534</v>
      </c>
      <c r="AA33" s="71">
        <v>15046697</v>
      </c>
      <c r="AB33" s="71">
        <v>196020781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2551</v>
      </c>
      <c r="B34" s="70">
        <v>26</v>
      </c>
      <c r="C34" s="70">
        <v>18</v>
      </c>
      <c r="D34" s="70">
        <v>26</v>
      </c>
      <c r="E34" s="70">
        <v>2024</v>
      </c>
      <c r="F34" s="70" t="s">
        <v>1554</v>
      </c>
      <c r="G34" s="1073" t="s">
        <v>2548</v>
      </c>
      <c r="H34" s="70" t="s">
        <v>2549</v>
      </c>
      <c r="I34" s="1066"/>
      <c r="J34" s="73">
        <v>271910</v>
      </c>
      <c r="K34" s="71">
        <v>396205269</v>
      </c>
      <c r="L34" s="71">
        <v>126698</v>
      </c>
      <c r="M34" s="71">
        <v>183661003</v>
      </c>
      <c r="N34" s="71">
        <v>44300</v>
      </c>
      <c r="O34" s="71">
        <v>77552881</v>
      </c>
      <c r="P34" s="71">
        <v>128</v>
      </c>
      <c r="Q34" s="71">
        <v>696143.00000000012</v>
      </c>
      <c r="R34" s="71">
        <v>0</v>
      </c>
      <c r="S34" s="71">
        <v>0</v>
      </c>
      <c r="T34" s="71">
        <v>0</v>
      </c>
      <c r="U34" s="71">
        <v>0</v>
      </c>
      <c r="V34" s="71">
        <v>283</v>
      </c>
      <c r="W34" s="71">
        <v>0</v>
      </c>
      <c r="X34" s="71">
        <v>0</v>
      </c>
      <c r="Y34" s="71">
        <v>1734375</v>
      </c>
      <c r="Z34" s="71">
        <v>659849671</v>
      </c>
      <c r="AA34" s="71">
        <v>872648900.00000012</v>
      </c>
      <c r="AB34" s="71">
        <v>3289378328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2399</v>
      </c>
      <c r="B35" s="70">
        <v>27</v>
      </c>
      <c r="C35" s="70">
        <v>18</v>
      </c>
      <c r="D35" s="70">
        <v>27</v>
      </c>
      <c r="E35" s="70">
        <v>2024</v>
      </c>
      <c r="F35" s="70" t="s">
        <v>1554</v>
      </c>
      <c r="G35" s="1073" t="s">
        <v>2396</v>
      </c>
      <c r="H35" s="70" t="s">
        <v>2397</v>
      </c>
      <c r="I35" s="1066"/>
      <c r="J35" s="73">
        <v>41445</v>
      </c>
      <c r="K35" s="71">
        <v>62267099</v>
      </c>
      <c r="L35" s="71">
        <v>716860</v>
      </c>
      <c r="M35" s="71">
        <v>1071131400</v>
      </c>
      <c r="N35" s="71">
        <v>0</v>
      </c>
      <c r="O35" s="71">
        <v>0</v>
      </c>
      <c r="P35" s="71">
        <v>11025</v>
      </c>
      <c r="Q35" s="71">
        <v>70111299</v>
      </c>
      <c r="R35" s="71">
        <v>0</v>
      </c>
      <c r="S35" s="71">
        <v>0</v>
      </c>
      <c r="T35" s="71">
        <v>0</v>
      </c>
      <c r="U35" s="71">
        <v>0</v>
      </c>
      <c r="V35" s="71">
        <v>31</v>
      </c>
      <c r="W35" s="71">
        <v>0</v>
      </c>
      <c r="X35" s="71">
        <v>0</v>
      </c>
      <c r="Y35" s="71">
        <v>192300</v>
      </c>
      <c r="Z35" s="71">
        <v>1203702097.9999998</v>
      </c>
      <c r="AA35" s="71">
        <v>14303321</v>
      </c>
      <c r="AB35" s="71">
        <v>263175205.00000003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2419</v>
      </c>
      <c r="B36" s="70">
        <v>28</v>
      </c>
      <c r="C36" s="70">
        <v>18</v>
      </c>
      <c r="D36" s="70">
        <v>28</v>
      </c>
      <c r="E36" s="70">
        <v>2024</v>
      </c>
      <c r="F36" s="70" t="s">
        <v>1554</v>
      </c>
      <c r="G36" s="1073" t="s">
        <v>2416</v>
      </c>
      <c r="H36" s="70" t="s">
        <v>2417</v>
      </c>
      <c r="I36" s="1066"/>
      <c r="J36" s="73">
        <v>33922</v>
      </c>
      <c r="K36" s="71">
        <v>44539381.999999993</v>
      </c>
      <c r="L36" s="71">
        <v>180657</v>
      </c>
      <c r="M36" s="71">
        <v>236910877</v>
      </c>
      <c r="N36" s="71">
        <v>300</v>
      </c>
      <c r="O36" s="71">
        <v>586006</v>
      </c>
      <c r="P36" s="71">
        <v>5605</v>
      </c>
      <c r="Q36" s="71">
        <v>33901019.999999993</v>
      </c>
      <c r="R36" s="71">
        <v>0</v>
      </c>
      <c r="S36" s="71">
        <v>0</v>
      </c>
      <c r="T36" s="71">
        <v>0</v>
      </c>
      <c r="U36" s="71">
        <v>386</v>
      </c>
      <c r="V36" s="71">
        <v>638</v>
      </c>
      <c r="W36" s="71">
        <v>0</v>
      </c>
      <c r="X36" s="71">
        <v>2365480</v>
      </c>
      <c r="Y36" s="71">
        <v>3910254</v>
      </c>
      <c r="Z36" s="71">
        <v>322213019</v>
      </c>
      <c r="AA36" s="71">
        <v>54540054.000000007</v>
      </c>
      <c r="AB36" s="71">
        <v>399330044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2520</v>
      </c>
      <c r="B37" s="70">
        <v>29</v>
      </c>
      <c r="C37" s="70">
        <v>18</v>
      </c>
      <c r="D37" s="70">
        <v>29</v>
      </c>
      <c r="E37" s="70">
        <v>2024</v>
      </c>
      <c r="F37" s="70" t="s">
        <v>1554</v>
      </c>
      <c r="G37" s="1073" t="s">
        <v>2517</v>
      </c>
      <c r="H37" s="70" t="s">
        <v>2518</v>
      </c>
      <c r="I37" s="1066"/>
      <c r="J37" s="73">
        <v>107336</v>
      </c>
      <c r="K37" s="71">
        <v>147940359</v>
      </c>
      <c r="L37" s="71">
        <v>222119</v>
      </c>
      <c r="M37" s="71">
        <v>305267252</v>
      </c>
      <c r="N37" s="71">
        <v>24400</v>
      </c>
      <c r="O37" s="71">
        <v>44204911</v>
      </c>
      <c r="P37" s="71">
        <v>36043</v>
      </c>
      <c r="Q37" s="71">
        <v>211461187</v>
      </c>
      <c r="R37" s="71">
        <v>0</v>
      </c>
      <c r="S37" s="71">
        <v>0</v>
      </c>
      <c r="T37" s="71">
        <v>0</v>
      </c>
      <c r="U37" s="71">
        <v>0</v>
      </c>
      <c r="V37" s="71">
        <v>717</v>
      </c>
      <c r="W37" s="71">
        <v>0</v>
      </c>
      <c r="X37" s="71">
        <v>0</v>
      </c>
      <c r="Y37" s="71">
        <v>4395172</v>
      </c>
      <c r="Z37" s="71">
        <v>713268880.99999988</v>
      </c>
      <c r="AA37" s="71">
        <v>51724983.999999993</v>
      </c>
      <c r="AB37" s="71">
        <v>699056102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1704</v>
      </c>
      <c r="B38" s="70">
        <v>30</v>
      </c>
      <c r="C38" s="70">
        <v>18</v>
      </c>
      <c r="D38" s="70">
        <v>30</v>
      </c>
      <c r="E38" s="70">
        <v>2024</v>
      </c>
      <c r="F38" s="70" t="s">
        <v>1554</v>
      </c>
      <c r="G38" s="1073" t="s">
        <v>1701</v>
      </c>
      <c r="H38" s="70" t="s">
        <v>1702</v>
      </c>
      <c r="I38" s="1066"/>
      <c r="J38" s="73">
        <v>28399</v>
      </c>
      <c r="K38" s="71">
        <v>39577940.000000007</v>
      </c>
      <c r="L38" s="71">
        <v>48194</v>
      </c>
      <c r="M38" s="71">
        <v>66988592.000000015</v>
      </c>
      <c r="N38" s="71">
        <v>4900</v>
      </c>
      <c r="O38" s="71">
        <v>10878163</v>
      </c>
      <c r="P38" s="71">
        <v>7213</v>
      </c>
      <c r="Q38" s="71">
        <v>42320857</v>
      </c>
      <c r="R38" s="71">
        <v>0</v>
      </c>
      <c r="S38" s="71">
        <v>0</v>
      </c>
      <c r="T38" s="71">
        <v>0</v>
      </c>
      <c r="U38" s="71">
        <v>0</v>
      </c>
      <c r="V38" s="71">
        <v>0</v>
      </c>
      <c r="W38" s="71">
        <v>0</v>
      </c>
      <c r="X38" s="71">
        <v>0</v>
      </c>
      <c r="Y38" s="71">
        <v>0</v>
      </c>
      <c r="Z38" s="71">
        <v>159765552.00000003</v>
      </c>
      <c r="AA38" s="71">
        <v>11287416</v>
      </c>
      <c r="AB38" s="71">
        <v>171723038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2500</v>
      </c>
      <c r="B39" s="70">
        <v>31</v>
      </c>
      <c r="C39" s="70">
        <v>18</v>
      </c>
      <c r="D39" s="70">
        <v>31</v>
      </c>
      <c r="E39" s="70">
        <v>2024</v>
      </c>
      <c r="F39" s="70" t="s">
        <v>1554</v>
      </c>
      <c r="G39" s="1073" t="s">
        <v>2497</v>
      </c>
      <c r="H39" s="70" t="s">
        <v>2498</v>
      </c>
      <c r="I39" s="1066"/>
      <c r="J39" s="73">
        <v>9764</v>
      </c>
      <c r="K39" s="71">
        <v>14412346</v>
      </c>
      <c r="L39" s="71">
        <v>46563</v>
      </c>
      <c r="M39" s="71">
        <v>68283082</v>
      </c>
      <c r="N39" s="71">
        <v>0</v>
      </c>
      <c r="O39" s="71">
        <v>0</v>
      </c>
      <c r="P39" s="71">
        <v>1732</v>
      </c>
      <c r="Q39" s="71">
        <v>11012236.000000002</v>
      </c>
      <c r="R39" s="71">
        <v>0</v>
      </c>
      <c r="S39" s="71">
        <v>0</v>
      </c>
      <c r="T39" s="71">
        <v>0</v>
      </c>
      <c r="U39" s="71">
        <v>0</v>
      </c>
      <c r="V39" s="71">
        <v>0</v>
      </c>
      <c r="W39" s="71">
        <v>0</v>
      </c>
      <c r="X39" s="71">
        <v>0</v>
      </c>
      <c r="Y39" s="71">
        <v>0</v>
      </c>
      <c r="Z39" s="71">
        <v>93707663.999999985</v>
      </c>
      <c r="AA39" s="71">
        <v>3542376</v>
      </c>
      <c r="AB39" s="71">
        <v>46133185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2427</v>
      </c>
      <c r="B40" s="70">
        <v>32</v>
      </c>
      <c r="C40" s="70">
        <v>18</v>
      </c>
      <c r="D40" s="70">
        <v>32</v>
      </c>
      <c r="E40" s="70">
        <v>2024</v>
      </c>
      <c r="F40" s="70" t="s">
        <v>1554</v>
      </c>
      <c r="G40" s="1073" t="s">
        <v>2424</v>
      </c>
      <c r="H40" s="70" t="s">
        <v>2425</v>
      </c>
      <c r="I40" s="1066"/>
      <c r="J40" s="73">
        <v>48110</v>
      </c>
      <c r="K40" s="71">
        <v>71547087</v>
      </c>
      <c r="L40" s="71">
        <v>220867</v>
      </c>
      <c r="M40" s="71">
        <v>326593841</v>
      </c>
      <c r="N40" s="71">
        <v>0</v>
      </c>
      <c r="O40" s="71">
        <v>0</v>
      </c>
      <c r="P40" s="71">
        <v>4396</v>
      </c>
      <c r="Q40" s="71">
        <v>27956851</v>
      </c>
      <c r="R40" s="71">
        <v>0</v>
      </c>
      <c r="S40" s="71">
        <v>0</v>
      </c>
      <c r="T40" s="71">
        <v>0</v>
      </c>
      <c r="U40" s="71">
        <v>0</v>
      </c>
      <c r="V40" s="71">
        <v>589</v>
      </c>
      <c r="W40" s="71">
        <v>0</v>
      </c>
      <c r="X40" s="71">
        <v>0</v>
      </c>
      <c r="Y40" s="71">
        <v>3614201</v>
      </c>
      <c r="Z40" s="71">
        <v>429711980.00000006</v>
      </c>
      <c r="AA40" s="71">
        <v>20693654</v>
      </c>
      <c r="AB40" s="71">
        <v>282620327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1676</v>
      </c>
      <c r="B41" s="70">
        <v>33</v>
      </c>
      <c r="C41" s="70">
        <v>18</v>
      </c>
      <c r="D41" s="70">
        <v>33</v>
      </c>
      <c r="E41" s="70">
        <v>2024</v>
      </c>
      <c r="F41" s="70" t="s">
        <v>1554</v>
      </c>
      <c r="G41" s="1073" t="s">
        <v>1673</v>
      </c>
      <c r="H41" s="70" t="s">
        <v>1674</v>
      </c>
      <c r="I41" s="1066"/>
      <c r="J41" s="73">
        <v>215292</v>
      </c>
      <c r="K41" s="71">
        <v>312984199.00000006</v>
      </c>
      <c r="L41" s="71">
        <v>429081</v>
      </c>
      <c r="M41" s="71">
        <v>621655442</v>
      </c>
      <c r="N41" s="71">
        <v>5200</v>
      </c>
      <c r="O41" s="71">
        <v>9390139.9999999981</v>
      </c>
      <c r="P41" s="71">
        <v>14776</v>
      </c>
      <c r="Q41" s="71">
        <v>87774231</v>
      </c>
      <c r="R41" s="71">
        <v>0</v>
      </c>
      <c r="S41" s="71">
        <v>0</v>
      </c>
      <c r="T41" s="71">
        <v>0</v>
      </c>
      <c r="U41" s="71">
        <v>0</v>
      </c>
      <c r="V41" s="71">
        <v>0</v>
      </c>
      <c r="W41" s="71">
        <v>0</v>
      </c>
      <c r="X41" s="71">
        <v>0</v>
      </c>
      <c r="Y41" s="71">
        <v>0</v>
      </c>
      <c r="Z41" s="71">
        <v>1031804012.0000001</v>
      </c>
      <c r="AA41" s="71">
        <v>584666560</v>
      </c>
      <c r="AB41" s="71">
        <v>2676348819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2594</v>
      </c>
      <c r="B42" s="70">
        <v>34</v>
      </c>
      <c r="C42" s="70">
        <v>18</v>
      </c>
      <c r="D42" s="70">
        <v>34</v>
      </c>
      <c r="E42" s="70">
        <v>2024</v>
      </c>
      <c r="F42" s="70" t="s">
        <v>1554</v>
      </c>
      <c r="G42" s="1073" t="s">
        <v>2591</v>
      </c>
      <c r="H42" s="70" t="s">
        <v>2592</v>
      </c>
      <c r="I42" s="1066"/>
      <c r="J42" s="73">
        <v>247087</v>
      </c>
      <c r="K42" s="71">
        <v>376882253.00000006</v>
      </c>
      <c r="L42" s="71">
        <v>643582</v>
      </c>
      <c r="M42" s="71">
        <v>975259177.99999988</v>
      </c>
      <c r="N42" s="71">
        <v>0</v>
      </c>
      <c r="O42" s="71">
        <v>0</v>
      </c>
      <c r="P42" s="71">
        <v>1454</v>
      </c>
      <c r="Q42" s="71">
        <v>7906662</v>
      </c>
      <c r="R42" s="71">
        <v>0</v>
      </c>
      <c r="S42" s="71">
        <v>0</v>
      </c>
      <c r="T42" s="71">
        <v>0</v>
      </c>
      <c r="U42" s="71">
        <v>120</v>
      </c>
      <c r="V42" s="71">
        <v>446</v>
      </c>
      <c r="W42" s="71">
        <v>0</v>
      </c>
      <c r="X42" s="71">
        <v>736085</v>
      </c>
      <c r="Y42" s="71">
        <v>2736834</v>
      </c>
      <c r="Z42" s="71">
        <v>1363521012</v>
      </c>
      <c r="AA42" s="71">
        <v>592133636</v>
      </c>
      <c r="AB42" s="71">
        <v>2922869307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2488</v>
      </c>
      <c r="B43" s="70">
        <v>35</v>
      </c>
      <c r="C43" s="70">
        <v>18</v>
      </c>
      <c r="D43" s="70">
        <v>35</v>
      </c>
      <c r="E43" s="70">
        <v>2024</v>
      </c>
      <c r="F43" s="70" t="s">
        <v>1554</v>
      </c>
      <c r="G43" s="1073" t="s">
        <v>2485</v>
      </c>
      <c r="H43" s="70" t="s">
        <v>2486</v>
      </c>
      <c r="I43" s="1066"/>
      <c r="J43" s="73">
        <v>12661</v>
      </c>
      <c r="K43" s="71">
        <v>15388995.999999998</v>
      </c>
      <c r="L43" s="71">
        <v>140130</v>
      </c>
      <c r="M43" s="71">
        <v>170298622</v>
      </c>
      <c r="N43" s="71">
        <v>84300</v>
      </c>
      <c r="O43" s="71">
        <v>175751146</v>
      </c>
      <c r="P43" s="71">
        <v>27266</v>
      </c>
      <c r="Q43" s="71">
        <v>165731983</v>
      </c>
      <c r="R43" s="71">
        <v>0</v>
      </c>
      <c r="S43" s="71">
        <v>0</v>
      </c>
      <c r="T43" s="71">
        <v>181727</v>
      </c>
      <c r="U43" s="71">
        <v>16670</v>
      </c>
      <c r="V43" s="71">
        <v>6252</v>
      </c>
      <c r="W43" s="71">
        <v>1271068391</v>
      </c>
      <c r="X43" s="71">
        <v>102222402</v>
      </c>
      <c r="Y43" s="71">
        <v>38339226</v>
      </c>
      <c r="Z43" s="71">
        <v>1938800766</v>
      </c>
      <c r="AA43" s="71">
        <v>8661122</v>
      </c>
      <c r="AB43" s="71">
        <v>115958721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2411</v>
      </c>
      <c r="B44" s="70">
        <v>36</v>
      </c>
      <c r="C44" s="70">
        <v>18</v>
      </c>
      <c r="D44" s="70">
        <v>36</v>
      </c>
      <c r="E44" s="70">
        <v>2024</v>
      </c>
      <c r="F44" s="70" t="s">
        <v>1554</v>
      </c>
      <c r="G44" s="1073" t="s">
        <v>2408</v>
      </c>
      <c r="H44" s="70" t="s">
        <v>2409</v>
      </c>
      <c r="I44" s="1066"/>
      <c r="J44" s="73">
        <v>103020</v>
      </c>
      <c r="K44" s="71">
        <v>153741512</v>
      </c>
      <c r="L44" s="71">
        <v>92408</v>
      </c>
      <c r="M44" s="71">
        <v>137379618</v>
      </c>
      <c r="N44" s="71">
        <v>18700</v>
      </c>
      <c r="O44" s="71">
        <v>43978587</v>
      </c>
      <c r="P44" s="71">
        <v>438</v>
      </c>
      <c r="Q44" s="71">
        <v>3905207</v>
      </c>
      <c r="R44" s="71">
        <v>0</v>
      </c>
      <c r="S44" s="71">
        <v>0</v>
      </c>
      <c r="T44" s="71">
        <v>0</v>
      </c>
      <c r="U44" s="71">
        <v>0</v>
      </c>
      <c r="V44" s="71">
        <v>0</v>
      </c>
      <c r="W44" s="71">
        <v>0</v>
      </c>
      <c r="X44" s="71">
        <v>0</v>
      </c>
      <c r="Y44" s="71">
        <v>0</v>
      </c>
      <c r="Z44" s="71">
        <v>339004924</v>
      </c>
      <c r="AA44" s="71">
        <v>258647907.00000003</v>
      </c>
      <c r="AB44" s="71">
        <v>1271311695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1639</v>
      </c>
      <c r="B45" s="70">
        <v>37</v>
      </c>
      <c r="C45" s="70">
        <v>18</v>
      </c>
      <c r="D45" s="70">
        <v>37</v>
      </c>
      <c r="E45" s="70">
        <v>2024</v>
      </c>
      <c r="F45" s="70" t="s">
        <v>1554</v>
      </c>
      <c r="G45" s="1073" t="s">
        <v>1636</v>
      </c>
      <c r="H45" s="70" t="s">
        <v>1637</v>
      </c>
      <c r="I45" s="1066"/>
      <c r="J45" s="73">
        <v>578661</v>
      </c>
      <c r="K45" s="71">
        <v>885276951</v>
      </c>
      <c r="L45" s="71">
        <v>1852620</v>
      </c>
      <c r="M45" s="71">
        <v>2814300093</v>
      </c>
      <c r="N45" s="71">
        <v>283600</v>
      </c>
      <c r="O45" s="71">
        <v>557409118.99999988</v>
      </c>
      <c r="P45" s="71">
        <v>4352</v>
      </c>
      <c r="Q45" s="71">
        <v>26151635</v>
      </c>
      <c r="R45" s="71">
        <v>0</v>
      </c>
      <c r="S45" s="71">
        <v>0</v>
      </c>
      <c r="T45" s="71">
        <v>0</v>
      </c>
      <c r="U45" s="71">
        <v>0</v>
      </c>
      <c r="V45" s="71">
        <v>2077</v>
      </c>
      <c r="W45" s="71">
        <v>0</v>
      </c>
      <c r="X45" s="71">
        <v>0</v>
      </c>
      <c r="Y45" s="71">
        <v>12735183.000000002</v>
      </c>
      <c r="Z45" s="71">
        <v>4295872981</v>
      </c>
      <c r="AA45" s="71">
        <v>1342236386</v>
      </c>
      <c r="AB45" s="71">
        <v>6789404329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2516</v>
      </c>
      <c r="B46" s="70">
        <v>38</v>
      </c>
      <c r="C46" s="70">
        <v>18</v>
      </c>
      <c r="D46" s="70">
        <v>38</v>
      </c>
      <c r="E46" s="70">
        <v>2024</v>
      </c>
      <c r="F46" s="70" t="s">
        <v>1554</v>
      </c>
      <c r="G46" s="1073" t="s">
        <v>2513</v>
      </c>
      <c r="H46" s="70" t="s">
        <v>2514</v>
      </c>
      <c r="I46" s="1066"/>
      <c r="J46" s="73">
        <v>84828</v>
      </c>
      <c r="K46" s="71">
        <v>127277396</v>
      </c>
      <c r="L46" s="71">
        <v>299150</v>
      </c>
      <c r="M46" s="71">
        <v>446239979</v>
      </c>
      <c r="N46" s="71">
        <v>21900</v>
      </c>
      <c r="O46" s="71">
        <v>38606230</v>
      </c>
      <c r="P46" s="71">
        <v>11001</v>
      </c>
      <c r="Q46" s="71">
        <v>69957280</v>
      </c>
      <c r="R46" s="71">
        <v>0</v>
      </c>
      <c r="S46" s="71">
        <v>0</v>
      </c>
      <c r="T46" s="71">
        <v>0</v>
      </c>
      <c r="U46" s="71">
        <v>0</v>
      </c>
      <c r="V46" s="71">
        <v>0</v>
      </c>
      <c r="W46" s="71">
        <v>0</v>
      </c>
      <c r="X46" s="71">
        <v>0</v>
      </c>
      <c r="Y46" s="71">
        <v>0</v>
      </c>
      <c r="Z46" s="71">
        <v>682080885</v>
      </c>
      <c r="AA46" s="71">
        <v>51668420.000000007</v>
      </c>
      <c r="AB46" s="71">
        <v>682271335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2578</v>
      </c>
      <c r="B47" s="70">
        <v>39</v>
      </c>
      <c r="C47" s="70">
        <v>18</v>
      </c>
      <c r="D47" s="70">
        <v>39</v>
      </c>
      <c r="E47" s="70">
        <v>2024</v>
      </c>
      <c r="F47" s="70" t="s">
        <v>1554</v>
      </c>
      <c r="G47" s="1073" t="s">
        <v>2575</v>
      </c>
      <c r="H47" s="70" t="s">
        <v>2576</v>
      </c>
      <c r="I47" s="1066"/>
      <c r="J47" s="73">
        <v>349627</v>
      </c>
      <c r="K47" s="71">
        <v>518593781.00000006</v>
      </c>
      <c r="L47" s="71">
        <v>946243</v>
      </c>
      <c r="M47" s="71">
        <v>1397458992</v>
      </c>
      <c r="N47" s="71">
        <v>35100</v>
      </c>
      <c r="O47" s="71">
        <v>69276498</v>
      </c>
      <c r="P47" s="71">
        <v>18444</v>
      </c>
      <c r="Q47" s="71">
        <v>110659198.99999999</v>
      </c>
      <c r="R47" s="71">
        <v>0</v>
      </c>
      <c r="S47" s="71">
        <v>0</v>
      </c>
      <c r="T47" s="71">
        <v>0</v>
      </c>
      <c r="U47" s="71">
        <v>0</v>
      </c>
      <c r="V47" s="71">
        <v>0</v>
      </c>
      <c r="W47" s="71">
        <v>0</v>
      </c>
      <c r="X47" s="71">
        <v>0</v>
      </c>
      <c r="Y47" s="71">
        <v>0</v>
      </c>
      <c r="Z47" s="71">
        <v>2095988470.0000002</v>
      </c>
      <c r="AA47" s="71">
        <v>891588695.00000012</v>
      </c>
      <c r="AB47" s="71">
        <v>4925065832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1696</v>
      </c>
      <c r="B48" s="70">
        <v>40</v>
      </c>
      <c r="C48" s="70">
        <v>18</v>
      </c>
      <c r="D48" s="70">
        <v>40</v>
      </c>
      <c r="E48" s="70">
        <v>2024</v>
      </c>
      <c r="F48" s="70" t="s">
        <v>1554</v>
      </c>
      <c r="G48" s="1073" t="s">
        <v>1693</v>
      </c>
      <c r="H48" s="70" t="s">
        <v>1694</v>
      </c>
      <c r="I48" s="1066"/>
      <c r="J48" s="73">
        <v>82765</v>
      </c>
      <c r="K48" s="71">
        <v>109431633</v>
      </c>
      <c r="L48" s="71">
        <v>446219</v>
      </c>
      <c r="M48" s="71">
        <v>589170240</v>
      </c>
      <c r="N48" s="71">
        <v>36100</v>
      </c>
      <c r="O48" s="71">
        <v>63784158.000000007</v>
      </c>
      <c r="P48" s="71">
        <v>7210</v>
      </c>
      <c r="Q48" s="71">
        <v>40359384</v>
      </c>
      <c r="R48" s="71">
        <v>0</v>
      </c>
      <c r="S48" s="71">
        <v>0</v>
      </c>
      <c r="T48" s="71">
        <v>0</v>
      </c>
      <c r="U48" s="71">
        <v>0</v>
      </c>
      <c r="V48" s="71">
        <v>1857</v>
      </c>
      <c r="W48" s="71">
        <v>0</v>
      </c>
      <c r="X48" s="71">
        <v>245</v>
      </c>
      <c r="Y48" s="71">
        <v>11384426</v>
      </c>
      <c r="Z48" s="71">
        <v>814130086</v>
      </c>
      <c r="AA48" s="71">
        <v>34311163</v>
      </c>
      <c r="AB48" s="71">
        <v>539585393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2383</v>
      </c>
      <c r="B49" s="70">
        <v>41</v>
      </c>
      <c r="C49" s="70">
        <v>18</v>
      </c>
      <c r="D49" s="70">
        <v>41</v>
      </c>
      <c r="E49" s="70">
        <v>2024</v>
      </c>
      <c r="F49" s="70" t="s">
        <v>1554</v>
      </c>
      <c r="G49" s="1073" t="s">
        <v>2380</v>
      </c>
      <c r="H49" s="70" t="s">
        <v>2381</v>
      </c>
      <c r="I49" s="1066"/>
      <c r="J49" s="73">
        <v>33475</v>
      </c>
      <c r="K49" s="71">
        <v>46824150</v>
      </c>
      <c r="L49" s="71">
        <v>77312</v>
      </c>
      <c r="M49" s="71">
        <v>107865433.00000001</v>
      </c>
      <c r="N49" s="71">
        <v>22100</v>
      </c>
      <c r="O49" s="71">
        <v>53187059</v>
      </c>
      <c r="P49" s="71">
        <v>49</v>
      </c>
      <c r="Q49" s="71">
        <v>253376</v>
      </c>
      <c r="R49" s="71">
        <v>0</v>
      </c>
      <c r="S49" s="71">
        <v>0</v>
      </c>
      <c r="T49" s="71">
        <v>0</v>
      </c>
      <c r="U49" s="71">
        <v>0</v>
      </c>
      <c r="V49" s="71">
        <v>0</v>
      </c>
      <c r="W49" s="71">
        <v>0</v>
      </c>
      <c r="X49" s="71">
        <v>0</v>
      </c>
      <c r="Y49" s="71">
        <v>0</v>
      </c>
      <c r="Z49" s="71">
        <v>208130018.00000003</v>
      </c>
      <c r="AA49" s="71">
        <v>16856441</v>
      </c>
      <c r="AB49" s="71">
        <v>262530740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1668</v>
      </c>
      <c r="B50" s="70">
        <v>42</v>
      </c>
      <c r="C50" s="70">
        <v>18</v>
      </c>
      <c r="D50" s="70">
        <v>42</v>
      </c>
      <c r="E50" s="70">
        <v>2024</v>
      </c>
      <c r="F50" s="70" t="s">
        <v>1554</v>
      </c>
      <c r="G50" s="1073" t="s">
        <v>1665</v>
      </c>
      <c r="H50" s="70" t="s">
        <v>1666</v>
      </c>
      <c r="I50" s="1066"/>
      <c r="J50" s="73">
        <v>86535</v>
      </c>
      <c r="K50" s="71">
        <v>128042726.99999999</v>
      </c>
      <c r="L50" s="71">
        <v>9244</v>
      </c>
      <c r="M50" s="71">
        <v>13592789</v>
      </c>
      <c r="N50" s="71">
        <v>0</v>
      </c>
      <c r="O50" s="71">
        <v>0</v>
      </c>
      <c r="P50" s="71">
        <v>1516</v>
      </c>
      <c r="Q50" s="71">
        <v>9904543</v>
      </c>
      <c r="R50" s="71">
        <v>0</v>
      </c>
      <c r="S50" s="71">
        <v>0</v>
      </c>
      <c r="T50" s="71">
        <v>0</v>
      </c>
      <c r="U50" s="71">
        <v>0</v>
      </c>
      <c r="V50" s="71">
        <v>14</v>
      </c>
      <c r="W50" s="71">
        <v>0</v>
      </c>
      <c r="X50" s="71">
        <v>0</v>
      </c>
      <c r="Y50" s="71">
        <v>86093</v>
      </c>
      <c r="Z50" s="71">
        <v>151626152</v>
      </c>
      <c r="AA50" s="71">
        <v>201274890</v>
      </c>
      <c r="AB50" s="71">
        <v>1346588181</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2586</v>
      </c>
      <c r="B51" s="70">
        <v>43</v>
      </c>
      <c r="C51" s="70">
        <v>18</v>
      </c>
      <c r="D51" s="70">
        <v>43</v>
      </c>
      <c r="E51" s="70">
        <v>2024</v>
      </c>
      <c r="F51" s="70" t="s">
        <v>1554</v>
      </c>
      <c r="G51" s="1073" t="s">
        <v>2583</v>
      </c>
      <c r="H51" s="70" t="s">
        <v>2584</v>
      </c>
      <c r="I51" s="1066"/>
      <c r="J51" s="73">
        <v>264361</v>
      </c>
      <c r="K51" s="71">
        <v>382172569</v>
      </c>
      <c r="L51" s="71">
        <v>460120</v>
      </c>
      <c r="M51" s="71">
        <v>663034708</v>
      </c>
      <c r="N51" s="71">
        <v>13000</v>
      </c>
      <c r="O51" s="71">
        <v>21634653</v>
      </c>
      <c r="P51" s="71">
        <v>13212</v>
      </c>
      <c r="Q51" s="71">
        <v>79909327</v>
      </c>
      <c r="R51" s="71">
        <v>0</v>
      </c>
      <c r="S51" s="71">
        <v>0</v>
      </c>
      <c r="T51" s="71">
        <v>0</v>
      </c>
      <c r="U51" s="71">
        <v>0</v>
      </c>
      <c r="V51" s="71">
        <v>70</v>
      </c>
      <c r="W51" s="71">
        <v>0</v>
      </c>
      <c r="X51" s="71">
        <v>0</v>
      </c>
      <c r="Y51" s="71">
        <v>428014</v>
      </c>
      <c r="Z51" s="71">
        <v>1147179271.0000002</v>
      </c>
      <c r="AA51" s="71">
        <v>642908887</v>
      </c>
      <c r="AB51" s="71">
        <v>3267202208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2590</v>
      </c>
      <c r="B52" s="70">
        <v>44</v>
      </c>
      <c r="C52" s="70">
        <v>18</v>
      </c>
      <c r="D52" s="70">
        <v>44</v>
      </c>
      <c r="E52" s="70">
        <v>2024</v>
      </c>
      <c r="F52" s="70" t="s">
        <v>1554</v>
      </c>
      <c r="G52" s="1073" t="s">
        <v>2587</v>
      </c>
      <c r="H52" s="70" t="s">
        <v>2588</v>
      </c>
      <c r="I52" s="1066"/>
      <c r="J52" s="73">
        <v>231220</v>
      </c>
      <c r="K52" s="71">
        <v>353140072</v>
      </c>
      <c r="L52" s="71">
        <v>147361</v>
      </c>
      <c r="M52" s="71">
        <v>223804254</v>
      </c>
      <c r="N52" s="71">
        <v>31500</v>
      </c>
      <c r="O52" s="71">
        <v>56370138</v>
      </c>
      <c r="P52" s="71">
        <v>411</v>
      </c>
      <c r="Q52" s="71">
        <v>2646308</v>
      </c>
      <c r="R52" s="71">
        <v>0</v>
      </c>
      <c r="S52" s="71">
        <v>0</v>
      </c>
      <c r="T52" s="71">
        <v>0</v>
      </c>
      <c r="U52" s="71">
        <v>0</v>
      </c>
      <c r="V52" s="71">
        <v>3</v>
      </c>
      <c r="W52" s="71">
        <v>0</v>
      </c>
      <c r="X52" s="71">
        <v>0</v>
      </c>
      <c r="Y52" s="71">
        <v>17660</v>
      </c>
      <c r="Z52" s="71">
        <v>635978431.99999988</v>
      </c>
      <c r="AA52" s="71">
        <v>637369077</v>
      </c>
      <c r="AB52" s="71">
        <v>3177553644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2467</v>
      </c>
      <c r="B53" s="70">
        <v>45</v>
      </c>
      <c r="C53" s="70">
        <v>18</v>
      </c>
      <c r="D53" s="70">
        <v>45</v>
      </c>
      <c r="E53" s="70">
        <v>2024</v>
      </c>
      <c r="F53" s="70" t="s">
        <v>1554</v>
      </c>
      <c r="G53" s="1073" t="s">
        <v>2464</v>
      </c>
      <c r="H53" s="70" t="s">
        <v>2465</v>
      </c>
      <c r="I53" s="1066"/>
      <c r="J53" s="73">
        <v>47523</v>
      </c>
      <c r="K53" s="71">
        <v>68733573</v>
      </c>
      <c r="L53" s="71">
        <v>92150</v>
      </c>
      <c r="M53" s="71">
        <v>132809266.00000001</v>
      </c>
      <c r="N53" s="71">
        <v>0</v>
      </c>
      <c r="O53" s="71">
        <v>0</v>
      </c>
      <c r="P53" s="71">
        <v>669</v>
      </c>
      <c r="Q53" s="71">
        <v>3370247</v>
      </c>
      <c r="R53" s="71">
        <v>0</v>
      </c>
      <c r="S53" s="71">
        <v>0</v>
      </c>
      <c r="T53" s="71">
        <v>0</v>
      </c>
      <c r="U53" s="71">
        <v>0</v>
      </c>
      <c r="V53" s="71">
        <v>0</v>
      </c>
      <c r="W53" s="71">
        <v>0</v>
      </c>
      <c r="X53" s="71">
        <v>0</v>
      </c>
      <c r="Y53" s="71">
        <v>0</v>
      </c>
      <c r="Z53" s="71">
        <v>204913086</v>
      </c>
      <c r="AA53" s="71">
        <v>73905287</v>
      </c>
      <c r="AB53" s="71">
        <v>473430855.99999994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2562</v>
      </c>
      <c r="B54" s="70">
        <v>46</v>
      </c>
      <c r="C54" s="70">
        <v>18</v>
      </c>
      <c r="D54" s="70">
        <v>46</v>
      </c>
      <c r="E54" s="70">
        <v>2024</v>
      </c>
      <c r="F54" s="70" t="s">
        <v>1554</v>
      </c>
      <c r="G54" s="1073" t="s">
        <v>2560</v>
      </c>
      <c r="H54" s="70" t="s">
        <v>2468</v>
      </c>
      <c r="I54" s="1066"/>
      <c r="J54" s="73">
        <v>81614</v>
      </c>
      <c r="K54" s="71">
        <v>119223225</v>
      </c>
      <c r="L54" s="71">
        <v>198879</v>
      </c>
      <c r="M54" s="71">
        <v>289607782</v>
      </c>
      <c r="N54" s="71">
        <v>7300</v>
      </c>
      <c r="O54" s="71">
        <v>13188794</v>
      </c>
      <c r="P54" s="71">
        <v>354</v>
      </c>
      <c r="Q54" s="71">
        <v>1838866</v>
      </c>
      <c r="R54" s="71">
        <v>0</v>
      </c>
      <c r="S54" s="71">
        <v>0</v>
      </c>
      <c r="T54" s="71">
        <v>0</v>
      </c>
      <c r="U54" s="71">
        <v>0</v>
      </c>
      <c r="V54" s="71">
        <v>0</v>
      </c>
      <c r="W54" s="71">
        <v>0</v>
      </c>
      <c r="X54" s="71">
        <v>0</v>
      </c>
      <c r="Y54" s="71">
        <v>0</v>
      </c>
      <c r="Z54" s="71">
        <v>423858666.99999994</v>
      </c>
      <c r="AA54" s="71">
        <v>182797383</v>
      </c>
      <c r="AB54" s="71">
        <v>1038803468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1660</v>
      </c>
      <c r="B55" s="70">
        <v>47</v>
      </c>
      <c r="C55" s="70">
        <v>18</v>
      </c>
      <c r="D55" s="70">
        <v>47</v>
      </c>
      <c r="E55" s="70">
        <v>2024</v>
      </c>
      <c r="F55" s="70" t="s">
        <v>1554</v>
      </c>
      <c r="G55" s="1073" t="s">
        <v>1657</v>
      </c>
      <c r="H55" s="70" t="s">
        <v>1658</v>
      </c>
      <c r="I55" s="1066"/>
      <c r="J55" s="73">
        <v>46312</v>
      </c>
      <c r="K55" s="71">
        <v>67099581</v>
      </c>
      <c r="L55" s="71">
        <v>183014</v>
      </c>
      <c r="M55" s="71">
        <v>263618026.99999997</v>
      </c>
      <c r="N55" s="71">
        <v>0</v>
      </c>
      <c r="O55" s="71">
        <v>0</v>
      </c>
      <c r="P55" s="71">
        <v>9881</v>
      </c>
      <c r="Q55" s="71">
        <v>59761039</v>
      </c>
      <c r="R55" s="71">
        <v>0</v>
      </c>
      <c r="S55" s="71">
        <v>0</v>
      </c>
      <c r="T55" s="71">
        <v>0</v>
      </c>
      <c r="U55" s="71">
        <v>0</v>
      </c>
      <c r="V55" s="71">
        <v>2</v>
      </c>
      <c r="W55" s="71">
        <v>0</v>
      </c>
      <c r="X55" s="71">
        <v>0</v>
      </c>
      <c r="Y55" s="71">
        <v>14717.000000000002</v>
      </c>
      <c r="Z55" s="71">
        <v>390493364</v>
      </c>
      <c r="AA55" s="71">
        <v>83090288</v>
      </c>
      <c r="AB55" s="71">
        <v>556466487</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1672</v>
      </c>
      <c r="B56" s="70">
        <v>48</v>
      </c>
      <c r="C56" s="70">
        <v>18</v>
      </c>
      <c r="D56" s="70">
        <v>48</v>
      </c>
      <c r="E56" s="70">
        <v>2024</v>
      </c>
      <c r="F56" s="70" t="s">
        <v>1554</v>
      </c>
      <c r="G56" s="1073" t="s">
        <v>1669</v>
      </c>
      <c r="H56" s="70" t="s">
        <v>1670</v>
      </c>
      <c r="I56" s="1066"/>
      <c r="J56" s="73">
        <v>127144</v>
      </c>
      <c r="K56" s="71">
        <v>187902270</v>
      </c>
      <c r="L56" s="71">
        <v>194938</v>
      </c>
      <c r="M56" s="71">
        <v>286765721.00000006</v>
      </c>
      <c r="N56" s="71">
        <v>23800</v>
      </c>
      <c r="O56" s="71">
        <v>44683936</v>
      </c>
      <c r="P56" s="71">
        <v>6251</v>
      </c>
      <c r="Q56" s="71">
        <v>36981985</v>
      </c>
      <c r="R56" s="71">
        <v>0</v>
      </c>
      <c r="S56" s="71">
        <v>0</v>
      </c>
      <c r="T56" s="71">
        <v>0</v>
      </c>
      <c r="U56" s="71">
        <v>0</v>
      </c>
      <c r="V56" s="71">
        <v>0</v>
      </c>
      <c r="W56" s="71">
        <v>0</v>
      </c>
      <c r="X56" s="71">
        <v>0</v>
      </c>
      <c r="Y56" s="71">
        <v>0</v>
      </c>
      <c r="Z56" s="71">
        <v>556333912</v>
      </c>
      <c r="AA56" s="71">
        <v>315481093</v>
      </c>
      <c r="AB56" s="71">
        <v>1755721661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1652</v>
      </c>
      <c r="B57" s="70">
        <v>49</v>
      </c>
      <c r="C57" s="70">
        <v>18</v>
      </c>
      <c r="D57" s="70">
        <v>49</v>
      </c>
      <c r="E57" s="70">
        <v>2024</v>
      </c>
      <c r="F57" s="70" t="s">
        <v>1554</v>
      </c>
      <c r="G57" s="1073" t="s">
        <v>1649</v>
      </c>
      <c r="H57" s="70" t="s">
        <v>1650</v>
      </c>
      <c r="I57" s="1066"/>
      <c r="J57" s="73">
        <v>60318</v>
      </c>
      <c r="K57" s="71">
        <v>90820587</v>
      </c>
      <c r="L57" s="71">
        <v>379656</v>
      </c>
      <c r="M57" s="71">
        <v>568171322</v>
      </c>
      <c r="N57" s="71">
        <v>15700</v>
      </c>
      <c r="O57" s="71">
        <v>38440737.999999993</v>
      </c>
      <c r="P57" s="71">
        <v>170</v>
      </c>
      <c r="Q57" s="71">
        <v>984407</v>
      </c>
      <c r="R57" s="71">
        <v>0</v>
      </c>
      <c r="S57" s="71">
        <v>0</v>
      </c>
      <c r="T57" s="71">
        <v>0</v>
      </c>
      <c r="U57" s="71">
        <v>0</v>
      </c>
      <c r="V57" s="71">
        <v>84</v>
      </c>
      <c r="W57" s="71">
        <v>0</v>
      </c>
      <c r="X57" s="71">
        <v>0</v>
      </c>
      <c r="Y57" s="71">
        <v>516069</v>
      </c>
      <c r="Z57" s="71">
        <v>698933123.00000012</v>
      </c>
      <c r="AA57" s="71">
        <v>41415562</v>
      </c>
      <c r="AB57" s="71">
        <v>490944666.00000006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2439</v>
      </c>
      <c r="B58" s="70">
        <v>50</v>
      </c>
      <c r="C58" s="70">
        <v>18</v>
      </c>
      <c r="D58" s="70">
        <v>50</v>
      </c>
      <c r="E58" s="70">
        <v>2024</v>
      </c>
      <c r="F58" s="70" t="s">
        <v>1554</v>
      </c>
      <c r="G58" s="1073" t="s">
        <v>2436</v>
      </c>
      <c r="H58" s="70" t="s">
        <v>2437</v>
      </c>
      <c r="I58" s="1066"/>
      <c r="J58" s="73">
        <v>51469</v>
      </c>
      <c r="K58" s="71">
        <v>75167345</v>
      </c>
      <c r="L58" s="71">
        <v>118446</v>
      </c>
      <c r="M58" s="71">
        <v>172221713</v>
      </c>
      <c r="N58" s="71">
        <v>62900</v>
      </c>
      <c r="O58" s="71">
        <v>133024829.99999999</v>
      </c>
      <c r="P58" s="71">
        <v>545</v>
      </c>
      <c r="Q58" s="71">
        <v>3158810</v>
      </c>
      <c r="R58" s="71">
        <v>0</v>
      </c>
      <c r="S58" s="71">
        <v>0</v>
      </c>
      <c r="T58" s="71">
        <v>0</v>
      </c>
      <c r="U58" s="71">
        <v>0</v>
      </c>
      <c r="V58" s="71">
        <v>0</v>
      </c>
      <c r="W58" s="71">
        <v>0</v>
      </c>
      <c r="X58" s="71">
        <v>0</v>
      </c>
      <c r="Y58" s="71">
        <v>0</v>
      </c>
      <c r="Z58" s="71">
        <v>383572698</v>
      </c>
      <c r="AA58" s="71">
        <v>73776751</v>
      </c>
      <c r="AB58" s="71">
        <v>418527340</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2555</v>
      </c>
      <c r="B59" s="70">
        <v>51</v>
      </c>
      <c r="C59" s="70">
        <v>18</v>
      </c>
      <c r="D59" s="70">
        <v>51</v>
      </c>
      <c r="E59" s="70">
        <v>2024</v>
      </c>
      <c r="F59" s="70" t="s">
        <v>1554</v>
      </c>
      <c r="G59" s="1073" t="s">
        <v>2552</v>
      </c>
      <c r="H59" s="70" t="s">
        <v>2553</v>
      </c>
      <c r="I59" s="1066"/>
      <c r="J59" s="73">
        <v>330233</v>
      </c>
      <c r="K59" s="71">
        <v>476531343</v>
      </c>
      <c r="L59" s="71">
        <v>273282</v>
      </c>
      <c r="M59" s="71">
        <v>393002004</v>
      </c>
      <c r="N59" s="71">
        <v>74200</v>
      </c>
      <c r="O59" s="71">
        <v>152517801.00000003</v>
      </c>
      <c r="P59" s="71">
        <v>1240</v>
      </c>
      <c r="Q59" s="71">
        <v>7321527</v>
      </c>
      <c r="R59" s="71">
        <v>0</v>
      </c>
      <c r="S59" s="71">
        <v>0</v>
      </c>
      <c r="T59" s="71">
        <v>0</v>
      </c>
      <c r="U59" s="71">
        <v>0</v>
      </c>
      <c r="V59" s="71">
        <v>0</v>
      </c>
      <c r="W59" s="71">
        <v>0</v>
      </c>
      <c r="X59" s="71">
        <v>0</v>
      </c>
      <c r="Y59" s="71">
        <v>2208.0000000000005</v>
      </c>
      <c r="Z59" s="71">
        <v>1029374883.0000001</v>
      </c>
      <c r="AA59" s="71">
        <v>820833756</v>
      </c>
      <c r="AB59" s="71">
        <v>3998303047.0000005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1716</v>
      </c>
      <c r="B60" s="70">
        <v>52</v>
      </c>
      <c r="C60" s="70">
        <v>18</v>
      </c>
      <c r="D60" s="70">
        <v>52</v>
      </c>
      <c r="E60" s="70">
        <v>2024</v>
      </c>
      <c r="F60" s="70" t="s">
        <v>1554</v>
      </c>
      <c r="G60" s="1073" t="s">
        <v>1713</v>
      </c>
      <c r="H60" s="70" t="s">
        <v>1714</v>
      </c>
      <c r="I60" s="1066"/>
      <c r="J60" s="73">
        <v>396170</v>
      </c>
      <c r="K60" s="71">
        <v>601566912</v>
      </c>
      <c r="L60" s="71">
        <v>802434</v>
      </c>
      <c r="M60" s="71">
        <v>1212715604.9999998</v>
      </c>
      <c r="N60" s="71">
        <v>5600</v>
      </c>
      <c r="O60" s="71">
        <v>10817993</v>
      </c>
      <c r="P60" s="71">
        <v>12282</v>
      </c>
      <c r="Q60" s="71">
        <v>80238380</v>
      </c>
      <c r="R60" s="71">
        <v>0</v>
      </c>
      <c r="S60" s="71">
        <v>0</v>
      </c>
      <c r="T60" s="71">
        <v>4573</v>
      </c>
      <c r="U60" s="71">
        <v>2072</v>
      </c>
      <c r="V60" s="71">
        <v>2603</v>
      </c>
      <c r="W60" s="71">
        <v>31627503</v>
      </c>
      <c r="X60" s="71">
        <v>12703541.999999998</v>
      </c>
      <c r="Y60" s="71">
        <v>15962822.000000002</v>
      </c>
      <c r="Z60" s="71">
        <v>1965632756.9999995</v>
      </c>
      <c r="AA60" s="71">
        <v>1058046764.9999999</v>
      </c>
      <c r="AB60" s="71">
        <v>5265769585</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2451</v>
      </c>
      <c r="B61" s="70">
        <v>53</v>
      </c>
      <c r="C61" s="70">
        <v>18</v>
      </c>
      <c r="D61" s="70">
        <v>53</v>
      </c>
      <c r="E61" s="70">
        <v>2024</v>
      </c>
      <c r="F61" s="70" t="s">
        <v>1554</v>
      </c>
      <c r="G61" s="1073" t="s">
        <v>2448</v>
      </c>
      <c r="H61" s="70" t="s">
        <v>2449</v>
      </c>
      <c r="I61" s="1066"/>
      <c r="J61" s="73">
        <v>17721</v>
      </c>
      <c r="K61" s="71">
        <v>24246764</v>
      </c>
      <c r="L61" s="71">
        <v>15275</v>
      </c>
      <c r="M61" s="71">
        <v>20833503</v>
      </c>
      <c r="N61" s="71">
        <v>98300</v>
      </c>
      <c r="O61" s="71">
        <v>279968474</v>
      </c>
      <c r="P61" s="71">
        <v>970</v>
      </c>
      <c r="Q61" s="71">
        <v>5121281</v>
      </c>
      <c r="R61" s="71">
        <v>0</v>
      </c>
      <c r="S61" s="71">
        <v>0</v>
      </c>
      <c r="T61" s="71">
        <v>0</v>
      </c>
      <c r="U61" s="71">
        <v>0</v>
      </c>
      <c r="V61" s="71">
        <v>0</v>
      </c>
      <c r="W61" s="71">
        <v>0</v>
      </c>
      <c r="X61" s="71">
        <v>0</v>
      </c>
      <c r="Y61" s="71">
        <v>0</v>
      </c>
      <c r="Z61" s="71">
        <v>330170022</v>
      </c>
      <c r="AA61" s="71">
        <v>6817154</v>
      </c>
      <c r="AB61" s="71">
        <v>97523143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2559</v>
      </c>
      <c r="B62" s="70">
        <v>54</v>
      </c>
      <c r="C62" s="70">
        <v>18</v>
      </c>
      <c r="D62" s="70">
        <v>54</v>
      </c>
      <c r="E62" s="70">
        <v>2024</v>
      </c>
      <c r="F62" s="70" t="s">
        <v>1554</v>
      </c>
      <c r="G62" s="1073" t="s">
        <v>2556</v>
      </c>
      <c r="H62" s="70" t="s">
        <v>2557</v>
      </c>
      <c r="I62" s="1066"/>
      <c r="J62" s="73">
        <v>199421</v>
      </c>
      <c r="K62" s="71">
        <v>304751692</v>
      </c>
      <c r="L62" s="71">
        <v>447236</v>
      </c>
      <c r="M62" s="71">
        <v>679728890</v>
      </c>
      <c r="N62" s="71">
        <v>0</v>
      </c>
      <c r="O62" s="71">
        <v>0</v>
      </c>
      <c r="P62" s="71">
        <v>5000</v>
      </c>
      <c r="Q62" s="71">
        <v>43920538</v>
      </c>
      <c r="R62" s="71">
        <v>0</v>
      </c>
      <c r="S62" s="71">
        <v>0</v>
      </c>
      <c r="T62" s="71">
        <v>0</v>
      </c>
      <c r="U62" s="71">
        <v>258</v>
      </c>
      <c r="V62" s="71">
        <v>451</v>
      </c>
      <c r="W62" s="71">
        <v>0</v>
      </c>
      <c r="X62" s="71">
        <v>1582301</v>
      </c>
      <c r="Y62" s="71">
        <v>2763570</v>
      </c>
      <c r="Z62" s="71">
        <v>1032746990.9999999</v>
      </c>
      <c r="AA62" s="71">
        <v>493321913.00000006</v>
      </c>
      <c r="AB62" s="71">
        <v>2580091483</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1656</v>
      </c>
      <c r="B63" s="70">
        <v>55</v>
      </c>
      <c r="C63" s="70">
        <v>18</v>
      </c>
      <c r="D63" s="70">
        <v>55</v>
      </c>
      <c r="E63" s="70">
        <v>2024</v>
      </c>
      <c r="F63" s="70" t="s">
        <v>1554</v>
      </c>
      <c r="G63" s="1073" t="s">
        <v>1653</v>
      </c>
      <c r="H63" s="70" t="s">
        <v>1654</v>
      </c>
      <c r="I63" s="1066"/>
      <c r="J63" s="73">
        <v>51830</v>
      </c>
      <c r="K63" s="71">
        <v>75858823</v>
      </c>
      <c r="L63" s="71">
        <v>117611</v>
      </c>
      <c r="M63" s="71">
        <v>171341939.00000003</v>
      </c>
      <c r="N63" s="71">
        <v>0</v>
      </c>
      <c r="O63" s="71">
        <v>0</v>
      </c>
      <c r="P63" s="71">
        <v>513</v>
      </c>
      <c r="Q63" s="71">
        <v>2581147</v>
      </c>
      <c r="R63" s="71">
        <v>0</v>
      </c>
      <c r="S63" s="71">
        <v>0</v>
      </c>
      <c r="T63" s="71">
        <v>0</v>
      </c>
      <c r="U63" s="71">
        <v>0</v>
      </c>
      <c r="V63" s="71">
        <v>0</v>
      </c>
      <c r="W63" s="71">
        <v>0</v>
      </c>
      <c r="X63" s="71">
        <v>0</v>
      </c>
      <c r="Y63" s="71">
        <v>0</v>
      </c>
      <c r="Z63" s="71">
        <v>249781909</v>
      </c>
      <c r="AA63" s="71">
        <v>90657812</v>
      </c>
      <c r="AB63" s="71">
        <v>557684532</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2415</v>
      </c>
      <c r="B64" s="70">
        <v>56</v>
      </c>
      <c r="C64" s="70">
        <v>18</v>
      </c>
      <c r="D64" s="70">
        <v>56</v>
      </c>
      <c r="E64" s="70">
        <v>2024</v>
      </c>
      <c r="F64" s="70" t="s">
        <v>1554</v>
      </c>
      <c r="G64" s="1073" t="s">
        <v>2412</v>
      </c>
      <c r="H64" s="70" t="s">
        <v>2413</v>
      </c>
      <c r="I64" s="1066"/>
      <c r="J64" s="73">
        <v>46311</v>
      </c>
      <c r="K64" s="71">
        <v>68509779.999999985</v>
      </c>
      <c r="L64" s="71">
        <v>156191</v>
      </c>
      <c r="M64" s="71">
        <v>230144760.00000003</v>
      </c>
      <c r="N64" s="71">
        <v>5700</v>
      </c>
      <c r="O64" s="71">
        <v>9953213</v>
      </c>
      <c r="P64" s="71">
        <v>139</v>
      </c>
      <c r="Q64" s="71">
        <v>701013</v>
      </c>
      <c r="R64" s="71">
        <v>0</v>
      </c>
      <c r="S64" s="71">
        <v>0</v>
      </c>
      <c r="T64" s="71">
        <v>0</v>
      </c>
      <c r="U64" s="71">
        <v>0</v>
      </c>
      <c r="V64" s="71">
        <v>0</v>
      </c>
      <c r="W64" s="71">
        <v>0</v>
      </c>
      <c r="X64" s="71">
        <v>0</v>
      </c>
      <c r="Y64" s="71">
        <v>0</v>
      </c>
      <c r="Z64" s="71">
        <v>309308766</v>
      </c>
      <c r="AA64" s="71">
        <v>99873550</v>
      </c>
      <c r="AB64" s="71">
        <v>446712113</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2237</v>
      </c>
      <c r="B65" s="70">
        <v>57</v>
      </c>
      <c r="C65" s="70">
        <v>18</v>
      </c>
      <c r="D65" s="70">
        <v>57</v>
      </c>
      <c r="E65" s="70">
        <v>2024</v>
      </c>
      <c r="F65" s="70" t="s">
        <v>1554</v>
      </c>
      <c r="G65" s="1073" t="s">
        <v>2216</v>
      </c>
      <c r="H65" s="70" t="s">
        <v>2217</v>
      </c>
      <c r="I65" s="1066"/>
      <c r="J65" s="73">
        <v>269384</v>
      </c>
      <c r="K65" s="71">
        <v>379914999</v>
      </c>
      <c r="L65" s="71">
        <v>663822</v>
      </c>
      <c r="M65" s="71">
        <v>933729195</v>
      </c>
      <c r="N65" s="71">
        <v>34800</v>
      </c>
      <c r="O65" s="71">
        <v>76870055</v>
      </c>
      <c r="P65" s="71">
        <v>3977</v>
      </c>
      <c r="Q65" s="71">
        <v>23291895</v>
      </c>
      <c r="R65" s="71">
        <v>2885</v>
      </c>
      <c r="S65" s="71">
        <v>18557572</v>
      </c>
      <c r="T65" s="71">
        <v>0</v>
      </c>
      <c r="U65" s="71">
        <v>0</v>
      </c>
      <c r="V65" s="71">
        <v>106</v>
      </c>
      <c r="W65" s="71">
        <v>0</v>
      </c>
      <c r="X65" s="71">
        <v>0</v>
      </c>
      <c r="Y65" s="71">
        <v>651218</v>
      </c>
      <c r="Z65" s="71">
        <v>1433014934.14958</v>
      </c>
      <c r="AA65" s="71">
        <v>724082848</v>
      </c>
      <c r="AB65" s="71">
        <v>3450503617.9999995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1643</v>
      </c>
      <c r="B66" s="70">
        <v>58</v>
      </c>
      <c r="C66" s="70">
        <v>18</v>
      </c>
      <c r="D66" s="70">
        <v>58</v>
      </c>
      <c r="E66" s="70">
        <v>2024</v>
      </c>
      <c r="F66" s="70" t="s">
        <v>1554</v>
      </c>
      <c r="G66" s="1073" t="s">
        <v>1640</v>
      </c>
      <c r="H66" s="70" t="s">
        <v>1641</v>
      </c>
      <c r="I66" s="1066"/>
      <c r="J66" s="73">
        <v>1700659</v>
      </c>
      <c r="K66" s="71">
        <v>2410435754</v>
      </c>
      <c r="L66" s="71">
        <v>1404373</v>
      </c>
      <c r="M66" s="71">
        <v>1984289229</v>
      </c>
      <c r="N66" s="71">
        <v>96900</v>
      </c>
      <c r="O66" s="71">
        <v>188102259</v>
      </c>
      <c r="P66" s="71">
        <v>32708</v>
      </c>
      <c r="Q66" s="71">
        <v>178369080</v>
      </c>
      <c r="R66" s="71">
        <v>0</v>
      </c>
      <c r="S66" s="71">
        <v>0</v>
      </c>
      <c r="T66" s="71">
        <v>0</v>
      </c>
      <c r="U66" s="71">
        <v>0</v>
      </c>
      <c r="V66" s="71">
        <v>2162</v>
      </c>
      <c r="W66" s="71">
        <v>0</v>
      </c>
      <c r="X66" s="71">
        <v>0</v>
      </c>
      <c r="Y66" s="71">
        <v>13259592.000000002</v>
      </c>
      <c r="Z66" s="71">
        <v>4774455914.000001</v>
      </c>
      <c r="AA66" s="71">
        <v>4090671282.0000005</v>
      </c>
      <c r="AB66" s="71">
        <v>20129215707</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2472</v>
      </c>
      <c r="B67" s="70">
        <v>59</v>
      </c>
      <c r="C67" s="70">
        <v>18</v>
      </c>
      <c r="D67" s="70">
        <v>59</v>
      </c>
      <c r="E67" s="70">
        <v>2024</v>
      </c>
      <c r="F67" s="70" t="s">
        <v>1554</v>
      </c>
      <c r="G67" s="1073" t="s">
        <v>2469</v>
      </c>
      <c r="H67" s="70" t="s">
        <v>2470</v>
      </c>
      <c r="I67" s="1066"/>
      <c r="J67" s="73">
        <v>55113</v>
      </c>
      <c r="K67" s="71">
        <v>82426261</v>
      </c>
      <c r="L67" s="71">
        <v>209065</v>
      </c>
      <c r="M67" s="71">
        <v>310564438</v>
      </c>
      <c r="N67" s="71">
        <v>110400</v>
      </c>
      <c r="O67" s="71">
        <v>237825437</v>
      </c>
      <c r="P67" s="71">
        <v>8942</v>
      </c>
      <c r="Q67" s="71">
        <v>51751029</v>
      </c>
      <c r="R67" s="71">
        <v>0</v>
      </c>
      <c r="S67" s="71">
        <v>0</v>
      </c>
      <c r="T67" s="71">
        <v>0</v>
      </c>
      <c r="U67" s="71">
        <v>0</v>
      </c>
      <c r="V67" s="71">
        <v>64</v>
      </c>
      <c r="W67" s="71">
        <v>0</v>
      </c>
      <c r="X67" s="71">
        <v>0</v>
      </c>
      <c r="Y67" s="71">
        <v>393429</v>
      </c>
      <c r="Z67" s="71">
        <v>682960594</v>
      </c>
      <c r="AA67" s="71">
        <v>26365482</v>
      </c>
      <c r="AB67" s="71">
        <v>375209221</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2395</v>
      </c>
      <c r="B68" s="70">
        <v>60</v>
      </c>
      <c r="C68" s="70">
        <v>18</v>
      </c>
      <c r="D68" s="70">
        <v>60</v>
      </c>
      <c r="E68" s="70">
        <v>2024</v>
      </c>
      <c r="F68" s="70" t="s">
        <v>1554</v>
      </c>
      <c r="G68" s="1073" t="s">
        <v>2392</v>
      </c>
      <c r="H68" s="70" t="s">
        <v>2393</v>
      </c>
      <c r="I68" s="1066"/>
      <c r="J68" s="73">
        <v>42491</v>
      </c>
      <c r="K68" s="71">
        <v>56070397</v>
      </c>
      <c r="L68" s="71">
        <v>51884</v>
      </c>
      <c r="M68" s="71">
        <v>68343584</v>
      </c>
      <c r="N68" s="71">
        <v>28900</v>
      </c>
      <c r="O68" s="71">
        <v>53728029</v>
      </c>
      <c r="P68" s="71">
        <v>11789</v>
      </c>
      <c r="Q68" s="71">
        <v>81400710</v>
      </c>
      <c r="R68" s="71">
        <v>0</v>
      </c>
      <c r="S68" s="71">
        <v>0</v>
      </c>
      <c r="T68" s="71">
        <v>0</v>
      </c>
      <c r="U68" s="71">
        <v>0</v>
      </c>
      <c r="V68" s="71">
        <v>0</v>
      </c>
      <c r="W68" s="71">
        <v>0</v>
      </c>
      <c r="X68" s="71">
        <v>0</v>
      </c>
      <c r="Y68" s="71">
        <v>0</v>
      </c>
      <c r="Z68" s="71">
        <v>259542720.00000003</v>
      </c>
      <c r="AA68" s="71">
        <v>17653904</v>
      </c>
      <c r="AB68" s="71">
        <v>259453508</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2496</v>
      </c>
      <c r="B69" s="70">
        <v>61</v>
      </c>
      <c r="C69" s="70">
        <v>18</v>
      </c>
      <c r="D69" s="70">
        <v>61</v>
      </c>
      <c r="E69" s="70">
        <v>2024</v>
      </c>
      <c r="F69" s="70" t="s">
        <v>1554</v>
      </c>
      <c r="G69" s="1073" t="s">
        <v>2493</v>
      </c>
      <c r="H69" s="70" t="s">
        <v>2494</v>
      </c>
      <c r="I69" s="1066"/>
      <c r="J69" s="73">
        <v>13811</v>
      </c>
      <c r="K69" s="71">
        <v>17896865</v>
      </c>
      <c r="L69" s="71">
        <v>20502</v>
      </c>
      <c r="M69" s="71">
        <v>26490422</v>
      </c>
      <c r="N69" s="71">
        <v>127800</v>
      </c>
      <c r="O69" s="71">
        <v>301162862</v>
      </c>
      <c r="P69" s="71">
        <v>7046</v>
      </c>
      <c r="Q69" s="71">
        <v>43359898</v>
      </c>
      <c r="R69" s="71">
        <v>0</v>
      </c>
      <c r="S69" s="71">
        <v>0</v>
      </c>
      <c r="T69" s="71">
        <v>0</v>
      </c>
      <c r="U69" s="71">
        <v>0</v>
      </c>
      <c r="V69" s="71">
        <v>0</v>
      </c>
      <c r="W69" s="71">
        <v>0</v>
      </c>
      <c r="X69" s="71">
        <v>0</v>
      </c>
      <c r="Y69" s="71">
        <v>0</v>
      </c>
      <c r="Z69" s="71">
        <v>388910047</v>
      </c>
      <c r="AA69" s="71">
        <v>4241083</v>
      </c>
      <c r="AB69" s="71">
        <v>62578434.000000007</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2403</v>
      </c>
      <c r="B70" s="70">
        <v>62</v>
      </c>
      <c r="C70" s="70">
        <v>18</v>
      </c>
      <c r="D70" s="70">
        <v>62</v>
      </c>
      <c r="E70" s="70">
        <v>2024</v>
      </c>
      <c r="F70" s="70" t="s">
        <v>1554</v>
      </c>
      <c r="G70" s="1073" t="s">
        <v>2400</v>
      </c>
      <c r="H70" s="70" t="s">
        <v>2401</v>
      </c>
      <c r="I70" s="1066"/>
      <c r="J70" s="73">
        <v>17156</v>
      </c>
      <c r="K70" s="71">
        <v>21732327</v>
      </c>
      <c r="L70" s="71">
        <v>58141</v>
      </c>
      <c r="M70" s="71">
        <v>73631985</v>
      </c>
      <c r="N70" s="71">
        <v>1800</v>
      </c>
      <c r="O70" s="71">
        <v>3544667</v>
      </c>
      <c r="P70" s="71">
        <v>2111</v>
      </c>
      <c r="Q70" s="71">
        <v>12303364</v>
      </c>
      <c r="R70" s="71">
        <v>0</v>
      </c>
      <c r="S70" s="71">
        <v>0</v>
      </c>
      <c r="T70" s="71">
        <v>125134</v>
      </c>
      <c r="U70" s="71">
        <v>16450</v>
      </c>
      <c r="V70" s="71">
        <v>1010</v>
      </c>
      <c r="W70" s="71">
        <v>874425093</v>
      </c>
      <c r="X70" s="71">
        <v>100871400</v>
      </c>
      <c r="Y70" s="71">
        <v>6196018.0000000009</v>
      </c>
      <c r="Z70" s="71">
        <v>1092704854</v>
      </c>
      <c r="AA70" s="71">
        <v>30643063.999999996</v>
      </c>
      <c r="AB70" s="71">
        <v>268020219.99999997</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2539</v>
      </c>
      <c r="B71" s="70">
        <v>63</v>
      </c>
      <c r="C71" s="70">
        <v>18</v>
      </c>
      <c r="D71" s="70">
        <v>63</v>
      </c>
      <c r="E71" s="70">
        <v>2024</v>
      </c>
      <c r="F71" s="70" t="s">
        <v>1554</v>
      </c>
      <c r="G71" s="1073" t="s">
        <v>2536</v>
      </c>
      <c r="H71" s="70" t="s">
        <v>2537</v>
      </c>
      <c r="I71" s="1066"/>
      <c r="J71" s="73">
        <v>82124</v>
      </c>
      <c r="K71" s="71">
        <v>105190973</v>
      </c>
      <c r="L71" s="71">
        <v>216941</v>
      </c>
      <c r="M71" s="71">
        <v>277539531</v>
      </c>
      <c r="N71" s="71">
        <v>43900</v>
      </c>
      <c r="O71" s="71">
        <v>91049876</v>
      </c>
      <c r="P71" s="71">
        <v>4670</v>
      </c>
      <c r="Q71" s="71">
        <v>24982098.999999996</v>
      </c>
      <c r="R71" s="71">
        <v>0</v>
      </c>
      <c r="S71" s="71">
        <v>0</v>
      </c>
      <c r="T71" s="71">
        <v>0</v>
      </c>
      <c r="U71" s="71">
        <v>0</v>
      </c>
      <c r="V71" s="71">
        <v>59</v>
      </c>
      <c r="W71" s="71">
        <v>0</v>
      </c>
      <c r="X71" s="71">
        <v>0</v>
      </c>
      <c r="Y71" s="71">
        <v>360071.00000000006</v>
      </c>
      <c r="Z71" s="71">
        <v>499122550</v>
      </c>
      <c r="AA71" s="71">
        <v>182502537</v>
      </c>
      <c r="AB71" s="71">
        <v>806577485</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1688</v>
      </c>
      <c r="B72" s="70">
        <v>64</v>
      </c>
      <c r="C72" s="70">
        <v>18</v>
      </c>
      <c r="D72" s="70">
        <v>64</v>
      </c>
      <c r="E72" s="70">
        <v>2024</v>
      </c>
      <c r="F72" s="70" t="s">
        <v>1554</v>
      </c>
      <c r="G72" s="1073" t="s">
        <v>1685</v>
      </c>
      <c r="H72" s="70" t="s">
        <v>1686</v>
      </c>
      <c r="I72" s="1066"/>
      <c r="J72" s="73">
        <v>59179</v>
      </c>
      <c r="K72" s="71">
        <v>90988649.000000015</v>
      </c>
      <c r="L72" s="71">
        <v>381948</v>
      </c>
      <c r="M72" s="71">
        <v>583965633.99999988</v>
      </c>
      <c r="N72" s="71">
        <v>0</v>
      </c>
      <c r="O72" s="71">
        <v>0</v>
      </c>
      <c r="P72" s="71">
        <v>767</v>
      </c>
      <c r="Q72" s="71">
        <v>4787946</v>
      </c>
      <c r="R72" s="71">
        <v>0</v>
      </c>
      <c r="S72" s="71">
        <v>0</v>
      </c>
      <c r="T72" s="71">
        <v>0</v>
      </c>
      <c r="U72" s="71">
        <v>0</v>
      </c>
      <c r="V72" s="71">
        <v>66</v>
      </c>
      <c r="W72" s="71">
        <v>0</v>
      </c>
      <c r="X72" s="71">
        <v>0</v>
      </c>
      <c r="Y72" s="71">
        <v>404221</v>
      </c>
      <c r="Z72" s="71">
        <v>680146450</v>
      </c>
      <c r="AA72" s="71">
        <v>128414454</v>
      </c>
      <c r="AB72" s="71">
        <v>846249409</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2512</v>
      </c>
      <c r="B73" s="70">
        <v>65</v>
      </c>
      <c r="C73" s="70">
        <v>18</v>
      </c>
      <c r="D73" s="70">
        <v>65</v>
      </c>
      <c r="E73" s="70">
        <v>2024</v>
      </c>
      <c r="F73" s="70" t="s">
        <v>1554</v>
      </c>
      <c r="G73" s="1073" t="s">
        <v>2509</v>
      </c>
      <c r="H73" s="70" t="s">
        <v>2510</v>
      </c>
      <c r="I73" s="1066"/>
      <c r="J73" s="73">
        <v>5940</v>
      </c>
      <c r="K73" s="71">
        <v>7826891</v>
      </c>
      <c r="L73" s="71">
        <v>7085</v>
      </c>
      <c r="M73" s="71">
        <v>9304508</v>
      </c>
      <c r="N73" s="71">
        <v>61900</v>
      </c>
      <c r="O73" s="71">
        <v>156842812</v>
      </c>
      <c r="P73" s="71">
        <v>1617</v>
      </c>
      <c r="Q73" s="71">
        <v>9952687</v>
      </c>
      <c r="R73" s="71">
        <v>0</v>
      </c>
      <c r="S73" s="71">
        <v>0</v>
      </c>
      <c r="T73" s="71">
        <v>0</v>
      </c>
      <c r="U73" s="71">
        <v>0</v>
      </c>
      <c r="V73" s="71">
        <v>0</v>
      </c>
      <c r="W73" s="71">
        <v>0</v>
      </c>
      <c r="X73" s="71">
        <v>0</v>
      </c>
      <c r="Y73" s="71">
        <v>0</v>
      </c>
      <c r="Z73" s="71">
        <v>183926898.00000003</v>
      </c>
      <c r="AA73" s="71">
        <v>2136978</v>
      </c>
      <c r="AB73" s="71">
        <v>30850788</v>
      </c>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2407</v>
      </c>
      <c r="B74" s="70">
        <v>66</v>
      </c>
      <c r="C74" s="70">
        <v>18</v>
      </c>
      <c r="D74" s="70">
        <v>66</v>
      </c>
      <c r="E74" s="70">
        <v>2024</v>
      </c>
      <c r="F74" s="70" t="s">
        <v>1554</v>
      </c>
      <c r="G74" s="1073" t="s">
        <v>2404</v>
      </c>
      <c r="H74" s="70" t="s">
        <v>2405</v>
      </c>
      <c r="I74" s="1066"/>
      <c r="J74" s="73">
        <v>124305</v>
      </c>
      <c r="K74" s="71">
        <v>190710516.99999997</v>
      </c>
      <c r="L74" s="71">
        <v>458111</v>
      </c>
      <c r="M74" s="71">
        <v>698934134</v>
      </c>
      <c r="N74" s="71">
        <v>400</v>
      </c>
      <c r="O74" s="71">
        <v>819010.99999999988</v>
      </c>
      <c r="P74" s="71">
        <v>7964</v>
      </c>
      <c r="Q74" s="71">
        <v>49340436.000000007</v>
      </c>
      <c r="R74" s="71">
        <v>0</v>
      </c>
      <c r="S74" s="71">
        <v>0</v>
      </c>
      <c r="T74" s="71">
        <v>0</v>
      </c>
      <c r="U74" s="71">
        <v>0</v>
      </c>
      <c r="V74" s="71">
        <v>165</v>
      </c>
      <c r="W74" s="71">
        <v>0</v>
      </c>
      <c r="X74" s="71">
        <v>0</v>
      </c>
      <c r="Y74" s="71">
        <v>1013496.9999999999</v>
      </c>
      <c r="Z74" s="71">
        <v>940817595</v>
      </c>
      <c r="AA74" s="71">
        <v>324497489</v>
      </c>
      <c r="AB74" s="71">
        <v>1675117948.9999998</v>
      </c>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2566</v>
      </c>
      <c r="B75" s="70">
        <v>67</v>
      </c>
      <c r="C75" s="70">
        <v>18</v>
      </c>
      <c r="D75" s="70">
        <v>67</v>
      </c>
      <c r="E75" s="70">
        <v>2024</v>
      </c>
      <c r="F75" s="70" t="s">
        <v>1554</v>
      </c>
      <c r="G75" s="1073" t="s">
        <v>2563</v>
      </c>
      <c r="H75" s="70" t="s">
        <v>2564</v>
      </c>
      <c r="I75" s="1066"/>
      <c r="J75" s="73">
        <v>91995</v>
      </c>
      <c r="K75" s="71">
        <v>135582983</v>
      </c>
      <c r="L75" s="71">
        <v>205708</v>
      </c>
      <c r="M75" s="71">
        <v>302166761</v>
      </c>
      <c r="N75" s="71">
        <v>4500</v>
      </c>
      <c r="O75" s="71">
        <v>8581248</v>
      </c>
      <c r="P75" s="71">
        <v>1131</v>
      </c>
      <c r="Q75" s="71">
        <v>5842082</v>
      </c>
      <c r="R75" s="71">
        <v>0</v>
      </c>
      <c r="S75" s="71">
        <v>0</v>
      </c>
      <c r="T75" s="71">
        <v>0</v>
      </c>
      <c r="U75" s="71">
        <v>0</v>
      </c>
      <c r="V75" s="71">
        <v>0</v>
      </c>
      <c r="W75" s="71">
        <v>0</v>
      </c>
      <c r="X75" s="71">
        <v>0</v>
      </c>
      <c r="Y75" s="71">
        <v>0</v>
      </c>
      <c r="Z75" s="71">
        <v>452173074</v>
      </c>
      <c r="AA75" s="71">
        <v>192364013</v>
      </c>
      <c r="AB75" s="71">
        <v>1069804237</v>
      </c>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2532</v>
      </c>
      <c r="B76" s="70">
        <v>68</v>
      </c>
      <c r="C76" s="70">
        <v>18</v>
      </c>
      <c r="D76" s="70">
        <v>68</v>
      </c>
      <c r="E76" s="70">
        <v>2024</v>
      </c>
      <c r="F76" s="70" t="s">
        <v>1554</v>
      </c>
      <c r="G76" s="1073" t="s">
        <v>2529</v>
      </c>
      <c r="H76" s="70" t="s">
        <v>2530</v>
      </c>
      <c r="I76" s="1066"/>
      <c r="J76" s="73">
        <v>61133</v>
      </c>
      <c r="K76" s="71">
        <v>84715772</v>
      </c>
      <c r="L76" s="71">
        <v>345268</v>
      </c>
      <c r="M76" s="71">
        <v>477077262.99999994</v>
      </c>
      <c r="N76" s="71">
        <v>0</v>
      </c>
      <c r="O76" s="71">
        <v>0</v>
      </c>
      <c r="P76" s="71">
        <v>4289</v>
      </c>
      <c r="Q76" s="71">
        <v>21666649</v>
      </c>
      <c r="R76" s="71">
        <v>0</v>
      </c>
      <c r="S76" s="71">
        <v>0</v>
      </c>
      <c r="T76" s="71">
        <v>0</v>
      </c>
      <c r="U76" s="71">
        <v>0</v>
      </c>
      <c r="V76" s="71">
        <v>0</v>
      </c>
      <c r="W76" s="71">
        <v>0</v>
      </c>
      <c r="X76" s="71">
        <v>0</v>
      </c>
      <c r="Y76" s="71">
        <v>0</v>
      </c>
      <c r="Z76" s="71">
        <v>583459683.99999988</v>
      </c>
      <c r="AA76" s="71">
        <v>142540450</v>
      </c>
      <c r="AB76" s="71">
        <v>775528547</v>
      </c>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1631</v>
      </c>
      <c r="B77" s="70">
        <v>69</v>
      </c>
      <c r="C77" s="70">
        <v>18</v>
      </c>
      <c r="D77" s="70">
        <v>69</v>
      </c>
      <c r="E77" s="70">
        <v>2024</v>
      </c>
      <c r="F77" s="70" t="s">
        <v>1554</v>
      </c>
      <c r="G77" s="1073" t="s">
        <v>1628</v>
      </c>
      <c r="H77" s="70" t="s">
        <v>1629</v>
      </c>
      <c r="I77" s="1066"/>
      <c r="J77" s="73">
        <v>1082933</v>
      </c>
      <c r="K77" s="71">
        <v>1602330410</v>
      </c>
      <c r="L77" s="71">
        <v>2131477</v>
      </c>
      <c r="M77" s="71">
        <v>3138537327</v>
      </c>
      <c r="N77" s="71">
        <v>14100</v>
      </c>
      <c r="O77" s="71">
        <v>27961835.999999996</v>
      </c>
      <c r="P77" s="71">
        <v>70467</v>
      </c>
      <c r="Q77" s="71">
        <v>406788478</v>
      </c>
      <c r="R77" s="71">
        <v>202</v>
      </c>
      <c r="S77" s="71">
        <v>1034601.0000000001</v>
      </c>
      <c r="T77" s="71">
        <v>3025</v>
      </c>
      <c r="U77" s="71">
        <v>1242</v>
      </c>
      <c r="V77" s="71">
        <v>494</v>
      </c>
      <c r="W77" s="71">
        <v>20385483</v>
      </c>
      <c r="X77" s="71">
        <v>7614227</v>
      </c>
      <c r="Y77" s="71">
        <v>3030680</v>
      </c>
      <c r="Z77" s="71">
        <v>5207683042.0443611</v>
      </c>
      <c r="AA77" s="71">
        <v>2708113105</v>
      </c>
      <c r="AB77" s="71">
        <v>13540824443</v>
      </c>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2455</v>
      </c>
      <c r="B78" s="70">
        <v>70</v>
      </c>
      <c r="C78" s="70">
        <v>18</v>
      </c>
      <c r="D78" s="70">
        <v>70</v>
      </c>
      <c r="E78" s="70">
        <v>2024</v>
      </c>
      <c r="F78" s="70" t="s">
        <v>1554</v>
      </c>
      <c r="G78" s="1073" t="s">
        <v>2452</v>
      </c>
      <c r="H78" s="70" t="s">
        <v>2453</v>
      </c>
      <c r="I78" s="1066"/>
      <c r="J78" s="73">
        <v>11891</v>
      </c>
      <c r="K78" s="71">
        <v>17554712</v>
      </c>
      <c r="L78" s="71">
        <v>64279</v>
      </c>
      <c r="M78" s="71">
        <v>94336325</v>
      </c>
      <c r="N78" s="71">
        <v>200</v>
      </c>
      <c r="O78" s="71">
        <v>323591</v>
      </c>
      <c r="P78" s="71">
        <v>1324</v>
      </c>
      <c r="Q78" s="71">
        <v>8418313</v>
      </c>
      <c r="R78" s="71">
        <v>0</v>
      </c>
      <c r="S78" s="71">
        <v>0</v>
      </c>
      <c r="T78" s="71">
        <v>0</v>
      </c>
      <c r="U78" s="71">
        <v>0</v>
      </c>
      <c r="V78" s="71">
        <v>0</v>
      </c>
      <c r="W78" s="71">
        <v>0</v>
      </c>
      <c r="X78" s="71">
        <v>0</v>
      </c>
      <c r="Y78" s="71">
        <v>0</v>
      </c>
      <c r="Z78" s="71">
        <v>120632940.99999999</v>
      </c>
      <c r="AA78" s="71">
        <v>4685904</v>
      </c>
      <c r="AB78" s="71">
        <v>61364763</v>
      </c>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2391</v>
      </c>
      <c r="B79" s="70">
        <v>71</v>
      </c>
      <c r="C79" s="70">
        <v>18</v>
      </c>
      <c r="D79" s="70">
        <v>71</v>
      </c>
      <c r="E79" s="70">
        <v>2024</v>
      </c>
      <c r="F79" s="70" t="s">
        <v>1554</v>
      </c>
      <c r="G79" s="1073" t="s">
        <v>2388</v>
      </c>
      <c r="H79" s="70" t="s">
        <v>2389</v>
      </c>
      <c r="I79" s="1066"/>
      <c r="J79" s="73">
        <v>54427</v>
      </c>
      <c r="K79" s="71">
        <v>75383907.999999985</v>
      </c>
      <c r="L79" s="71">
        <v>780761</v>
      </c>
      <c r="M79" s="71">
        <v>1076479351</v>
      </c>
      <c r="N79" s="71">
        <v>0</v>
      </c>
      <c r="O79" s="71">
        <v>0</v>
      </c>
      <c r="P79" s="71">
        <v>5978</v>
      </c>
      <c r="Q79" s="71">
        <v>38016973</v>
      </c>
      <c r="R79" s="71">
        <v>0</v>
      </c>
      <c r="S79" s="71">
        <v>0</v>
      </c>
      <c r="T79" s="71">
        <v>0</v>
      </c>
      <c r="U79" s="71">
        <v>0</v>
      </c>
      <c r="V79" s="71">
        <v>1675</v>
      </c>
      <c r="W79" s="71">
        <v>0</v>
      </c>
      <c r="X79" s="71">
        <v>0</v>
      </c>
      <c r="Y79" s="71">
        <v>10272326</v>
      </c>
      <c r="Z79" s="71">
        <v>1200152558</v>
      </c>
      <c r="AA79" s="71">
        <v>11634194</v>
      </c>
      <c r="AB79" s="71">
        <v>203638568</v>
      </c>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2480</v>
      </c>
      <c r="B80" s="70">
        <v>72</v>
      </c>
      <c r="C80" s="70">
        <v>18</v>
      </c>
      <c r="D80" s="70">
        <v>72</v>
      </c>
      <c r="E80" s="70">
        <v>2024</v>
      </c>
      <c r="F80" s="70" t="s">
        <v>1554</v>
      </c>
      <c r="G80" s="1073" t="s">
        <v>2477</v>
      </c>
      <c r="H80" s="70" t="s">
        <v>2478</v>
      </c>
      <c r="I80" s="1066"/>
      <c r="J80" s="73">
        <v>84603</v>
      </c>
      <c r="K80" s="71">
        <v>124989126</v>
      </c>
      <c r="L80" s="71">
        <v>275705</v>
      </c>
      <c r="M80" s="71">
        <v>405913038.99999994</v>
      </c>
      <c r="N80" s="71">
        <v>200</v>
      </c>
      <c r="O80" s="71">
        <v>330737</v>
      </c>
      <c r="P80" s="71">
        <v>2100</v>
      </c>
      <c r="Q80" s="71">
        <v>12521759</v>
      </c>
      <c r="R80" s="71">
        <v>0</v>
      </c>
      <c r="S80" s="71">
        <v>0</v>
      </c>
      <c r="T80" s="71">
        <v>0</v>
      </c>
      <c r="U80" s="71">
        <v>0</v>
      </c>
      <c r="V80" s="71">
        <v>0</v>
      </c>
      <c r="W80" s="71">
        <v>0</v>
      </c>
      <c r="X80" s="71">
        <v>0</v>
      </c>
      <c r="Y80" s="71">
        <v>0</v>
      </c>
      <c r="Z80" s="71">
        <v>543754661</v>
      </c>
      <c r="AA80" s="71">
        <v>223681918.99999997</v>
      </c>
      <c r="AB80" s="71">
        <v>1379640158</v>
      </c>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1700</v>
      </c>
      <c r="B81" s="70">
        <v>73</v>
      </c>
      <c r="C81" s="70">
        <v>18</v>
      </c>
      <c r="D81" s="70">
        <v>73</v>
      </c>
      <c r="E81" s="70">
        <v>2024</v>
      </c>
      <c r="F81" s="70" t="s">
        <v>1554</v>
      </c>
      <c r="G81" s="1073" t="s">
        <v>1697</v>
      </c>
      <c r="H81" s="70" t="s">
        <v>1698</v>
      </c>
      <c r="I81" s="1066"/>
      <c r="J81" s="73">
        <v>149491</v>
      </c>
      <c r="K81" s="71">
        <v>221131410.00000003</v>
      </c>
      <c r="L81" s="71">
        <v>378603</v>
      </c>
      <c r="M81" s="71">
        <v>557944598</v>
      </c>
      <c r="N81" s="71">
        <v>400</v>
      </c>
      <c r="O81" s="71">
        <v>711850</v>
      </c>
      <c r="P81" s="71">
        <v>4000</v>
      </c>
      <c r="Q81" s="71">
        <v>24949133.000000004</v>
      </c>
      <c r="R81" s="71">
        <v>2</v>
      </c>
      <c r="S81" s="71">
        <v>9772</v>
      </c>
      <c r="T81" s="71">
        <v>0</v>
      </c>
      <c r="U81" s="71">
        <v>0</v>
      </c>
      <c r="V81" s="71">
        <v>0</v>
      </c>
      <c r="W81" s="71">
        <v>0</v>
      </c>
      <c r="X81" s="71">
        <v>0</v>
      </c>
      <c r="Y81" s="71">
        <v>0</v>
      </c>
      <c r="Z81" s="71">
        <v>804746762.70670998</v>
      </c>
      <c r="AA81" s="71">
        <v>400420448</v>
      </c>
      <c r="AB81" s="71">
        <v>2150257084</v>
      </c>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2547</v>
      </c>
      <c r="B82" s="70">
        <v>74</v>
      </c>
      <c r="C82" s="70">
        <v>18</v>
      </c>
      <c r="D82" s="70">
        <v>74</v>
      </c>
      <c r="E82" s="70">
        <v>2024</v>
      </c>
      <c r="F82" s="70" t="s">
        <v>1554</v>
      </c>
      <c r="G82" s="1073" t="s">
        <v>2544</v>
      </c>
      <c r="H82" s="70" t="s">
        <v>2545</v>
      </c>
      <c r="I82" s="1066"/>
      <c r="J82" s="73">
        <v>55707</v>
      </c>
      <c r="K82" s="71">
        <v>81041618</v>
      </c>
      <c r="L82" s="71">
        <v>142847</v>
      </c>
      <c r="M82" s="71">
        <v>207092318.99999997</v>
      </c>
      <c r="N82" s="71">
        <v>2000</v>
      </c>
      <c r="O82" s="71">
        <v>3293082</v>
      </c>
      <c r="P82" s="71">
        <v>8667</v>
      </c>
      <c r="Q82" s="71">
        <v>51683252</v>
      </c>
      <c r="R82" s="71">
        <v>0</v>
      </c>
      <c r="S82" s="71">
        <v>0</v>
      </c>
      <c r="T82" s="71">
        <v>0</v>
      </c>
      <c r="U82" s="71">
        <v>0</v>
      </c>
      <c r="V82" s="71">
        <v>0</v>
      </c>
      <c r="W82" s="71">
        <v>0</v>
      </c>
      <c r="X82" s="71">
        <v>0</v>
      </c>
      <c r="Y82" s="71">
        <v>0</v>
      </c>
      <c r="Z82" s="71">
        <v>343110270.99999994</v>
      </c>
      <c r="AA82" s="71">
        <v>127638188.99999999</v>
      </c>
      <c r="AB82" s="71">
        <v>869101568</v>
      </c>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2476</v>
      </c>
      <c r="B83" s="70">
        <v>75</v>
      </c>
      <c r="C83" s="70">
        <v>18</v>
      </c>
      <c r="D83" s="70">
        <v>75</v>
      </c>
      <c r="E83" s="70">
        <v>2024</v>
      </c>
      <c r="F83" s="70" t="s">
        <v>1554</v>
      </c>
      <c r="G83" s="1073" t="s">
        <v>2473</v>
      </c>
      <c r="H83" s="70" t="s">
        <v>2474</v>
      </c>
      <c r="I83" s="1066"/>
      <c r="J83" s="73">
        <v>88203</v>
      </c>
      <c r="K83" s="71">
        <v>132784548</v>
      </c>
      <c r="L83" s="71">
        <v>233932</v>
      </c>
      <c r="M83" s="71">
        <v>349777564.00000006</v>
      </c>
      <c r="N83" s="71">
        <v>29000</v>
      </c>
      <c r="O83" s="71">
        <v>54736242</v>
      </c>
      <c r="P83" s="71">
        <v>832</v>
      </c>
      <c r="Q83" s="71">
        <v>4527305.9999999991</v>
      </c>
      <c r="R83" s="71">
        <v>46</v>
      </c>
      <c r="S83" s="71">
        <v>257473</v>
      </c>
      <c r="T83" s="71">
        <v>0</v>
      </c>
      <c r="U83" s="71">
        <v>0</v>
      </c>
      <c r="V83" s="71">
        <v>63</v>
      </c>
      <c r="W83" s="71">
        <v>0</v>
      </c>
      <c r="X83" s="71">
        <v>0</v>
      </c>
      <c r="Y83" s="71">
        <v>387297</v>
      </c>
      <c r="Z83" s="71">
        <v>542470429.57818997</v>
      </c>
      <c r="AA83" s="71">
        <v>192569512</v>
      </c>
      <c r="AB83" s="71">
        <v>1116770271</v>
      </c>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2492</v>
      </c>
      <c r="B84" s="70">
        <v>76</v>
      </c>
      <c r="C84" s="70">
        <v>18</v>
      </c>
      <c r="D84" s="70">
        <v>76</v>
      </c>
      <c r="E84" s="70">
        <v>2024</v>
      </c>
      <c r="F84" s="70" t="s">
        <v>1554</v>
      </c>
      <c r="G84" s="1073" t="s">
        <v>2489</v>
      </c>
      <c r="H84" s="70" t="s">
        <v>2490</v>
      </c>
      <c r="I84" s="1066"/>
      <c r="J84" s="73">
        <v>14246</v>
      </c>
      <c r="K84" s="71">
        <v>20373750</v>
      </c>
      <c r="L84" s="71">
        <v>38640</v>
      </c>
      <c r="M84" s="71">
        <v>55034087</v>
      </c>
      <c r="N84" s="71">
        <v>100</v>
      </c>
      <c r="O84" s="71">
        <v>168942</v>
      </c>
      <c r="P84" s="71">
        <v>259</v>
      </c>
      <c r="Q84" s="71">
        <v>1302827.9999999998</v>
      </c>
      <c r="R84" s="71">
        <v>0</v>
      </c>
      <c r="S84" s="71">
        <v>0</v>
      </c>
      <c r="T84" s="71">
        <v>0</v>
      </c>
      <c r="U84" s="71">
        <v>0</v>
      </c>
      <c r="V84" s="71">
        <v>0</v>
      </c>
      <c r="W84" s="71">
        <v>0</v>
      </c>
      <c r="X84" s="71">
        <v>0</v>
      </c>
      <c r="Y84" s="71">
        <v>0</v>
      </c>
      <c r="Z84" s="71">
        <v>76879607</v>
      </c>
      <c r="AA84" s="71">
        <v>11622523</v>
      </c>
      <c r="AB84" s="71">
        <v>127376205</v>
      </c>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1684</v>
      </c>
      <c r="B85" s="70">
        <v>77</v>
      </c>
      <c r="C85" s="70">
        <v>18</v>
      </c>
      <c r="D85" s="70">
        <v>77</v>
      </c>
      <c r="E85" s="70">
        <v>2024</v>
      </c>
      <c r="F85" s="70" t="s">
        <v>1554</v>
      </c>
      <c r="G85" s="1073" t="s">
        <v>1681</v>
      </c>
      <c r="H85" s="70" t="s">
        <v>1682</v>
      </c>
      <c r="I85" s="1066"/>
      <c r="J85" s="73">
        <v>54215</v>
      </c>
      <c r="K85" s="71">
        <v>79182709</v>
      </c>
      <c r="L85" s="71">
        <v>235175</v>
      </c>
      <c r="M85" s="71">
        <v>341980063</v>
      </c>
      <c r="N85" s="71">
        <v>1400</v>
      </c>
      <c r="O85" s="71">
        <v>2272286.0000000005</v>
      </c>
      <c r="P85" s="71">
        <v>1185</v>
      </c>
      <c r="Q85" s="71">
        <v>7107091.0000000009</v>
      </c>
      <c r="R85" s="71">
        <v>0</v>
      </c>
      <c r="S85" s="71">
        <v>0</v>
      </c>
      <c r="T85" s="71">
        <v>0</v>
      </c>
      <c r="U85" s="71">
        <v>0</v>
      </c>
      <c r="V85" s="71">
        <v>0</v>
      </c>
      <c r="W85" s="71">
        <v>0</v>
      </c>
      <c r="X85" s="71">
        <v>0</v>
      </c>
      <c r="Y85" s="71">
        <v>0</v>
      </c>
      <c r="Z85" s="71">
        <v>430542149.00000006</v>
      </c>
      <c r="AA85" s="71">
        <v>65923855</v>
      </c>
      <c r="AB85" s="71">
        <v>498853197.00000006</v>
      </c>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1680</v>
      </c>
      <c r="B86" s="70">
        <v>78</v>
      </c>
      <c r="C86" s="70">
        <v>18</v>
      </c>
      <c r="D86" s="70">
        <v>78</v>
      </c>
      <c r="E86" s="70">
        <v>2024</v>
      </c>
      <c r="F86" s="70" t="s">
        <v>1554</v>
      </c>
      <c r="G86" s="1073" t="s">
        <v>1677</v>
      </c>
      <c r="H86" s="70" t="s">
        <v>1678</v>
      </c>
      <c r="I86" s="1066"/>
      <c r="J86" s="73">
        <v>91638</v>
      </c>
      <c r="K86" s="71">
        <v>126429206.00000001</v>
      </c>
      <c r="L86" s="71">
        <v>240767</v>
      </c>
      <c r="M86" s="71">
        <v>331373131</v>
      </c>
      <c r="N86" s="71">
        <v>2600</v>
      </c>
      <c r="O86" s="71">
        <v>4550681</v>
      </c>
      <c r="P86" s="71">
        <v>19101</v>
      </c>
      <c r="Q86" s="71">
        <v>115530769</v>
      </c>
      <c r="R86" s="71">
        <v>0</v>
      </c>
      <c r="S86" s="71">
        <v>0</v>
      </c>
      <c r="T86" s="71">
        <v>160780</v>
      </c>
      <c r="U86" s="71">
        <v>11870</v>
      </c>
      <c r="V86" s="71">
        <v>2603</v>
      </c>
      <c r="W86" s="71">
        <v>1122372904</v>
      </c>
      <c r="X86" s="71">
        <v>72785859</v>
      </c>
      <c r="Y86" s="71">
        <v>15960124</v>
      </c>
      <c r="Z86" s="71">
        <v>1789002674</v>
      </c>
      <c r="AA86" s="71">
        <v>264816637.99999997</v>
      </c>
      <c r="AB86" s="71">
        <v>1212938116</v>
      </c>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2430</v>
      </c>
      <c r="B190" s="70">
        <v>182</v>
      </c>
      <c r="C190" s="70">
        <v>16</v>
      </c>
      <c r="D190" s="70">
        <v>2</v>
      </c>
      <c r="E190" s="70">
        <v>2022</v>
      </c>
      <c r="F190" s="70" t="s">
        <v>161</v>
      </c>
      <c r="G190" s="1073" t="s">
        <v>2428</v>
      </c>
      <c r="H190" s="70" t="s">
        <v>2429</v>
      </c>
      <c r="I190" s="1066"/>
      <c r="J190" s="73"/>
      <c r="K190" s="71"/>
      <c r="L190" s="71"/>
      <c r="M190" s="71"/>
      <c r="N190" s="71"/>
      <c r="O190" s="71"/>
      <c r="P190" s="71"/>
      <c r="Q190" s="71"/>
      <c r="R190" s="71"/>
      <c r="S190" s="71"/>
      <c r="T190" s="71"/>
      <c r="U190" s="71"/>
      <c r="V190" s="71"/>
      <c r="W190" s="71"/>
      <c r="X190" s="71"/>
      <c r="Y190" s="71"/>
      <c r="Z190" s="71"/>
      <c r="AA190" s="71"/>
      <c r="AB190" s="71"/>
      <c r="AC190" s="72"/>
      <c r="AD190" s="71">
        <v>5068054.8477740241</v>
      </c>
      <c r="AE190" s="71">
        <v>119561.78127724899</v>
      </c>
      <c r="AF190" s="71">
        <v>214069.26558980191</v>
      </c>
      <c r="AG190" s="71">
        <v>4464707.8017908912</v>
      </c>
      <c r="AH190" s="71">
        <v>8473624.1883849688</v>
      </c>
      <c r="AI190" s="71">
        <v>0</v>
      </c>
      <c r="AJ190" s="71">
        <v>0</v>
      </c>
      <c r="AK190" s="71">
        <v>548016.23746379849</v>
      </c>
      <c r="AL190" s="71">
        <v>0</v>
      </c>
      <c r="AM190" s="71">
        <v>0</v>
      </c>
      <c r="AN190" s="71">
        <v>18888034.122280736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2442</v>
      </c>
      <c r="B191" s="70">
        <v>183</v>
      </c>
      <c r="C191" s="70">
        <v>16</v>
      </c>
      <c r="D191" s="70">
        <v>3</v>
      </c>
      <c r="E191" s="70">
        <v>2022</v>
      </c>
      <c r="F191" s="70" t="s">
        <v>161</v>
      </c>
      <c r="G191" s="1073" t="s">
        <v>2440</v>
      </c>
      <c r="H191" s="70" t="s">
        <v>2441</v>
      </c>
      <c r="I191" s="1066"/>
      <c r="J191" s="73"/>
      <c r="K191" s="71"/>
      <c r="L191" s="71"/>
      <c r="M191" s="71"/>
      <c r="N191" s="71"/>
      <c r="O191" s="71"/>
      <c r="P191" s="71"/>
      <c r="Q191" s="71"/>
      <c r="R191" s="71"/>
      <c r="S191" s="71"/>
      <c r="T191" s="71"/>
      <c r="U191" s="71"/>
      <c r="V191" s="71"/>
      <c r="W191" s="71"/>
      <c r="X191" s="71"/>
      <c r="Y191" s="71"/>
      <c r="Z191" s="71"/>
      <c r="AA191" s="71"/>
      <c r="AB191" s="71"/>
      <c r="AC191" s="72"/>
      <c r="AD191" s="71">
        <v>10319588.144110249</v>
      </c>
      <c r="AE191" s="71">
        <v>331941.26117762545</v>
      </c>
      <c r="AF191" s="71">
        <v>706428.57644634636</v>
      </c>
      <c r="AG191" s="71">
        <v>9420717.7000649627</v>
      </c>
      <c r="AH191" s="71">
        <v>9607283.6603004169</v>
      </c>
      <c r="AI191" s="71">
        <v>0</v>
      </c>
      <c r="AJ191" s="71">
        <v>0</v>
      </c>
      <c r="AK191" s="71">
        <v>525677.21553136746</v>
      </c>
      <c r="AL191" s="71">
        <v>0</v>
      </c>
      <c r="AM191" s="71">
        <v>0</v>
      </c>
      <c r="AN191" s="71">
        <v>30911636.557630967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2422</v>
      </c>
      <c r="B192" s="70">
        <v>184</v>
      </c>
      <c r="C192" s="70">
        <v>16</v>
      </c>
      <c r="D192" s="70">
        <v>4</v>
      </c>
      <c r="E192" s="70">
        <v>2022</v>
      </c>
      <c r="F192" s="70" t="s">
        <v>161</v>
      </c>
      <c r="G192" s="1073" t="s">
        <v>2420</v>
      </c>
      <c r="H192" s="70" t="s">
        <v>2421</v>
      </c>
      <c r="I192" s="1066"/>
      <c r="J192" s="73"/>
      <c r="K192" s="71"/>
      <c r="L192" s="71"/>
      <c r="M192" s="71"/>
      <c r="N192" s="71"/>
      <c r="O192" s="71"/>
      <c r="P192" s="71"/>
      <c r="Q192" s="71"/>
      <c r="R192" s="71"/>
      <c r="S192" s="71"/>
      <c r="T192" s="71"/>
      <c r="U192" s="71"/>
      <c r="V192" s="71"/>
      <c r="W192" s="71"/>
      <c r="X192" s="71"/>
      <c r="Y192" s="71"/>
      <c r="Z192" s="71"/>
      <c r="AA192" s="71"/>
      <c r="AB192" s="71"/>
      <c r="AC192" s="72"/>
      <c r="AD192" s="71">
        <v>6324582.6222106097</v>
      </c>
      <c r="AE192" s="71">
        <v>67646.797301601386</v>
      </c>
      <c r="AF192" s="71">
        <v>187310.60739107669</v>
      </c>
      <c r="AG192" s="71">
        <v>5220084.7751337793</v>
      </c>
      <c r="AH192" s="71">
        <v>7416822.9857519222</v>
      </c>
      <c r="AI192" s="71">
        <v>0</v>
      </c>
      <c r="AJ192" s="71">
        <v>0</v>
      </c>
      <c r="AK192" s="71">
        <v>562865.87632061669</v>
      </c>
      <c r="AL192" s="71">
        <v>0</v>
      </c>
      <c r="AM192" s="71">
        <v>0</v>
      </c>
      <c r="AN192" s="71">
        <v>19779313.664109606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2462</v>
      </c>
      <c r="B193" s="70">
        <v>185</v>
      </c>
      <c r="C193" s="70">
        <v>16</v>
      </c>
      <c r="D193" s="70">
        <v>5</v>
      </c>
      <c r="E193" s="70">
        <v>2022</v>
      </c>
      <c r="F193" s="70" t="s">
        <v>161</v>
      </c>
      <c r="G193" s="1073" t="s">
        <v>2460</v>
      </c>
      <c r="H193" s="70" t="s">
        <v>2461</v>
      </c>
      <c r="I193" s="1066"/>
      <c r="J193" s="73"/>
      <c r="K193" s="71"/>
      <c r="L193" s="71"/>
      <c r="M193" s="71"/>
      <c r="N193" s="71"/>
      <c r="O193" s="71"/>
      <c r="P193" s="71"/>
      <c r="Q193" s="71"/>
      <c r="R193" s="71"/>
      <c r="S193" s="71"/>
      <c r="T193" s="71"/>
      <c r="U193" s="71"/>
      <c r="V193" s="71"/>
      <c r="W193" s="71"/>
      <c r="X193" s="71"/>
      <c r="Y193" s="71"/>
      <c r="Z193" s="71"/>
      <c r="AA193" s="71"/>
      <c r="AB193" s="71"/>
      <c r="AC193" s="72"/>
      <c r="AD193" s="71">
        <v>12411791.27448432</v>
      </c>
      <c r="AE193" s="71">
        <v>361831.70649693767</v>
      </c>
      <c r="AF193" s="71">
        <v>155200.21755260637</v>
      </c>
      <c r="AG193" s="71">
        <v>15893622.821230847</v>
      </c>
      <c r="AH193" s="71">
        <v>11202092.747910287</v>
      </c>
      <c r="AI193" s="71">
        <v>0</v>
      </c>
      <c r="AJ193" s="71">
        <v>0</v>
      </c>
      <c r="AK193" s="71">
        <v>781865.76763508481</v>
      </c>
      <c r="AL193" s="71">
        <v>0</v>
      </c>
      <c r="AM193" s="71">
        <v>0</v>
      </c>
      <c r="AN193" s="71">
        <v>40806404.535310082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2569</v>
      </c>
      <c r="B194" s="70">
        <v>186</v>
      </c>
      <c r="C194" s="70">
        <v>16</v>
      </c>
      <c r="D194" s="70">
        <v>6</v>
      </c>
      <c r="E194" s="70">
        <v>2022</v>
      </c>
      <c r="F194" s="70" t="s">
        <v>161</v>
      </c>
      <c r="G194" s="1073" t="s">
        <v>2567</v>
      </c>
      <c r="H194" s="70" t="s">
        <v>2568</v>
      </c>
      <c r="I194" s="1066"/>
      <c r="J194" s="73"/>
      <c r="K194" s="71"/>
      <c r="L194" s="71"/>
      <c r="M194" s="71"/>
      <c r="N194" s="71"/>
      <c r="O194" s="71"/>
      <c r="P194" s="71"/>
      <c r="Q194" s="71"/>
      <c r="R194" s="71"/>
      <c r="S194" s="71"/>
      <c r="T194" s="71"/>
      <c r="U194" s="71"/>
      <c r="V194" s="71"/>
      <c r="W194" s="71"/>
      <c r="X194" s="71"/>
      <c r="Y194" s="71"/>
      <c r="Z194" s="71"/>
      <c r="AA194" s="71"/>
      <c r="AB194" s="71"/>
      <c r="AC194" s="72"/>
      <c r="AD194" s="71">
        <v>316279639.40343374</v>
      </c>
      <c r="AE194" s="71">
        <v>3007922.7079223688</v>
      </c>
      <c r="AF194" s="71">
        <v>4163647.2157216468</v>
      </c>
      <c r="AG194" s="71">
        <v>160655785.54999959</v>
      </c>
      <c r="AH194" s="71">
        <v>198034938.08977252</v>
      </c>
      <c r="AI194" s="71">
        <v>0</v>
      </c>
      <c r="AJ194" s="71">
        <v>0</v>
      </c>
      <c r="AK194" s="71">
        <v>12474342.276199399</v>
      </c>
      <c r="AL194" s="71">
        <v>0</v>
      </c>
      <c r="AM194" s="71">
        <v>0</v>
      </c>
      <c r="AN194" s="71">
        <v>694616275.24304914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2434</v>
      </c>
      <c r="B195" s="70">
        <v>187</v>
      </c>
      <c r="C195" s="70">
        <v>16</v>
      </c>
      <c r="D195" s="70">
        <v>7</v>
      </c>
      <c r="E195" s="70">
        <v>2022</v>
      </c>
      <c r="F195" s="70" t="s">
        <v>161</v>
      </c>
      <c r="G195" s="1073" t="s">
        <v>2432</v>
      </c>
      <c r="H195" s="70" t="s">
        <v>2433</v>
      </c>
      <c r="I195" s="1066"/>
      <c r="J195" s="73"/>
      <c r="K195" s="71"/>
      <c r="L195" s="71"/>
      <c r="M195" s="71"/>
      <c r="N195" s="71"/>
      <c r="O195" s="71"/>
      <c r="P195" s="71"/>
      <c r="Q195" s="71"/>
      <c r="R195" s="71"/>
      <c r="S195" s="71"/>
      <c r="T195" s="71"/>
      <c r="U195" s="71"/>
      <c r="V195" s="71"/>
      <c r="W195" s="71"/>
      <c r="X195" s="71"/>
      <c r="Y195" s="71"/>
      <c r="Z195" s="71"/>
      <c r="AA195" s="71"/>
      <c r="AB195" s="71"/>
      <c r="AC195" s="72"/>
      <c r="AD195" s="71">
        <v>2593400.3938342007</v>
      </c>
      <c r="AE195" s="71">
        <v>291038.54653014557</v>
      </c>
      <c r="AF195" s="71">
        <v>256883.1187077623</v>
      </c>
      <c r="AG195" s="71">
        <v>7959093.9630275033</v>
      </c>
      <c r="AH195" s="71">
        <v>9448763.47990546</v>
      </c>
      <c r="AI195" s="71">
        <v>0</v>
      </c>
      <c r="AJ195" s="71">
        <v>0</v>
      </c>
      <c r="AK195" s="71">
        <v>543625.90945395653</v>
      </c>
      <c r="AL195" s="71">
        <v>0</v>
      </c>
      <c r="AM195" s="71">
        <v>0</v>
      </c>
      <c r="AN195" s="71">
        <v>21092805.411459029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2542</v>
      </c>
      <c r="B196" s="70">
        <v>188</v>
      </c>
      <c r="C196" s="70">
        <v>16</v>
      </c>
      <c r="D196" s="70">
        <v>8</v>
      </c>
      <c r="E196" s="70">
        <v>2022</v>
      </c>
      <c r="F196" s="70" t="s">
        <v>161</v>
      </c>
      <c r="G196" s="1073" t="s">
        <v>2540</v>
      </c>
      <c r="H196" s="70" t="s">
        <v>2541</v>
      </c>
      <c r="I196" s="1066"/>
      <c r="J196" s="73"/>
      <c r="K196" s="71"/>
      <c r="L196" s="71"/>
      <c r="M196" s="71"/>
      <c r="N196" s="71"/>
      <c r="O196" s="71"/>
      <c r="P196" s="71"/>
      <c r="Q196" s="71"/>
      <c r="R196" s="71"/>
      <c r="S196" s="71"/>
      <c r="T196" s="71"/>
      <c r="U196" s="71"/>
      <c r="V196" s="71"/>
      <c r="W196" s="71"/>
      <c r="X196" s="71"/>
      <c r="Y196" s="71"/>
      <c r="Z196" s="71"/>
      <c r="AA196" s="71"/>
      <c r="AB196" s="71"/>
      <c r="AC196" s="72"/>
      <c r="AD196" s="71">
        <v>31165610.469714914</v>
      </c>
      <c r="AE196" s="71">
        <v>434198.04779632518</v>
      </c>
      <c r="AF196" s="71">
        <v>1246953.4720605961</v>
      </c>
      <c r="AG196" s="71">
        <v>10937612.922956778</v>
      </c>
      <c r="AH196" s="71">
        <v>17605347.307500515</v>
      </c>
      <c r="AI196" s="71">
        <v>0</v>
      </c>
      <c r="AJ196" s="71">
        <v>0</v>
      </c>
      <c r="AK196" s="71">
        <v>1172217.578627795</v>
      </c>
      <c r="AL196" s="71">
        <v>0</v>
      </c>
      <c r="AM196" s="71">
        <v>0</v>
      </c>
      <c r="AN196" s="71">
        <v>62561939.798656926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2573</v>
      </c>
      <c r="B197" s="70">
        <v>189</v>
      </c>
      <c r="C197" s="70">
        <v>16</v>
      </c>
      <c r="D197" s="70">
        <v>9</v>
      </c>
      <c r="E197" s="70">
        <v>2022</v>
      </c>
      <c r="F197" s="70" t="s">
        <v>161</v>
      </c>
      <c r="G197" s="1073" t="s">
        <v>2571</v>
      </c>
      <c r="H197" s="70" t="s">
        <v>2572</v>
      </c>
      <c r="I197" s="1066"/>
      <c r="J197" s="73"/>
      <c r="K197" s="71"/>
      <c r="L197" s="71"/>
      <c r="M197" s="71"/>
      <c r="N197" s="71"/>
      <c r="O197" s="71"/>
      <c r="P197" s="71"/>
      <c r="Q197" s="71"/>
      <c r="R197" s="71"/>
      <c r="S197" s="71"/>
      <c r="T197" s="71"/>
      <c r="U197" s="71"/>
      <c r="V197" s="71"/>
      <c r="W197" s="71"/>
      <c r="X197" s="71"/>
      <c r="Y197" s="71"/>
      <c r="Z197" s="71"/>
      <c r="AA197" s="71"/>
      <c r="AB197" s="71"/>
      <c r="AC197" s="72"/>
      <c r="AD197" s="71">
        <v>114253987.22322257</v>
      </c>
      <c r="AE197" s="71">
        <v>7049425.551359904</v>
      </c>
      <c r="AF197" s="71">
        <v>2595589.8452763483</v>
      </c>
      <c r="AG197" s="71">
        <v>227061405.16590729</v>
      </c>
      <c r="AH197" s="71">
        <v>193192867.12498111</v>
      </c>
      <c r="AI197" s="71">
        <v>0</v>
      </c>
      <c r="AJ197" s="71">
        <v>0</v>
      </c>
      <c r="AK197" s="71">
        <v>12566926.546289301</v>
      </c>
      <c r="AL197" s="71">
        <v>0</v>
      </c>
      <c r="AM197" s="71">
        <v>0</v>
      </c>
      <c r="AN197" s="71">
        <v>556720201.45703661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2527</v>
      </c>
      <c r="B198" s="70">
        <v>190</v>
      </c>
      <c r="C198" s="70">
        <v>16</v>
      </c>
      <c r="D198" s="70">
        <v>10</v>
      </c>
      <c r="E198" s="70">
        <v>2022</v>
      </c>
      <c r="F198" s="70" t="s">
        <v>161</v>
      </c>
      <c r="G198" s="1073" t="s">
        <v>2525</v>
      </c>
      <c r="H198" s="70" t="s">
        <v>2526</v>
      </c>
      <c r="I198" s="1066"/>
      <c r="J198" s="73"/>
      <c r="K198" s="71"/>
      <c r="L198" s="71"/>
      <c r="M198" s="71"/>
      <c r="N198" s="71"/>
      <c r="O198" s="71"/>
      <c r="P198" s="71"/>
      <c r="Q198" s="71"/>
      <c r="R198" s="71"/>
      <c r="S198" s="71"/>
      <c r="T198" s="71"/>
      <c r="U198" s="71"/>
      <c r="V198" s="71"/>
      <c r="W198" s="71"/>
      <c r="X198" s="71"/>
      <c r="Y198" s="71"/>
      <c r="Z198" s="71"/>
      <c r="AA198" s="71"/>
      <c r="AB198" s="71"/>
      <c r="AC198" s="72"/>
      <c r="AD198" s="71">
        <v>6964634.8148449371</v>
      </c>
      <c r="AE198" s="71">
        <v>361831.70649693767</v>
      </c>
      <c r="AF198" s="71">
        <v>786704.55104252207</v>
      </c>
      <c r="AG198" s="71">
        <v>11828097.97283254</v>
      </c>
      <c r="AH198" s="71">
        <v>20319404.941535383</v>
      </c>
      <c r="AI198" s="71">
        <v>0</v>
      </c>
      <c r="AJ198" s="71">
        <v>0</v>
      </c>
      <c r="AK198" s="71">
        <v>1360226.9192845554</v>
      </c>
      <c r="AL198" s="71">
        <v>0</v>
      </c>
      <c r="AM198" s="71">
        <v>0</v>
      </c>
      <c r="AN198" s="71">
        <v>41620900.906036869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1663</v>
      </c>
      <c r="B199" s="70">
        <v>191</v>
      </c>
      <c r="C199" s="70">
        <v>16</v>
      </c>
      <c r="D199" s="70">
        <v>11</v>
      </c>
      <c r="E199" s="70">
        <v>2022</v>
      </c>
      <c r="F199" s="70" t="s">
        <v>161</v>
      </c>
      <c r="G199" s="1073" t="s">
        <v>1661</v>
      </c>
      <c r="H199" s="70" t="s">
        <v>1662</v>
      </c>
      <c r="I199" s="1066"/>
      <c r="J199" s="73"/>
      <c r="K199" s="71"/>
      <c r="L199" s="71"/>
      <c r="M199" s="71"/>
      <c r="N199" s="71"/>
      <c r="O199" s="71"/>
      <c r="P199" s="71"/>
      <c r="Q199" s="71"/>
      <c r="R199" s="71"/>
      <c r="S199" s="71"/>
      <c r="T199" s="71"/>
      <c r="U199" s="71"/>
      <c r="V199" s="71"/>
      <c r="W199" s="71"/>
      <c r="X199" s="71"/>
      <c r="Y199" s="71"/>
      <c r="Z199" s="71"/>
      <c r="AA199" s="71"/>
      <c r="AB199" s="71"/>
      <c r="AC199" s="72"/>
      <c r="AD199" s="71">
        <v>53634913.804409176</v>
      </c>
      <c r="AE199" s="71">
        <v>1716340.8338615608</v>
      </c>
      <c r="AF199" s="71">
        <v>2520665.6023199176</v>
      </c>
      <c r="AG199" s="71">
        <v>37983793.334355794</v>
      </c>
      <c r="AH199" s="71">
        <v>38453152.850352421</v>
      </c>
      <c r="AI199" s="71">
        <v>0</v>
      </c>
      <c r="AJ199" s="71">
        <v>0</v>
      </c>
      <c r="AK199" s="71">
        <v>2544453.3362922124</v>
      </c>
      <c r="AL199" s="71">
        <v>0</v>
      </c>
      <c r="AM199" s="71">
        <v>0</v>
      </c>
      <c r="AN199" s="71">
        <v>136853319.76159108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2483</v>
      </c>
      <c r="B200" s="70">
        <v>192</v>
      </c>
      <c r="C200" s="70">
        <v>16</v>
      </c>
      <c r="D200" s="70">
        <v>12</v>
      </c>
      <c r="E200" s="70">
        <v>2022</v>
      </c>
      <c r="F200" s="70" t="s">
        <v>161</v>
      </c>
      <c r="G200" s="1073" t="s">
        <v>2481</v>
      </c>
      <c r="H200" s="70" t="s">
        <v>2482</v>
      </c>
      <c r="I200" s="1066"/>
      <c r="J200" s="73"/>
      <c r="K200" s="71"/>
      <c r="L200" s="71"/>
      <c r="M200" s="71"/>
      <c r="N200" s="71"/>
      <c r="O200" s="71"/>
      <c r="P200" s="71"/>
      <c r="Q200" s="71"/>
      <c r="R200" s="71"/>
      <c r="S200" s="71"/>
      <c r="T200" s="71"/>
      <c r="U200" s="71"/>
      <c r="V200" s="71"/>
      <c r="W200" s="71"/>
      <c r="X200" s="71"/>
      <c r="Y200" s="71"/>
      <c r="Z200" s="71"/>
      <c r="AA200" s="71"/>
      <c r="AB200" s="71"/>
      <c r="AC200" s="72"/>
      <c r="AD200" s="71">
        <v>219757.16616217434</v>
      </c>
      <c r="AE200" s="71">
        <v>155744.95192694274</v>
      </c>
      <c r="AF200" s="71">
        <v>58869.048037195527</v>
      </c>
      <c r="AG200" s="71">
        <v>1946784.5573145975</v>
      </c>
      <c r="AH200" s="71">
        <v>3463425.7595383008</v>
      </c>
      <c r="AI200" s="71">
        <v>0</v>
      </c>
      <c r="AJ200" s="71">
        <v>0</v>
      </c>
      <c r="AK200" s="71">
        <v>219258.14590328222</v>
      </c>
      <c r="AL200" s="71">
        <v>0</v>
      </c>
      <c r="AM200" s="71">
        <v>0</v>
      </c>
      <c r="AN200" s="71">
        <v>6063839.6288824929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2534</v>
      </c>
      <c r="B201" s="70">
        <v>193</v>
      </c>
      <c r="C201" s="70">
        <v>16</v>
      </c>
      <c r="D201" s="70">
        <v>13</v>
      </c>
      <c r="E201" s="70">
        <v>2022</v>
      </c>
      <c r="F201" s="70" t="s">
        <v>161</v>
      </c>
      <c r="G201" s="1073" t="s">
        <v>2533</v>
      </c>
      <c r="H201" s="70" t="s">
        <v>1644</v>
      </c>
      <c r="I201" s="1066"/>
      <c r="J201" s="73"/>
      <c r="K201" s="71"/>
      <c r="L201" s="71"/>
      <c r="M201" s="71"/>
      <c r="N201" s="71"/>
      <c r="O201" s="71"/>
      <c r="P201" s="71"/>
      <c r="Q201" s="71"/>
      <c r="R201" s="71"/>
      <c r="S201" s="71"/>
      <c r="T201" s="71"/>
      <c r="U201" s="71"/>
      <c r="V201" s="71"/>
      <c r="W201" s="71"/>
      <c r="X201" s="71"/>
      <c r="Y201" s="71"/>
      <c r="Z201" s="71"/>
      <c r="AA201" s="71"/>
      <c r="AB201" s="71"/>
      <c r="AC201" s="72"/>
      <c r="AD201" s="71">
        <v>11954215.296671432</v>
      </c>
      <c r="AE201" s="71">
        <v>407453.96514220373</v>
      </c>
      <c r="AF201" s="71">
        <v>326455.63002444792</v>
      </c>
      <c r="AG201" s="71">
        <v>19087086.448371511</v>
      </c>
      <c r="AH201" s="71">
        <v>19488374.904919397</v>
      </c>
      <c r="AI201" s="71">
        <v>0</v>
      </c>
      <c r="AJ201" s="71">
        <v>0</v>
      </c>
      <c r="AK201" s="71">
        <v>1211343.148833151</v>
      </c>
      <c r="AL201" s="71">
        <v>0</v>
      </c>
      <c r="AM201" s="71">
        <v>0</v>
      </c>
      <c r="AN201" s="71">
        <v>52474929.393962137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2581</v>
      </c>
      <c r="B202" s="70">
        <v>194</v>
      </c>
      <c r="C202" s="70">
        <v>16</v>
      </c>
      <c r="D202" s="70">
        <v>14</v>
      </c>
      <c r="E202" s="70">
        <v>2022</v>
      </c>
      <c r="F202" s="70" t="s">
        <v>161</v>
      </c>
      <c r="G202" s="1073" t="s">
        <v>2579</v>
      </c>
      <c r="H202" s="70" t="s">
        <v>2580</v>
      </c>
      <c r="I202" s="1066"/>
      <c r="J202" s="73"/>
      <c r="K202" s="71"/>
      <c r="L202" s="71"/>
      <c r="M202" s="71"/>
      <c r="N202" s="71"/>
      <c r="O202" s="71"/>
      <c r="P202" s="71"/>
      <c r="Q202" s="71"/>
      <c r="R202" s="71"/>
      <c r="S202" s="71"/>
      <c r="T202" s="71"/>
      <c r="U202" s="71"/>
      <c r="V202" s="71"/>
      <c r="W202" s="71"/>
      <c r="X202" s="71"/>
      <c r="Y202" s="71"/>
      <c r="Z202" s="71"/>
      <c r="AA202" s="71"/>
      <c r="AB202" s="71"/>
      <c r="AC202" s="72"/>
      <c r="AD202" s="71">
        <v>111082678.48821978</v>
      </c>
      <c r="AE202" s="71">
        <v>2775091.8706982522</v>
      </c>
      <c r="AF202" s="71">
        <v>6646850.69656335</v>
      </c>
      <c r="AG202" s="71">
        <v>139965826.01185173</v>
      </c>
      <c r="AH202" s="71">
        <v>135827776.38932732</v>
      </c>
      <c r="AI202" s="71">
        <v>0</v>
      </c>
      <c r="AJ202" s="71">
        <v>0</v>
      </c>
      <c r="AK202" s="71">
        <v>8524467.4675801415</v>
      </c>
      <c r="AL202" s="71">
        <v>0</v>
      </c>
      <c r="AM202" s="71">
        <v>0</v>
      </c>
      <c r="AN202" s="71">
        <v>404822690.92424053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2597</v>
      </c>
      <c r="B203" s="70">
        <v>195</v>
      </c>
      <c r="C203" s="70">
        <v>16</v>
      </c>
      <c r="D203" s="70">
        <v>15</v>
      </c>
      <c r="E203" s="70">
        <v>2022</v>
      </c>
      <c r="F203" s="70" t="s">
        <v>161</v>
      </c>
      <c r="G203" s="1073" t="s">
        <v>2595</v>
      </c>
      <c r="H203" s="70" t="s">
        <v>2596</v>
      </c>
      <c r="I203" s="1066"/>
      <c r="J203" s="73"/>
      <c r="K203" s="71"/>
      <c r="L203" s="71"/>
      <c r="M203" s="71"/>
      <c r="N203" s="71"/>
      <c r="O203" s="71"/>
      <c r="P203" s="71"/>
      <c r="Q203" s="71"/>
      <c r="R203" s="71"/>
      <c r="S203" s="71"/>
      <c r="T203" s="71"/>
      <c r="U203" s="71"/>
      <c r="V203" s="71"/>
      <c r="W203" s="71"/>
      <c r="X203" s="71"/>
      <c r="Y203" s="71"/>
      <c r="Z203" s="71"/>
      <c r="AA203" s="71"/>
      <c r="AB203" s="71"/>
      <c r="AC203" s="72"/>
      <c r="AD203" s="71">
        <v>311666657.62889004</v>
      </c>
      <c r="AE203" s="71">
        <v>6033150.4105032878</v>
      </c>
      <c r="AF203" s="71">
        <v>3248501.1053252444</v>
      </c>
      <c r="AG203" s="71">
        <v>343002558.65973157</v>
      </c>
      <c r="AH203" s="71">
        <v>332061348.79279351</v>
      </c>
      <c r="AI203" s="71">
        <v>0</v>
      </c>
      <c r="AJ203" s="71">
        <v>0</v>
      </c>
      <c r="AK203" s="71">
        <v>19821943.582553089</v>
      </c>
      <c r="AL203" s="71">
        <v>0</v>
      </c>
      <c r="AM203" s="71">
        <v>0</v>
      </c>
      <c r="AN203" s="71">
        <v>1015834160.1797967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2507</v>
      </c>
      <c r="B204" s="70">
        <v>196</v>
      </c>
      <c r="C204" s="70">
        <v>16</v>
      </c>
      <c r="D204" s="70">
        <v>16</v>
      </c>
      <c r="E204" s="70">
        <v>2022</v>
      </c>
      <c r="F204" s="70" t="s">
        <v>161</v>
      </c>
      <c r="G204" s="1073" t="s">
        <v>2505</v>
      </c>
      <c r="H204" s="70" t="s">
        <v>2506</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6292.7253303815251</v>
      </c>
      <c r="AF204" s="71">
        <v>69572.511316685632</v>
      </c>
      <c r="AG204" s="71">
        <v>970321.64055427897</v>
      </c>
      <c r="AH204" s="71">
        <v>1239339.592178754</v>
      </c>
      <c r="AI204" s="71">
        <v>0</v>
      </c>
      <c r="AJ204" s="71">
        <v>0</v>
      </c>
      <c r="AK204" s="71">
        <v>63918.010731522205</v>
      </c>
      <c r="AL204" s="71">
        <v>0</v>
      </c>
      <c r="AM204" s="71">
        <v>0</v>
      </c>
      <c r="AN204" s="71">
        <v>2349444.4801116223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2503</v>
      </c>
      <c r="B205" s="70">
        <v>197</v>
      </c>
      <c r="C205" s="70">
        <v>16</v>
      </c>
      <c r="D205" s="70">
        <v>17</v>
      </c>
      <c r="E205" s="70">
        <v>2022</v>
      </c>
      <c r="F205" s="70" t="s">
        <v>161</v>
      </c>
      <c r="G205" s="1073" t="s">
        <v>2501</v>
      </c>
      <c r="H205" s="70" t="s">
        <v>2502</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22024.538656335335</v>
      </c>
      <c r="AF205" s="71">
        <v>417435.06790011376</v>
      </c>
      <c r="AG205" s="71">
        <v>1615155.6421884517</v>
      </c>
      <c r="AH205" s="71">
        <v>1743721.984344526</v>
      </c>
      <c r="AI205" s="71">
        <v>0</v>
      </c>
      <c r="AJ205" s="71">
        <v>0</v>
      </c>
      <c r="AK205" s="71">
        <v>88064.814785652808</v>
      </c>
      <c r="AL205" s="71">
        <v>0</v>
      </c>
      <c r="AM205" s="71">
        <v>0</v>
      </c>
      <c r="AN205" s="71">
        <v>3886402.0478750793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2386</v>
      </c>
      <c r="B206" s="70">
        <v>198</v>
      </c>
      <c r="C206" s="70">
        <v>16</v>
      </c>
      <c r="D206" s="70">
        <v>18</v>
      </c>
      <c r="E206" s="70">
        <v>2022</v>
      </c>
      <c r="F206" s="70" t="s">
        <v>161</v>
      </c>
      <c r="G206" s="1073" t="s">
        <v>2384</v>
      </c>
      <c r="H206" s="70" t="s">
        <v>2385</v>
      </c>
      <c r="I206" s="1066"/>
      <c r="J206" s="73"/>
      <c r="K206" s="71"/>
      <c r="L206" s="71"/>
      <c r="M206" s="71"/>
      <c r="N206" s="71"/>
      <c r="O206" s="71"/>
      <c r="P206" s="71"/>
      <c r="Q206" s="71"/>
      <c r="R206" s="71"/>
      <c r="S206" s="71"/>
      <c r="T206" s="71"/>
      <c r="U206" s="71"/>
      <c r="V206" s="71"/>
      <c r="W206" s="71"/>
      <c r="X206" s="71"/>
      <c r="Y206" s="71"/>
      <c r="Z206" s="71"/>
      <c r="AA206" s="71"/>
      <c r="AB206" s="71"/>
      <c r="AC206" s="72"/>
      <c r="AD206" s="71">
        <v>15659682.458266236</v>
      </c>
      <c r="AE206" s="71">
        <v>269014.00787381019</v>
      </c>
      <c r="AF206" s="71">
        <v>390676.4097013885</v>
      </c>
      <c r="AG206" s="71">
        <v>5041987.7651586272</v>
      </c>
      <c r="AH206" s="71">
        <v>7205462.7452253131</v>
      </c>
      <c r="AI206" s="71">
        <v>0</v>
      </c>
      <c r="AJ206" s="71">
        <v>0</v>
      </c>
      <c r="AK206" s="71">
        <v>438516.29180656443</v>
      </c>
      <c r="AL206" s="71">
        <v>0</v>
      </c>
      <c r="AM206" s="71">
        <v>0</v>
      </c>
      <c r="AN206" s="71">
        <v>29005339.67803194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2458</v>
      </c>
      <c r="B207" s="70">
        <v>199</v>
      </c>
      <c r="C207" s="70">
        <v>16</v>
      </c>
      <c r="D207" s="70">
        <v>19</v>
      </c>
      <c r="E207" s="70">
        <v>2022</v>
      </c>
      <c r="F207" s="70" t="s">
        <v>161</v>
      </c>
      <c r="G207" s="1073" t="s">
        <v>2456</v>
      </c>
      <c r="H207" s="70" t="s">
        <v>2457</v>
      </c>
      <c r="I207" s="1066"/>
      <c r="J207" s="73"/>
      <c r="K207" s="71"/>
      <c r="L207" s="71"/>
      <c r="M207" s="71"/>
      <c r="N207" s="71"/>
      <c r="O207" s="71"/>
      <c r="P207" s="71"/>
      <c r="Q207" s="71"/>
      <c r="R207" s="71"/>
      <c r="S207" s="71"/>
      <c r="T207" s="71"/>
      <c r="U207" s="71"/>
      <c r="V207" s="71"/>
      <c r="W207" s="71"/>
      <c r="X207" s="71"/>
      <c r="Y207" s="71"/>
      <c r="Z207" s="71"/>
      <c r="AA207" s="71"/>
      <c r="AB207" s="71"/>
      <c r="AC207" s="72"/>
      <c r="AD207" s="71">
        <v>215946.53413180326</v>
      </c>
      <c r="AE207" s="71">
        <v>187208.57857885037</v>
      </c>
      <c r="AF207" s="71">
        <v>42813.853117960381</v>
      </c>
      <c r="AG207" s="71">
        <v>1682709.6804548888</v>
      </c>
      <c r="AH207" s="71">
        <v>2267318.9438308985</v>
      </c>
      <c r="AI207" s="71">
        <v>0</v>
      </c>
      <c r="AJ207" s="71">
        <v>0</v>
      </c>
      <c r="AK207" s="71">
        <v>119571.87462098901</v>
      </c>
      <c r="AL207" s="71">
        <v>0</v>
      </c>
      <c r="AM207" s="71">
        <v>0</v>
      </c>
      <c r="AN207" s="71">
        <v>4515569.4647353906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1691</v>
      </c>
      <c r="B208" s="70">
        <v>200</v>
      </c>
      <c r="C208" s="70">
        <v>16</v>
      </c>
      <c r="D208" s="70">
        <v>20</v>
      </c>
      <c r="E208" s="70">
        <v>2022</v>
      </c>
      <c r="F208" s="70" t="s">
        <v>161</v>
      </c>
      <c r="G208" s="1073" t="s">
        <v>1689</v>
      </c>
      <c r="H208" s="70" t="s">
        <v>1690</v>
      </c>
      <c r="I208" s="1066"/>
      <c r="J208" s="73"/>
      <c r="K208" s="71"/>
      <c r="L208" s="71"/>
      <c r="M208" s="71"/>
      <c r="N208" s="71"/>
      <c r="O208" s="71"/>
      <c r="P208" s="71"/>
      <c r="Q208" s="71"/>
      <c r="R208" s="71"/>
      <c r="S208" s="71"/>
      <c r="T208" s="71"/>
      <c r="U208" s="71"/>
      <c r="V208" s="71"/>
      <c r="W208" s="71"/>
      <c r="X208" s="71"/>
      <c r="Y208" s="71"/>
      <c r="Z208" s="71"/>
      <c r="AA208" s="71"/>
      <c r="AB208" s="71"/>
      <c r="AC208" s="72"/>
      <c r="AD208" s="71">
        <v>61336436.957492866</v>
      </c>
      <c r="AE208" s="71">
        <v>1862646.6977929315</v>
      </c>
      <c r="AF208" s="71">
        <v>2333354.994928841</v>
      </c>
      <c r="AG208" s="71">
        <v>51985903.084126398</v>
      </c>
      <c r="AH208" s="71">
        <v>57523610.91604875</v>
      </c>
      <c r="AI208" s="71">
        <v>0</v>
      </c>
      <c r="AJ208" s="71">
        <v>0</v>
      </c>
      <c r="AK208" s="71">
        <v>3368285.4746096097</v>
      </c>
      <c r="AL208" s="71">
        <v>0</v>
      </c>
      <c r="AM208" s="71">
        <v>0</v>
      </c>
      <c r="AN208" s="71">
        <v>178410238.1249994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1711</v>
      </c>
      <c r="B209" s="70">
        <v>201</v>
      </c>
      <c r="C209" s="70">
        <v>16</v>
      </c>
      <c r="D209" s="70">
        <v>21</v>
      </c>
      <c r="E209" s="70">
        <v>2022</v>
      </c>
      <c r="F209" s="70" t="s">
        <v>161</v>
      </c>
      <c r="G209" s="1073" t="s">
        <v>1709</v>
      </c>
      <c r="H209" s="70" t="s">
        <v>1710</v>
      </c>
      <c r="I209" s="1066"/>
      <c r="J209" s="73"/>
      <c r="K209" s="71"/>
      <c r="L209" s="71"/>
      <c r="M209" s="71"/>
      <c r="N209" s="71"/>
      <c r="O209" s="71"/>
      <c r="P209" s="71"/>
      <c r="Q209" s="71"/>
      <c r="R209" s="71"/>
      <c r="S209" s="71"/>
      <c r="T209" s="71"/>
      <c r="U209" s="71"/>
      <c r="V209" s="71"/>
      <c r="W209" s="71"/>
      <c r="X209" s="71"/>
      <c r="Y209" s="71"/>
      <c r="Z209" s="71"/>
      <c r="AA209" s="71"/>
      <c r="AB209" s="71"/>
      <c r="AC209" s="72"/>
      <c r="AD209" s="71">
        <v>106283817.19176707</v>
      </c>
      <c r="AE209" s="71">
        <v>1746231.2791808732</v>
      </c>
      <c r="AF209" s="71">
        <v>604745.67529119039</v>
      </c>
      <c r="AG209" s="71">
        <v>92033165.22371155</v>
      </c>
      <c r="AH209" s="71">
        <v>100967747.62792724</v>
      </c>
      <c r="AI209" s="71">
        <v>0</v>
      </c>
      <c r="AJ209" s="71">
        <v>0</v>
      </c>
      <c r="AK209" s="71">
        <v>6158209.797569748</v>
      </c>
      <c r="AL209" s="71">
        <v>0</v>
      </c>
      <c r="AM209" s="71">
        <v>0</v>
      </c>
      <c r="AN209" s="71">
        <v>307793916.79544771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2446</v>
      </c>
      <c r="B210" s="70">
        <v>202</v>
      </c>
      <c r="C210" s="70">
        <v>16</v>
      </c>
      <c r="D210" s="70">
        <v>22</v>
      </c>
      <c r="E210" s="70">
        <v>2022</v>
      </c>
      <c r="F210" s="70" t="s">
        <v>161</v>
      </c>
      <c r="G210" s="1073" t="s">
        <v>2444</v>
      </c>
      <c r="H210" s="70" t="s">
        <v>2445</v>
      </c>
      <c r="I210" s="1066"/>
      <c r="J210" s="73"/>
      <c r="K210" s="71"/>
      <c r="L210" s="71"/>
      <c r="M210" s="71"/>
      <c r="N210" s="71"/>
      <c r="O210" s="71"/>
      <c r="P210" s="71"/>
      <c r="Q210" s="71"/>
      <c r="R210" s="71"/>
      <c r="S210" s="71"/>
      <c r="T210" s="71"/>
      <c r="U210" s="71"/>
      <c r="V210" s="71"/>
      <c r="W210" s="71"/>
      <c r="X210" s="71"/>
      <c r="Y210" s="71"/>
      <c r="Z210" s="71"/>
      <c r="AA210" s="71"/>
      <c r="AB210" s="71"/>
      <c r="AC210" s="72"/>
      <c r="AD210" s="71">
        <v>2202738.2569484352</v>
      </c>
      <c r="AE210" s="71">
        <v>188781.75991144576</v>
      </c>
      <c r="AF210" s="71">
        <v>53517.316397450479</v>
      </c>
      <c r="AG210" s="71">
        <v>2757433.0165118431</v>
      </c>
      <c r="AH210" s="71">
        <v>4971769.2942054663</v>
      </c>
      <c r="AI210" s="71">
        <v>0</v>
      </c>
      <c r="AJ210" s="71">
        <v>0</v>
      </c>
      <c r="AK210" s="71">
        <v>298800.55925806542</v>
      </c>
      <c r="AL210" s="71">
        <v>0</v>
      </c>
      <c r="AM210" s="71">
        <v>0</v>
      </c>
      <c r="AN210" s="71">
        <v>10473040.203232707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2378</v>
      </c>
      <c r="B211" s="70">
        <v>203</v>
      </c>
      <c r="C211" s="70">
        <v>16</v>
      </c>
      <c r="D211" s="70">
        <v>23</v>
      </c>
      <c r="E211" s="70">
        <v>2022</v>
      </c>
      <c r="F211" s="70" t="s">
        <v>161</v>
      </c>
      <c r="G211" s="1073" t="s">
        <v>2376</v>
      </c>
      <c r="H211" s="70" t="s">
        <v>2377</v>
      </c>
      <c r="I211" s="1066"/>
      <c r="J211" s="73"/>
      <c r="K211" s="71"/>
      <c r="L211" s="71"/>
      <c r="M211" s="71"/>
      <c r="N211" s="71"/>
      <c r="O211" s="71"/>
      <c r="P211" s="71"/>
      <c r="Q211" s="71"/>
      <c r="R211" s="71"/>
      <c r="S211" s="71"/>
      <c r="T211" s="71"/>
      <c r="U211" s="71"/>
      <c r="V211" s="71"/>
      <c r="W211" s="71"/>
      <c r="X211" s="71"/>
      <c r="Y211" s="71"/>
      <c r="Z211" s="71"/>
      <c r="AA211" s="71"/>
      <c r="AB211" s="71"/>
      <c r="AC211" s="72"/>
      <c r="AD211" s="71">
        <v>449520.59111577319</v>
      </c>
      <c r="AE211" s="71">
        <v>416893.05313777603</v>
      </c>
      <c r="AF211" s="71">
        <v>155200.21755260637</v>
      </c>
      <c r="AG211" s="71">
        <v>7031761.2559155021</v>
      </c>
      <c r="AH211" s="71">
        <v>5994945.0040274607</v>
      </c>
      <c r="AI211" s="71">
        <v>0</v>
      </c>
      <c r="AJ211" s="71">
        <v>0</v>
      </c>
      <c r="AK211" s="71">
        <v>351871.8772593899</v>
      </c>
      <c r="AL211" s="71">
        <v>0</v>
      </c>
      <c r="AM211" s="71">
        <v>0</v>
      </c>
      <c r="AN211" s="71">
        <v>14400191.999008508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2523</v>
      </c>
      <c r="B212" s="70">
        <v>204</v>
      </c>
      <c r="C212" s="70">
        <v>16</v>
      </c>
      <c r="D212" s="70">
        <v>24</v>
      </c>
      <c r="E212" s="70">
        <v>2022</v>
      </c>
      <c r="F212" s="70" t="s">
        <v>161</v>
      </c>
      <c r="G212" s="1073" t="s">
        <v>2521</v>
      </c>
      <c r="H212" s="70" t="s">
        <v>2522</v>
      </c>
      <c r="I212" s="1066"/>
      <c r="J212" s="73"/>
      <c r="K212" s="71"/>
      <c r="L212" s="71"/>
      <c r="M212" s="71"/>
      <c r="N212" s="71"/>
      <c r="O212" s="71"/>
      <c r="P212" s="71"/>
      <c r="Q212" s="71"/>
      <c r="R212" s="71"/>
      <c r="S212" s="71"/>
      <c r="T212" s="71"/>
      <c r="U212" s="71"/>
      <c r="V212" s="71"/>
      <c r="W212" s="71"/>
      <c r="X212" s="71"/>
      <c r="Y212" s="71"/>
      <c r="Z212" s="71"/>
      <c r="AA212" s="71"/>
      <c r="AB212" s="71"/>
      <c r="AC212" s="72"/>
      <c r="AD212" s="71">
        <v>5125680.6080982862</v>
      </c>
      <c r="AE212" s="71">
        <v>322502.17318205314</v>
      </c>
      <c r="AF212" s="71">
        <v>422786.79953985877</v>
      </c>
      <c r="AG212" s="71">
        <v>15316342.857863113</v>
      </c>
      <c r="AH212" s="71">
        <v>19363480.217335492</v>
      </c>
      <c r="AI212" s="71">
        <v>0</v>
      </c>
      <c r="AJ212" s="71">
        <v>0</v>
      </c>
      <c r="AK212" s="71">
        <v>1419367.2201230144</v>
      </c>
      <c r="AL212" s="71">
        <v>0</v>
      </c>
      <c r="AM212" s="71">
        <v>0</v>
      </c>
      <c r="AN212" s="71">
        <v>41970159.876141824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1707</v>
      </c>
      <c r="B213" s="70">
        <v>205</v>
      </c>
      <c r="C213" s="70">
        <v>16</v>
      </c>
      <c r="D213" s="70">
        <v>25</v>
      </c>
      <c r="E213" s="70">
        <v>2022</v>
      </c>
      <c r="F213" s="70" t="s">
        <v>161</v>
      </c>
      <c r="G213" s="1073" t="s">
        <v>1705</v>
      </c>
      <c r="H213" s="70" t="s">
        <v>1706</v>
      </c>
      <c r="I213" s="1066"/>
      <c r="J213" s="73"/>
      <c r="K213" s="71"/>
      <c r="L213" s="71"/>
      <c r="M213" s="71"/>
      <c r="N213" s="71"/>
      <c r="O213" s="71"/>
      <c r="P213" s="71"/>
      <c r="Q213" s="71"/>
      <c r="R213" s="71"/>
      <c r="S213" s="71"/>
      <c r="T213" s="71"/>
      <c r="U213" s="71"/>
      <c r="V213" s="71"/>
      <c r="W213" s="71"/>
      <c r="X213" s="71"/>
      <c r="Y213" s="71"/>
      <c r="Z213" s="71"/>
      <c r="AA213" s="71"/>
      <c r="AB213" s="71"/>
      <c r="AC213" s="72"/>
      <c r="AD213" s="71">
        <v>1220393.7643820674</v>
      </c>
      <c r="AE213" s="71">
        <v>94390.879955722878</v>
      </c>
      <c r="AF213" s="71">
        <v>21406.926558980191</v>
      </c>
      <c r="AG213" s="71">
        <v>4882314.5838015936</v>
      </c>
      <c r="AH213" s="71">
        <v>5197540.4602225255</v>
      </c>
      <c r="AI213" s="71">
        <v>0</v>
      </c>
      <c r="AJ213" s="71">
        <v>0</v>
      </c>
      <c r="AK213" s="71">
        <v>327466.81861644506</v>
      </c>
      <c r="AL213" s="71">
        <v>0</v>
      </c>
      <c r="AM213" s="71">
        <v>0</v>
      </c>
      <c r="AN213" s="71">
        <v>11743513.433537334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2550</v>
      </c>
      <c r="B214" s="70">
        <v>206</v>
      </c>
      <c r="C214" s="70">
        <v>16</v>
      </c>
      <c r="D214" s="70">
        <v>26</v>
      </c>
      <c r="E214" s="70">
        <v>2022</v>
      </c>
      <c r="F214" s="70" t="s">
        <v>161</v>
      </c>
      <c r="G214" s="1073" t="s">
        <v>2548</v>
      </c>
      <c r="H214" s="70" t="s">
        <v>2549</v>
      </c>
      <c r="I214" s="1066"/>
      <c r="J214" s="73"/>
      <c r="K214" s="71"/>
      <c r="L214" s="71"/>
      <c r="M214" s="71"/>
      <c r="N214" s="71"/>
      <c r="O214" s="71"/>
      <c r="P214" s="71"/>
      <c r="Q214" s="71"/>
      <c r="R214" s="71"/>
      <c r="S214" s="71"/>
      <c r="T214" s="71"/>
      <c r="U214" s="71"/>
      <c r="V214" s="71"/>
      <c r="W214" s="71"/>
      <c r="X214" s="71"/>
      <c r="Y214" s="71"/>
      <c r="Z214" s="71"/>
      <c r="AA214" s="71"/>
      <c r="AB214" s="71"/>
      <c r="AC214" s="72"/>
      <c r="AD214" s="71">
        <v>1628201.0656351426</v>
      </c>
      <c r="AE214" s="71">
        <v>1316752.7753823341</v>
      </c>
      <c r="AF214" s="71">
        <v>738538.96628481662</v>
      </c>
      <c r="AG214" s="71">
        <v>82016743.731660724</v>
      </c>
      <c r="AH214" s="71">
        <v>51538273.195681587</v>
      </c>
      <c r="AI214" s="71">
        <v>0</v>
      </c>
      <c r="AJ214" s="71">
        <v>0</v>
      </c>
      <c r="AK214" s="71">
        <v>2777528.1026970553</v>
      </c>
      <c r="AL214" s="71">
        <v>0</v>
      </c>
      <c r="AM214" s="71">
        <v>0</v>
      </c>
      <c r="AN214" s="71">
        <v>140016037.83734164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2398</v>
      </c>
      <c r="B215" s="70">
        <v>207</v>
      </c>
      <c r="C215" s="70">
        <v>16</v>
      </c>
      <c r="D215" s="70">
        <v>27</v>
      </c>
      <c r="E215" s="70">
        <v>2022</v>
      </c>
      <c r="F215" s="70" t="s">
        <v>161</v>
      </c>
      <c r="G215" s="1073" t="s">
        <v>2396</v>
      </c>
      <c r="H215" s="70" t="s">
        <v>2397</v>
      </c>
      <c r="I215" s="1066"/>
      <c r="J215" s="73"/>
      <c r="K215" s="71"/>
      <c r="L215" s="71"/>
      <c r="M215" s="71"/>
      <c r="N215" s="71"/>
      <c r="O215" s="71"/>
      <c r="P215" s="71"/>
      <c r="Q215" s="71"/>
      <c r="R215" s="71"/>
      <c r="S215" s="71"/>
      <c r="T215" s="71"/>
      <c r="U215" s="71"/>
      <c r="V215" s="71"/>
      <c r="W215" s="71"/>
      <c r="X215" s="71"/>
      <c r="Y215" s="71"/>
      <c r="Z215" s="71"/>
      <c r="AA215" s="71"/>
      <c r="AB215" s="71"/>
      <c r="AC215" s="72"/>
      <c r="AD215" s="71">
        <v>0</v>
      </c>
      <c r="AE215" s="71">
        <v>173049.94658549194</v>
      </c>
      <c r="AF215" s="71">
        <v>470952.38429756422</v>
      </c>
      <c r="AG215" s="71">
        <v>4483131.6304090107</v>
      </c>
      <c r="AH215" s="71">
        <v>6864404.1752846483</v>
      </c>
      <c r="AI215" s="71">
        <v>0</v>
      </c>
      <c r="AJ215" s="71">
        <v>0</v>
      </c>
      <c r="AK215" s="71">
        <v>491458.48251348187</v>
      </c>
      <c r="AL215" s="71">
        <v>0</v>
      </c>
      <c r="AM215" s="71">
        <v>0</v>
      </c>
      <c r="AN215" s="71">
        <v>12482996.619090198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2418</v>
      </c>
      <c r="B216" s="70">
        <v>208</v>
      </c>
      <c r="C216" s="70">
        <v>16</v>
      </c>
      <c r="D216" s="70">
        <v>28</v>
      </c>
      <c r="E216" s="70">
        <v>2022</v>
      </c>
      <c r="F216" s="70" t="s">
        <v>161</v>
      </c>
      <c r="G216" s="1073" t="s">
        <v>2416</v>
      </c>
      <c r="H216" s="70" t="s">
        <v>2417</v>
      </c>
      <c r="I216" s="1066"/>
      <c r="J216" s="73"/>
      <c r="K216" s="71"/>
      <c r="L216" s="71"/>
      <c r="M216" s="71"/>
      <c r="N216" s="71"/>
      <c r="O216" s="71"/>
      <c r="P216" s="71"/>
      <c r="Q216" s="71"/>
      <c r="R216" s="71"/>
      <c r="S216" s="71"/>
      <c r="T216" s="71"/>
      <c r="U216" s="71"/>
      <c r="V216" s="71"/>
      <c r="W216" s="71"/>
      <c r="X216" s="71"/>
      <c r="Y216" s="71"/>
      <c r="Z216" s="71"/>
      <c r="AA216" s="71"/>
      <c r="AB216" s="71"/>
      <c r="AC216" s="72"/>
      <c r="AD216" s="71">
        <v>1259529.1161201401</v>
      </c>
      <c r="AE216" s="71">
        <v>190354.94124404111</v>
      </c>
      <c r="AF216" s="71">
        <v>487007.57921679941</v>
      </c>
      <c r="AG216" s="71">
        <v>5680680.4905867595</v>
      </c>
      <c r="AH216" s="71">
        <v>8598518.8759688754</v>
      </c>
      <c r="AI216" s="71">
        <v>0</v>
      </c>
      <c r="AJ216" s="71">
        <v>0</v>
      </c>
      <c r="AK216" s="71">
        <v>573066.93257877883</v>
      </c>
      <c r="AL216" s="71">
        <v>0</v>
      </c>
      <c r="AM216" s="71">
        <v>0</v>
      </c>
      <c r="AN216" s="71">
        <v>16789157.935715396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2519</v>
      </c>
      <c r="B217" s="70">
        <v>209</v>
      </c>
      <c r="C217" s="70">
        <v>16</v>
      </c>
      <c r="D217" s="70">
        <v>29</v>
      </c>
      <c r="E217" s="70">
        <v>2022</v>
      </c>
      <c r="F217" s="70" t="s">
        <v>161</v>
      </c>
      <c r="G217" s="1073" t="s">
        <v>2517</v>
      </c>
      <c r="H217" s="70" t="s">
        <v>2518</v>
      </c>
      <c r="I217" s="1066"/>
      <c r="J217" s="73"/>
      <c r="K217" s="71"/>
      <c r="L217" s="71"/>
      <c r="M217" s="71"/>
      <c r="N217" s="71"/>
      <c r="O217" s="71"/>
      <c r="P217" s="71"/>
      <c r="Q217" s="71"/>
      <c r="R217" s="71"/>
      <c r="S217" s="71"/>
      <c r="T217" s="71"/>
      <c r="U217" s="71"/>
      <c r="V217" s="71"/>
      <c r="W217" s="71"/>
      <c r="X217" s="71"/>
      <c r="Y217" s="71"/>
      <c r="Z217" s="71"/>
      <c r="AA217" s="71"/>
      <c r="AB217" s="71"/>
      <c r="AC217" s="72"/>
      <c r="AD217" s="71">
        <v>4264488.4883118607</v>
      </c>
      <c r="AE217" s="71">
        <v>819627.47428219358</v>
      </c>
      <c r="AF217" s="71">
        <v>1145270.5709054403</v>
      </c>
      <c r="AG217" s="71">
        <v>31959201.37623081</v>
      </c>
      <c r="AH217" s="71">
        <v>23076695.352041602</v>
      </c>
      <c r="AI217" s="71">
        <v>0</v>
      </c>
      <c r="AJ217" s="71">
        <v>0</v>
      </c>
      <c r="AK217" s="71">
        <v>1319551.8215463141</v>
      </c>
      <c r="AL217" s="71">
        <v>0</v>
      </c>
      <c r="AM217" s="71">
        <v>0</v>
      </c>
      <c r="AN217" s="71">
        <v>62584835.083318219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1703</v>
      </c>
      <c r="B218" s="70">
        <v>210</v>
      </c>
      <c r="C218" s="70">
        <v>16</v>
      </c>
      <c r="D218" s="70">
        <v>30</v>
      </c>
      <c r="E218" s="70">
        <v>2022</v>
      </c>
      <c r="F218" s="70" t="s">
        <v>161</v>
      </c>
      <c r="G218" s="1073" t="s">
        <v>1701</v>
      </c>
      <c r="H218" s="70" t="s">
        <v>1702</v>
      </c>
      <c r="I218" s="1066"/>
      <c r="J218" s="73"/>
      <c r="K218" s="71"/>
      <c r="L218" s="71"/>
      <c r="M218" s="71"/>
      <c r="N218" s="71"/>
      <c r="O218" s="71"/>
      <c r="P218" s="71"/>
      <c r="Q218" s="71"/>
      <c r="R218" s="71"/>
      <c r="S218" s="71"/>
      <c r="T218" s="71"/>
      <c r="U218" s="71"/>
      <c r="V218" s="71"/>
      <c r="W218" s="71"/>
      <c r="X218" s="71"/>
      <c r="Y218" s="71"/>
      <c r="Z218" s="71"/>
      <c r="AA218" s="71"/>
      <c r="AB218" s="71"/>
      <c r="AC218" s="72"/>
      <c r="AD218" s="71">
        <v>509359.84093165689</v>
      </c>
      <c r="AE218" s="71">
        <v>344526.71183838852</v>
      </c>
      <c r="AF218" s="71">
        <v>171255.41247184153</v>
      </c>
      <c r="AG218" s="71">
        <v>4636663.5355600035</v>
      </c>
      <c r="AH218" s="71">
        <v>5250380.5203541778</v>
      </c>
      <c r="AI218" s="71">
        <v>0</v>
      </c>
      <c r="AJ218" s="71">
        <v>0</v>
      </c>
      <c r="AK218" s="71">
        <v>340508.67535156378</v>
      </c>
      <c r="AL218" s="71">
        <v>0</v>
      </c>
      <c r="AM218" s="71">
        <v>0</v>
      </c>
      <c r="AN218" s="71">
        <v>11252694.696507633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2499</v>
      </c>
      <c r="B219" s="70">
        <v>211</v>
      </c>
      <c r="C219" s="70">
        <v>16</v>
      </c>
      <c r="D219" s="70">
        <v>31</v>
      </c>
      <c r="E219" s="70">
        <v>2022</v>
      </c>
      <c r="F219" s="70" t="s">
        <v>161</v>
      </c>
      <c r="G219" s="1073" t="s">
        <v>2497</v>
      </c>
      <c r="H219" s="70" t="s">
        <v>2498</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50341.8026430522</v>
      </c>
      <c r="AF219" s="71">
        <v>107034.63279490096</v>
      </c>
      <c r="AG219" s="71">
        <v>589562.51577981503</v>
      </c>
      <c r="AH219" s="71">
        <v>1594809.0876098692</v>
      </c>
      <c r="AI219" s="71">
        <v>0</v>
      </c>
      <c r="AJ219" s="71">
        <v>0</v>
      </c>
      <c r="AK219" s="71">
        <v>87806.560196838574</v>
      </c>
      <c r="AL219" s="71">
        <v>0</v>
      </c>
      <c r="AM219" s="71">
        <v>0</v>
      </c>
      <c r="AN219" s="71">
        <v>2429554.5990244756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2426</v>
      </c>
      <c r="B220" s="70">
        <v>212</v>
      </c>
      <c r="C220" s="70">
        <v>16</v>
      </c>
      <c r="D220" s="70">
        <v>32</v>
      </c>
      <c r="E220" s="70">
        <v>2022</v>
      </c>
      <c r="F220" s="70" t="s">
        <v>161</v>
      </c>
      <c r="G220" s="1073" t="s">
        <v>2424</v>
      </c>
      <c r="H220" s="70" t="s">
        <v>2425</v>
      </c>
      <c r="I220" s="1066"/>
      <c r="J220" s="73"/>
      <c r="K220" s="71"/>
      <c r="L220" s="71"/>
      <c r="M220" s="71"/>
      <c r="N220" s="71"/>
      <c r="O220" s="71"/>
      <c r="P220" s="71"/>
      <c r="Q220" s="71"/>
      <c r="R220" s="71"/>
      <c r="S220" s="71"/>
      <c r="T220" s="71"/>
      <c r="U220" s="71"/>
      <c r="V220" s="71"/>
      <c r="W220" s="71"/>
      <c r="X220" s="71"/>
      <c r="Y220" s="71"/>
      <c r="Z220" s="71"/>
      <c r="AA220" s="71"/>
      <c r="AB220" s="71"/>
      <c r="AC220" s="72"/>
      <c r="AD220" s="71">
        <v>924943.83286837267</v>
      </c>
      <c r="AE220" s="71">
        <v>501844.84509792662</v>
      </c>
      <c r="AF220" s="71">
        <v>438841.99445909396</v>
      </c>
      <c r="AG220" s="71">
        <v>10083975.530317254</v>
      </c>
      <c r="AH220" s="71">
        <v>9381512.4942833576</v>
      </c>
      <c r="AI220" s="71">
        <v>0</v>
      </c>
      <c r="AJ220" s="71">
        <v>0</v>
      </c>
      <c r="AK220" s="71">
        <v>558992.05748840328</v>
      </c>
      <c r="AL220" s="71">
        <v>0</v>
      </c>
      <c r="AM220" s="71">
        <v>0</v>
      </c>
      <c r="AN220" s="71">
        <v>21890110.754514411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1675</v>
      </c>
      <c r="B221" s="70">
        <v>213</v>
      </c>
      <c r="C221" s="70">
        <v>16</v>
      </c>
      <c r="D221" s="70">
        <v>33</v>
      </c>
      <c r="E221" s="70">
        <v>2022</v>
      </c>
      <c r="F221" s="70" t="s">
        <v>161</v>
      </c>
      <c r="G221" s="1073" t="s">
        <v>1673</v>
      </c>
      <c r="H221" s="70" t="s">
        <v>1674</v>
      </c>
      <c r="I221" s="1066"/>
      <c r="J221" s="73"/>
      <c r="K221" s="71"/>
      <c r="L221" s="71"/>
      <c r="M221" s="71"/>
      <c r="N221" s="71"/>
      <c r="O221" s="71"/>
      <c r="P221" s="71"/>
      <c r="Q221" s="71"/>
      <c r="R221" s="71"/>
      <c r="S221" s="71"/>
      <c r="T221" s="71"/>
      <c r="U221" s="71"/>
      <c r="V221" s="71"/>
      <c r="W221" s="71"/>
      <c r="X221" s="71"/>
      <c r="Y221" s="71"/>
      <c r="Z221" s="71"/>
      <c r="AA221" s="71"/>
      <c r="AB221" s="71"/>
      <c r="AC221" s="72"/>
      <c r="AD221" s="71">
        <v>111272030.9912198</v>
      </c>
      <c r="AE221" s="71">
        <v>1873658.9671210991</v>
      </c>
      <c r="AF221" s="71">
        <v>2344058.4582083309</v>
      </c>
      <c r="AG221" s="71">
        <v>68407675.659076661</v>
      </c>
      <c r="AH221" s="71">
        <v>64983666.678272031</v>
      </c>
      <c r="AI221" s="71">
        <v>0</v>
      </c>
      <c r="AJ221" s="71">
        <v>0</v>
      </c>
      <c r="AK221" s="71">
        <v>4118127.6732317293</v>
      </c>
      <c r="AL221" s="71">
        <v>0</v>
      </c>
      <c r="AM221" s="71">
        <v>0</v>
      </c>
      <c r="AN221" s="71">
        <v>252999218.42712966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2593</v>
      </c>
      <c r="B222" s="70">
        <v>214</v>
      </c>
      <c r="C222" s="70">
        <v>16</v>
      </c>
      <c r="D222" s="70">
        <v>34</v>
      </c>
      <c r="E222" s="70">
        <v>2022</v>
      </c>
      <c r="F222" s="70" t="s">
        <v>161</v>
      </c>
      <c r="G222" s="1073" t="s">
        <v>2591</v>
      </c>
      <c r="H222" s="70" t="s">
        <v>2592</v>
      </c>
      <c r="I222" s="1066"/>
      <c r="J222" s="73"/>
      <c r="K222" s="71"/>
      <c r="L222" s="71"/>
      <c r="M222" s="71"/>
      <c r="N222" s="71"/>
      <c r="O222" s="71"/>
      <c r="P222" s="71"/>
      <c r="Q222" s="71"/>
      <c r="R222" s="71"/>
      <c r="S222" s="71"/>
      <c r="T222" s="71"/>
      <c r="U222" s="71"/>
      <c r="V222" s="71"/>
      <c r="W222" s="71"/>
      <c r="X222" s="71"/>
      <c r="Y222" s="71"/>
      <c r="Z222" s="71"/>
      <c r="AA222" s="71"/>
      <c r="AB222" s="71"/>
      <c r="AC222" s="72"/>
      <c r="AD222" s="71">
        <v>69149406.358733431</v>
      </c>
      <c r="AE222" s="71">
        <v>1566888.6072649998</v>
      </c>
      <c r="AF222" s="71">
        <v>2338706.7265685857</v>
      </c>
      <c r="AG222" s="71">
        <v>85744498.38872686</v>
      </c>
      <c r="AH222" s="71">
        <v>91754362.597699136</v>
      </c>
      <c r="AI222" s="71">
        <v>0</v>
      </c>
      <c r="AJ222" s="71">
        <v>0</v>
      </c>
      <c r="AK222" s="71">
        <v>5374665.3751073712</v>
      </c>
      <c r="AL222" s="71">
        <v>0</v>
      </c>
      <c r="AM222" s="71">
        <v>0</v>
      </c>
      <c r="AN222" s="71">
        <v>255928528.05410039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2487</v>
      </c>
      <c r="B223" s="70">
        <v>215</v>
      </c>
      <c r="C223" s="70">
        <v>16</v>
      </c>
      <c r="D223" s="70">
        <v>35</v>
      </c>
      <c r="E223" s="70">
        <v>2022</v>
      </c>
      <c r="F223" s="70" t="s">
        <v>161</v>
      </c>
      <c r="G223" s="1073" t="s">
        <v>2485</v>
      </c>
      <c r="H223" s="70" t="s">
        <v>2486</v>
      </c>
      <c r="I223" s="1066"/>
      <c r="J223" s="73"/>
      <c r="K223" s="71"/>
      <c r="L223" s="71"/>
      <c r="M223" s="71"/>
      <c r="N223" s="71"/>
      <c r="O223" s="71"/>
      <c r="P223" s="71"/>
      <c r="Q223" s="71"/>
      <c r="R223" s="71"/>
      <c r="S223" s="71"/>
      <c r="T223" s="71"/>
      <c r="U223" s="71"/>
      <c r="V223" s="71"/>
      <c r="W223" s="71"/>
      <c r="X223" s="71"/>
      <c r="Y223" s="71"/>
      <c r="Z223" s="71"/>
      <c r="AA223" s="71"/>
      <c r="AB223" s="71"/>
      <c r="AC223" s="72"/>
      <c r="AD223" s="71">
        <v>223803.61789625336</v>
      </c>
      <c r="AE223" s="71">
        <v>133720.41327060742</v>
      </c>
      <c r="AF223" s="71">
        <v>310400.43510521273</v>
      </c>
      <c r="AG223" s="71">
        <v>3021507.8933715522</v>
      </c>
      <c r="AH223" s="71">
        <v>3823698.8967995662</v>
      </c>
      <c r="AI223" s="71">
        <v>0</v>
      </c>
      <c r="AJ223" s="71">
        <v>0</v>
      </c>
      <c r="AK223" s="71">
        <v>212027.01741648375</v>
      </c>
      <c r="AL223" s="71">
        <v>0</v>
      </c>
      <c r="AM223" s="71">
        <v>0</v>
      </c>
      <c r="AN223" s="71">
        <v>7725158.273859676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2410</v>
      </c>
      <c r="B224" s="70">
        <v>216</v>
      </c>
      <c r="C224" s="70">
        <v>16</v>
      </c>
      <c r="D224" s="70">
        <v>36</v>
      </c>
      <c r="E224" s="70">
        <v>2022</v>
      </c>
      <c r="F224" s="70" t="s">
        <v>161</v>
      </c>
      <c r="G224" s="1073" t="s">
        <v>2408</v>
      </c>
      <c r="H224" s="70" t="s">
        <v>2409</v>
      </c>
      <c r="I224" s="1066"/>
      <c r="J224" s="73"/>
      <c r="K224" s="71"/>
      <c r="L224" s="71"/>
      <c r="M224" s="71"/>
      <c r="N224" s="71"/>
      <c r="O224" s="71"/>
      <c r="P224" s="71"/>
      <c r="Q224" s="71"/>
      <c r="R224" s="71"/>
      <c r="S224" s="71"/>
      <c r="T224" s="71"/>
      <c r="U224" s="71"/>
      <c r="V224" s="71"/>
      <c r="W224" s="71"/>
      <c r="X224" s="71"/>
      <c r="Y224" s="71"/>
      <c r="Z224" s="71"/>
      <c r="AA224" s="71"/>
      <c r="AB224" s="71"/>
      <c r="AC224" s="72"/>
      <c r="AD224" s="71">
        <v>151498064.93755782</v>
      </c>
      <c r="AE224" s="71">
        <v>415319.87180518068</v>
      </c>
      <c r="AF224" s="71">
        <v>128441.55935388115</v>
      </c>
      <c r="AG224" s="71">
        <v>15254930.095802715</v>
      </c>
      <c r="AH224" s="71">
        <v>29763364.779610693</v>
      </c>
      <c r="AI224" s="71">
        <v>0</v>
      </c>
      <c r="AJ224" s="71">
        <v>0</v>
      </c>
      <c r="AK224" s="71">
        <v>1840580.4544790252</v>
      </c>
      <c r="AL224" s="71">
        <v>0</v>
      </c>
      <c r="AM224" s="71">
        <v>0</v>
      </c>
      <c r="AN224" s="71">
        <v>198900701.69860932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1638</v>
      </c>
      <c r="B225" s="70">
        <v>217</v>
      </c>
      <c r="C225" s="70">
        <v>16</v>
      </c>
      <c r="D225" s="70">
        <v>37</v>
      </c>
      <c r="E225" s="70">
        <v>2022</v>
      </c>
      <c r="F225" s="70" t="s">
        <v>161</v>
      </c>
      <c r="G225" s="1073" t="s">
        <v>1636</v>
      </c>
      <c r="H225" s="70" t="s">
        <v>1637</v>
      </c>
      <c r="I225" s="1066"/>
      <c r="J225" s="73"/>
      <c r="K225" s="71"/>
      <c r="L225" s="71"/>
      <c r="M225" s="71"/>
      <c r="N225" s="71"/>
      <c r="O225" s="71"/>
      <c r="P225" s="71"/>
      <c r="Q225" s="71"/>
      <c r="R225" s="71"/>
      <c r="S225" s="71"/>
      <c r="T225" s="71"/>
      <c r="U225" s="71"/>
      <c r="V225" s="71"/>
      <c r="W225" s="71"/>
      <c r="X225" s="71"/>
      <c r="Y225" s="71"/>
      <c r="Z225" s="71"/>
      <c r="AA225" s="71"/>
      <c r="AB225" s="71"/>
      <c r="AC225" s="72"/>
      <c r="AD225" s="71">
        <v>144992624.6812194</v>
      </c>
      <c r="AE225" s="71">
        <v>4744714.8991076704</v>
      </c>
      <c r="AF225" s="71">
        <v>3735508.6845420431</v>
      </c>
      <c r="AG225" s="71">
        <v>196846326.23219177</v>
      </c>
      <c r="AH225" s="71">
        <v>206926479.11738056</v>
      </c>
      <c r="AI225" s="71">
        <v>0</v>
      </c>
      <c r="AJ225" s="71">
        <v>0</v>
      </c>
      <c r="AK225" s="71">
        <v>12680042.056189934</v>
      </c>
      <c r="AL225" s="71">
        <v>0</v>
      </c>
      <c r="AM225" s="71">
        <v>0</v>
      </c>
      <c r="AN225" s="71">
        <v>569925695.67063129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2515</v>
      </c>
      <c r="B226" s="70">
        <v>218</v>
      </c>
      <c r="C226" s="70">
        <v>16</v>
      </c>
      <c r="D226" s="70">
        <v>38</v>
      </c>
      <c r="E226" s="70">
        <v>2022</v>
      </c>
      <c r="F226" s="70" t="s">
        <v>161</v>
      </c>
      <c r="G226" s="1073" t="s">
        <v>2513</v>
      </c>
      <c r="H226" s="70" t="s">
        <v>2514</v>
      </c>
      <c r="I226" s="1066"/>
      <c r="J226" s="73"/>
      <c r="K226" s="71"/>
      <c r="L226" s="71"/>
      <c r="M226" s="71"/>
      <c r="N226" s="71"/>
      <c r="O226" s="71"/>
      <c r="P226" s="71"/>
      <c r="Q226" s="71"/>
      <c r="R226" s="71"/>
      <c r="S226" s="71"/>
      <c r="T226" s="71"/>
      <c r="U226" s="71"/>
      <c r="V226" s="71"/>
      <c r="W226" s="71"/>
      <c r="X226" s="71"/>
      <c r="Y226" s="71"/>
      <c r="Z226" s="71"/>
      <c r="AA226" s="71"/>
      <c r="AB226" s="71"/>
      <c r="AC226" s="72"/>
      <c r="AD226" s="71">
        <v>4601431.9686007071</v>
      </c>
      <c r="AE226" s="71">
        <v>673321.61035082315</v>
      </c>
      <c r="AF226" s="71">
        <v>454897.18937832909</v>
      </c>
      <c r="AG226" s="71">
        <v>11189405.247404408</v>
      </c>
      <c r="AH226" s="71">
        <v>20646052.585985597</v>
      </c>
      <c r="AI226" s="71">
        <v>0</v>
      </c>
      <c r="AJ226" s="71">
        <v>0</v>
      </c>
      <c r="AK226" s="71">
        <v>1354287.0637418281</v>
      </c>
      <c r="AL226" s="71">
        <v>0</v>
      </c>
      <c r="AM226" s="71">
        <v>0</v>
      </c>
      <c r="AN226" s="71">
        <v>38919395.665461689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2577</v>
      </c>
      <c r="B227" s="70">
        <v>219</v>
      </c>
      <c r="C227" s="70">
        <v>16</v>
      </c>
      <c r="D227" s="70">
        <v>39</v>
      </c>
      <c r="E227" s="70">
        <v>2022</v>
      </c>
      <c r="F227" s="70" t="s">
        <v>161</v>
      </c>
      <c r="G227" s="1073" t="s">
        <v>2575</v>
      </c>
      <c r="H227" s="70" t="s">
        <v>2576</v>
      </c>
      <c r="I227" s="1066"/>
      <c r="J227" s="73"/>
      <c r="K227" s="71"/>
      <c r="L227" s="71"/>
      <c r="M227" s="71"/>
      <c r="N227" s="71"/>
      <c r="O227" s="71"/>
      <c r="P227" s="71"/>
      <c r="Q227" s="71"/>
      <c r="R227" s="71"/>
      <c r="S227" s="71"/>
      <c r="T227" s="71"/>
      <c r="U227" s="71"/>
      <c r="V227" s="71"/>
      <c r="W227" s="71"/>
      <c r="X227" s="71"/>
      <c r="Y227" s="71"/>
      <c r="Z227" s="71"/>
      <c r="AA227" s="71"/>
      <c r="AB227" s="71"/>
      <c r="AC227" s="72"/>
      <c r="AD227" s="71">
        <v>441262897.91057181</v>
      </c>
      <c r="AE227" s="71">
        <v>2252795.6682765861</v>
      </c>
      <c r="AF227" s="71">
        <v>2429686.1644442519</v>
      </c>
      <c r="AG227" s="71">
        <v>122334222.02431163</v>
      </c>
      <c r="AH227" s="71">
        <v>137850109.59982055</v>
      </c>
      <c r="AI227" s="71">
        <v>0</v>
      </c>
      <c r="AJ227" s="71">
        <v>0</v>
      </c>
      <c r="AK227" s="71">
        <v>8537638.4516096655</v>
      </c>
      <c r="AL227" s="71">
        <v>0</v>
      </c>
      <c r="AM227" s="71">
        <v>0</v>
      </c>
      <c r="AN227" s="71">
        <v>714667349.81903434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1695</v>
      </c>
      <c r="B228" s="70">
        <v>220</v>
      </c>
      <c r="C228" s="70">
        <v>16</v>
      </c>
      <c r="D228" s="70">
        <v>40</v>
      </c>
      <c r="E228" s="70">
        <v>2022</v>
      </c>
      <c r="F228" s="70" t="s">
        <v>161</v>
      </c>
      <c r="G228" s="1073" t="s">
        <v>1693</v>
      </c>
      <c r="H228" s="70" t="s">
        <v>1694</v>
      </c>
      <c r="I228" s="1066"/>
      <c r="J228" s="73"/>
      <c r="K228" s="71"/>
      <c r="L228" s="71"/>
      <c r="M228" s="71"/>
      <c r="N228" s="71"/>
      <c r="O228" s="71"/>
      <c r="P228" s="71"/>
      <c r="Q228" s="71"/>
      <c r="R228" s="71"/>
      <c r="S228" s="71"/>
      <c r="T228" s="71"/>
      <c r="U228" s="71"/>
      <c r="V228" s="71"/>
      <c r="W228" s="71"/>
      <c r="X228" s="71"/>
      <c r="Y228" s="71"/>
      <c r="Z228" s="71"/>
      <c r="AA228" s="71"/>
      <c r="AB228" s="71"/>
      <c r="AC228" s="72"/>
      <c r="AD228" s="71">
        <v>17429632.603984717</v>
      </c>
      <c r="AE228" s="71">
        <v>442063.95445930213</v>
      </c>
      <c r="AF228" s="71">
        <v>1032884.2064707942</v>
      </c>
      <c r="AG228" s="71">
        <v>12829125.994417017</v>
      </c>
      <c r="AH228" s="71">
        <v>16097003.772833351</v>
      </c>
      <c r="AI228" s="71">
        <v>0</v>
      </c>
      <c r="AJ228" s="71">
        <v>0</v>
      </c>
      <c r="AK228" s="71">
        <v>1010808.4606189005</v>
      </c>
      <c r="AL228" s="71">
        <v>0</v>
      </c>
      <c r="AM228" s="71">
        <v>0</v>
      </c>
      <c r="AN228" s="71">
        <v>48841518.992784083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2382</v>
      </c>
      <c r="B229" s="70">
        <v>221</v>
      </c>
      <c r="C229" s="70">
        <v>16</v>
      </c>
      <c r="D229" s="70">
        <v>41</v>
      </c>
      <c r="E229" s="70">
        <v>2022</v>
      </c>
      <c r="F229" s="70" t="s">
        <v>161</v>
      </c>
      <c r="G229" s="1073" t="s">
        <v>2380</v>
      </c>
      <c r="H229" s="70" t="s">
        <v>2381</v>
      </c>
      <c r="I229" s="1066"/>
      <c r="J229" s="73"/>
      <c r="K229" s="71"/>
      <c r="L229" s="71"/>
      <c r="M229" s="71"/>
      <c r="N229" s="71"/>
      <c r="O229" s="71"/>
      <c r="P229" s="71"/>
      <c r="Q229" s="71"/>
      <c r="R229" s="71"/>
      <c r="S229" s="71"/>
      <c r="T229" s="71"/>
      <c r="U229" s="71"/>
      <c r="V229" s="71"/>
      <c r="W229" s="71"/>
      <c r="X229" s="71"/>
      <c r="Y229" s="71"/>
      <c r="Z229" s="71"/>
      <c r="AA229" s="71"/>
      <c r="AB229" s="71"/>
      <c r="AC229" s="72"/>
      <c r="AD229" s="71">
        <v>7546927.2586869877</v>
      </c>
      <c r="AE229" s="71">
        <v>166757.2212551104</v>
      </c>
      <c r="AF229" s="71">
        <v>144496.7542731163</v>
      </c>
      <c r="AG229" s="71">
        <v>3991829.5339258313</v>
      </c>
      <c r="AH229" s="71">
        <v>6182287.0354033187</v>
      </c>
      <c r="AI229" s="71">
        <v>0</v>
      </c>
      <c r="AJ229" s="71">
        <v>0</v>
      </c>
      <c r="AK229" s="71">
        <v>458531.02243966737</v>
      </c>
      <c r="AL229" s="71">
        <v>0</v>
      </c>
      <c r="AM229" s="71">
        <v>0</v>
      </c>
      <c r="AN229" s="71">
        <v>18490828.825984031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1667</v>
      </c>
      <c r="B230" s="70">
        <v>222</v>
      </c>
      <c r="C230" s="70">
        <v>16</v>
      </c>
      <c r="D230" s="70">
        <v>42</v>
      </c>
      <c r="E230" s="70">
        <v>2022</v>
      </c>
      <c r="F230" s="70" t="s">
        <v>161</v>
      </c>
      <c r="G230" s="1073" t="s">
        <v>1665</v>
      </c>
      <c r="H230" s="70" t="s">
        <v>1666</v>
      </c>
      <c r="I230" s="1066"/>
      <c r="J230" s="73"/>
      <c r="K230" s="71"/>
      <c r="L230" s="71"/>
      <c r="M230" s="71"/>
      <c r="N230" s="71"/>
      <c r="O230" s="71"/>
      <c r="P230" s="71"/>
      <c r="Q230" s="71"/>
      <c r="R230" s="71"/>
      <c r="S230" s="71"/>
      <c r="T230" s="71"/>
      <c r="U230" s="71"/>
      <c r="V230" s="71"/>
      <c r="W230" s="71"/>
      <c r="X230" s="71"/>
      <c r="Y230" s="71"/>
      <c r="Z230" s="71"/>
      <c r="AA230" s="71"/>
      <c r="AB230" s="71"/>
      <c r="AC230" s="72"/>
      <c r="AD230" s="71">
        <v>16661632.143472683</v>
      </c>
      <c r="AE230" s="71">
        <v>720517.05032868462</v>
      </c>
      <c r="AF230" s="71">
        <v>10703.463279490095</v>
      </c>
      <c r="AG230" s="71">
        <v>35300055.632316425</v>
      </c>
      <c r="AH230" s="71">
        <v>41945400.460871622</v>
      </c>
      <c r="AI230" s="71">
        <v>0</v>
      </c>
      <c r="AJ230" s="71">
        <v>0</v>
      </c>
      <c r="AK230" s="71">
        <v>2467364.341531164</v>
      </c>
      <c r="AL230" s="71">
        <v>0</v>
      </c>
      <c r="AM230" s="71">
        <v>0</v>
      </c>
      <c r="AN230" s="71">
        <v>97105673.091800064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2585</v>
      </c>
      <c r="B231" s="70">
        <v>223</v>
      </c>
      <c r="C231" s="70">
        <v>16</v>
      </c>
      <c r="D231" s="70">
        <v>43</v>
      </c>
      <c r="E231" s="70">
        <v>2022</v>
      </c>
      <c r="F231" s="70" t="s">
        <v>161</v>
      </c>
      <c r="G231" s="1073" t="s">
        <v>2583</v>
      </c>
      <c r="H231" s="70" t="s">
        <v>2584</v>
      </c>
      <c r="I231" s="1066"/>
      <c r="J231" s="73"/>
      <c r="K231" s="71"/>
      <c r="L231" s="71"/>
      <c r="M231" s="71"/>
      <c r="N231" s="71"/>
      <c r="O231" s="71"/>
      <c r="P231" s="71"/>
      <c r="Q231" s="71"/>
      <c r="R231" s="71"/>
      <c r="S231" s="71"/>
      <c r="T231" s="71"/>
      <c r="U231" s="71"/>
      <c r="V231" s="71"/>
      <c r="W231" s="71"/>
      <c r="X231" s="71"/>
      <c r="Y231" s="71"/>
      <c r="Z231" s="71"/>
      <c r="AA231" s="71"/>
      <c r="AB231" s="71"/>
      <c r="AC231" s="72"/>
      <c r="AD231" s="71">
        <v>89837434.842392504</v>
      </c>
      <c r="AE231" s="71">
        <v>1710048.1085311794</v>
      </c>
      <c r="AF231" s="71">
        <v>1321877.715017027</v>
      </c>
      <c r="AG231" s="71">
        <v>88606333.100741372</v>
      </c>
      <c r="AH231" s="71">
        <v>98618766.772983789</v>
      </c>
      <c r="AI231" s="71">
        <v>0</v>
      </c>
      <c r="AJ231" s="71">
        <v>0</v>
      </c>
      <c r="AK231" s="71">
        <v>6427440.2064085845</v>
      </c>
      <c r="AL231" s="71">
        <v>0</v>
      </c>
      <c r="AM231" s="71">
        <v>0</v>
      </c>
      <c r="AN231" s="71">
        <v>286521900.74607444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2589</v>
      </c>
      <c r="B232" s="70">
        <v>224</v>
      </c>
      <c r="C232" s="70">
        <v>16</v>
      </c>
      <c r="D232" s="70">
        <v>44</v>
      </c>
      <c r="E232" s="70">
        <v>2022</v>
      </c>
      <c r="F232" s="70" t="s">
        <v>161</v>
      </c>
      <c r="G232" s="1073" t="s">
        <v>2587</v>
      </c>
      <c r="H232" s="70" t="s">
        <v>2588</v>
      </c>
      <c r="I232" s="1066"/>
      <c r="J232" s="73"/>
      <c r="K232" s="71"/>
      <c r="L232" s="71"/>
      <c r="M232" s="71"/>
      <c r="N232" s="71"/>
      <c r="O232" s="71"/>
      <c r="P232" s="71"/>
      <c r="Q232" s="71"/>
      <c r="R232" s="71"/>
      <c r="S232" s="71"/>
      <c r="T232" s="71"/>
      <c r="U232" s="71"/>
      <c r="V232" s="71"/>
      <c r="W232" s="71"/>
      <c r="X232" s="71"/>
      <c r="Y232" s="71"/>
      <c r="Z232" s="71"/>
      <c r="AA232" s="71"/>
      <c r="AB232" s="71"/>
      <c r="AC232" s="72"/>
      <c r="AD232" s="71">
        <v>59543714.131750405</v>
      </c>
      <c r="AE232" s="71">
        <v>2194587.958970557</v>
      </c>
      <c r="AF232" s="71">
        <v>1883809.5371902569</v>
      </c>
      <c r="AG232" s="71">
        <v>126522572.39683072</v>
      </c>
      <c r="AH232" s="71">
        <v>107486289.59144108</v>
      </c>
      <c r="AI232" s="71">
        <v>0</v>
      </c>
      <c r="AJ232" s="71">
        <v>0</v>
      </c>
      <c r="AK232" s="71">
        <v>6247824.1398882866</v>
      </c>
      <c r="AL232" s="71">
        <v>0</v>
      </c>
      <c r="AM232" s="71">
        <v>0</v>
      </c>
      <c r="AN232" s="71">
        <v>303878797.75607133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2466</v>
      </c>
      <c r="B233" s="70">
        <v>225</v>
      </c>
      <c r="C233" s="70">
        <v>16</v>
      </c>
      <c r="D233" s="70">
        <v>45</v>
      </c>
      <c r="E233" s="70">
        <v>2022</v>
      </c>
      <c r="F233" s="70" t="s">
        <v>161</v>
      </c>
      <c r="G233" s="1073" t="s">
        <v>2464</v>
      </c>
      <c r="H233" s="70" t="s">
        <v>2465</v>
      </c>
      <c r="I233" s="1066"/>
      <c r="J233" s="73"/>
      <c r="K233" s="71"/>
      <c r="L233" s="71"/>
      <c r="M233" s="71"/>
      <c r="N233" s="71"/>
      <c r="O233" s="71"/>
      <c r="P233" s="71"/>
      <c r="Q233" s="71"/>
      <c r="R233" s="71"/>
      <c r="S233" s="71"/>
      <c r="T233" s="71"/>
      <c r="U233" s="71"/>
      <c r="V233" s="71"/>
      <c r="W233" s="71"/>
      <c r="X233" s="71"/>
      <c r="Y233" s="71"/>
      <c r="Z233" s="71"/>
      <c r="AA233" s="71"/>
      <c r="AB233" s="71"/>
      <c r="AC233" s="72"/>
      <c r="AD233" s="71">
        <v>3942900.0864576311</v>
      </c>
      <c r="AE233" s="71">
        <v>350819.43716877</v>
      </c>
      <c r="AF233" s="71">
        <v>256883.1187077623</v>
      </c>
      <c r="AG233" s="71">
        <v>8481102.4405408818</v>
      </c>
      <c r="AH233" s="71">
        <v>10299008.083842048</v>
      </c>
      <c r="AI233" s="71">
        <v>0</v>
      </c>
      <c r="AJ233" s="71">
        <v>0</v>
      </c>
      <c r="AK233" s="71">
        <v>779928.85821897793</v>
      </c>
      <c r="AL233" s="71">
        <v>0</v>
      </c>
      <c r="AM233" s="71">
        <v>0</v>
      </c>
      <c r="AN233" s="71">
        <v>24110642.024936073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2561</v>
      </c>
      <c r="B234" s="70">
        <v>226</v>
      </c>
      <c r="C234" s="70">
        <v>16</v>
      </c>
      <c r="D234" s="70">
        <v>46</v>
      </c>
      <c r="E234" s="70">
        <v>2022</v>
      </c>
      <c r="F234" s="70" t="s">
        <v>161</v>
      </c>
      <c r="G234" s="1073" t="s">
        <v>2560</v>
      </c>
      <c r="H234" s="70" t="s">
        <v>2468</v>
      </c>
      <c r="I234" s="1066"/>
      <c r="J234" s="73"/>
      <c r="K234" s="71"/>
      <c r="L234" s="71"/>
      <c r="M234" s="71"/>
      <c r="N234" s="71"/>
      <c r="O234" s="71"/>
      <c r="P234" s="71"/>
      <c r="Q234" s="71"/>
      <c r="R234" s="71"/>
      <c r="S234" s="71"/>
      <c r="T234" s="71"/>
      <c r="U234" s="71"/>
      <c r="V234" s="71"/>
      <c r="W234" s="71"/>
      <c r="X234" s="71"/>
      <c r="Y234" s="71"/>
      <c r="Z234" s="71"/>
      <c r="AA234" s="71"/>
      <c r="AB234" s="71"/>
      <c r="AC234" s="72"/>
      <c r="AD234" s="71">
        <v>15233668.803979166</v>
      </c>
      <c r="AE234" s="71">
        <v>611967.5383796033</v>
      </c>
      <c r="AF234" s="71">
        <v>385324.67806164344</v>
      </c>
      <c r="AG234" s="71">
        <v>19695072.792769447</v>
      </c>
      <c r="AH234" s="71">
        <v>22183217.971633665</v>
      </c>
      <c r="AI234" s="71">
        <v>0</v>
      </c>
      <c r="AJ234" s="71">
        <v>0</v>
      </c>
      <c r="AK234" s="71">
        <v>1668066.3891511187</v>
      </c>
      <c r="AL234" s="71">
        <v>0</v>
      </c>
      <c r="AM234" s="71">
        <v>0</v>
      </c>
      <c r="AN234" s="71">
        <v>59777318.173974648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1659</v>
      </c>
      <c r="B235" s="70">
        <v>227</v>
      </c>
      <c r="C235" s="70">
        <v>16</v>
      </c>
      <c r="D235" s="70">
        <v>47</v>
      </c>
      <c r="E235" s="70">
        <v>2022</v>
      </c>
      <c r="F235" s="70" t="s">
        <v>161</v>
      </c>
      <c r="G235" s="1073" t="s">
        <v>1657</v>
      </c>
      <c r="H235" s="70" t="s">
        <v>1658</v>
      </c>
      <c r="I235" s="1066"/>
      <c r="J235" s="73"/>
      <c r="K235" s="71"/>
      <c r="L235" s="71"/>
      <c r="M235" s="71"/>
      <c r="N235" s="71"/>
      <c r="O235" s="71"/>
      <c r="P235" s="71"/>
      <c r="Q235" s="71"/>
      <c r="R235" s="71"/>
      <c r="S235" s="71"/>
      <c r="T235" s="71"/>
      <c r="U235" s="71"/>
      <c r="V235" s="71"/>
      <c r="W235" s="71"/>
      <c r="X235" s="71"/>
      <c r="Y235" s="71"/>
      <c r="Z235" s="71"/>
      <c r="AA235" s="71"/>
      <c r="AB235" s="71"/>
      <c r="AC235" s="72"/>
      <c r="AD235" s="71">
        <v>14000760.516684417</v>
      </c>
      <c r="AE235" s="71">
        <v>401161.23981182225</v>
      </c>
      <c r="AF235" s="71">
        <v>294345.24018597766</v>
      </c>
      <c r="AG235" s="71">
        <v>5748234.5288531967</v>
      </c>
      <c r="AH235" s="71">
        <v>11970675.440734319</v>
      </c>
      <c r="AI235" s="71">
        <v>0</v>
      </c>
      <c r="AJ235" s="71">
        <v>0</v>
      </c>
      <c r="AK235" s="71">
        <v>858567.38051291136</v>
      </c>
      <c r="AL235" s="71">
        <v>0</v>
      </c>
      <c r="AM235" s="71">
        <v>0</v>
      </c>
      <c r="AN235" s="71">
        <v>33273744.346782643</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1671</v>
      </c>
      <c r="B236" s="70">
        <v>228</v>
      </c>
      <c r="C236" s="70">
        <v>16</v>
      </c>
      <c r="D236" s="70">
        <v>48</v>
      </c>
      <c r="E236" s="70">
        <v>2022</v>
      </c>
      <c r="F236" s="70" t="s">
        <v>161</v>
      </c>
      <c r="G236" s="1073" t="s">
        <v>1669</v>
      </c>
      <c r="H236" s="70" t="s">
        <v>1670</v>
      </c>
      <c r="I236" s="1066"/>
      <c r="J236" s="73"/>
      <c r="K236" s="71"/>
      <c r="L236" s="71"/>
      <c r="M236" s="71"/>
      <c r="N236" s="71"/>
      <c r="O236" s="71"/>
      <c r="P236" s="71"/>
      <c r="Q236" s="71"/>
      <c r="R236" s="71"/>
      <c r="S236" s="71"/>
      <c r="T236" s="71"/>
      <c r="U236" s="71"/>
      <c r="V236" s="71"/>
      <c r="W236" s="71"/>
      <c r="X236" s="71"/>
      <c r="Y236" s="71"/>
      <c r="Z236" s="71"/>
      <c r="AA236" s="71"/>
      <c r="AB236" s="71"/>
      <c r="AC236" s="72"/>
      <c r="AD236" s="71">
        <v>42596445.372161508</v>
      </c>
      <c r="AE236" s="71">
        <v>678041.15434860939</v>
      </c>
      <c r="AF236" s="71">
        <v>428138.53117960383</v>
      </c>
      <c r="AG236" s="71">
        <v>24872168.634460948</v>
      </c>
      <c r="AH236" s="71">
        <v>36983238.450326458</v>
      </c>
      <c r="AI236" s="71">
        <v>0</v>
      </c>
      <c r="AJ236" s="71">
        <v>0</v>
      </c>
      <c r="AK236" s="71">
        <v>2403188.0762108276</v>
      </c>
      <c r="AL236" s="71">
        <v>0</v>
      </c>
      <c r="AM236" s="71">
        <v>0</v>
      </c>
      <c r="AN236" s="71">
        <v>107961220.21868795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1651</v>
      </c>
      <c r="B237" s="70">
        <v>229</v>
      </c>
      <c r="C237" s="70">
        <v>16</v>
      </c>
      <c r="D237" s="70">
        <v>49</v>
      </c>
      <c r="E237" s="70">
        <v>2022</v>
      </c>
      <c r="F237" s="70" t="s">
        <v>161</v>
      </c>
      <c r="G237" s="1073" t="s">
        <v>1649</v>
      </c>
      <c r="H237" s="70" t="s">
        <v>1650</v>
      </c>
      <c r="I237" s="1066"/>
      <c r="J237" s="73"/>
      <c r="K237" s="71"/>
      <c r="L237" s="71"/>
      <c r="M237" s="71"/>
      <c r="N237" s="71"/>
      <c r="O237" s="71"/>
      <c r="P237" s="71"/>
      <c r="Q237" s="71"/>
      <c r="R237" s="71"/>
      <c r="S237" s="71"/>
      <c r="T237" s="71"/>
      <c r="U237" s="71"/>
      <c r="V237" s="71"/>
      <c r="W237" s="71"/>
      <c r="X237" s="71"/>
      <c r="Y237" s="71"/>
      <c r="Z237" s="71"/>
      <c r="AA237" s="71"/>
      <c r="AB237" s="71"/>
      <c r="AC237" s="72"/>
      <c r="AD237" s="71">
        <v>5259025.9314676709</v>
      </c>
      <c r="AE237" s="71">
        <v>514430.2957586897</v>
      </c>
      <c r="AF237" s="71">
        <v>706428.57644634636</v>
      </c>
      <c r="AG237" s="71">
        <v>13277439.157457918</v>
      </c>
      <c r="AH237" s="71">
        <v>13901739.456454704</v>
      </c>
      <c r="AI237" s="71">
        <v>0</v>
      </c>
      <c r="AJ237" s="71">
        <v>0</v>
      </c>
      <c r="AK237" s="71">
        <v>883618.0756278917</v>
      </c>
      <c r="AL237" s="71">
        <v>0</v>
      </c>
      <c r="AM237" s="71">
        <v>0</v>
      </c>
      <c r="AN237" s="71">
        <v>34542681.493213221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2438</v>
      </c>
      <c r="B238" s="70">
        <v>230</v>
      </c>
      <c r="C238" s="70">
        <v>16</v>
      </c>
      <c r="D238" s="70">
        <v>50</v>
      </c>
      <c r="E238" s="70">
        <v>2022</v>
      </c>
      <c r="F238" s="70" t="s">
        <v>161</v>
      </c>
      <c r="G238" s="1073" t="s">
        <v>2436</v>
      </c>
      <c r="H238" s="70" t="s">
        <v>2437</v>
      </c>
      <c r="I238" s="1066"/>
      <c r="J238" s="73"/>
      <c r="K238" s="71"/>
      <c r="L238" s="71"/>
      <c r="M238" s="71"/>
      <c r="N238" s="71"/>
      <c r="O238" s="71"/>
      <c r="P238" s="71"/>
      <c r="Q238" s="71"/>
      <c r="R238" s="71"/>
      <c r="S238" s="71"/>
      <c r="T238" s="71"/>
      <c r="U238" s="71"/>
      <c r="V238" s="71"/>
      <c r="W238" s="71"/>
      <c r="X238" s="71"/>
      <c r="Y238" s="71"/>
      <c r="Z238" s="71"/>
      <c r="AA238" s="71"/>
      <c r="AB238" s="71"/>
      <c r="AC238" s="72"/>
      <c r="AD238" s="71">
        <v>1038962.6596111498</v>
      </c>
      <c r="AE238" s="71">
        <v>215525.84256556723</v>
      </c>
      <c r="AF238" s="71">
        <v>310400.43510521273</v>
      </c>
      <c r="AG238" s="71">
        <v>4415577.5921425726</v>
      </c>
      <c r="AH238" s="71">
        <v>8622537.0851196237</v>
      </c>
      <c r="AI238" s="71">
        <v>0</v>
      </c>
      <c r="AJ238" s="71">
        <v>0</v>
      </c>
      <c r="AK238" s="71">
        <v>539106.45414970745</v>
      </c>
      <c r="AL238" s="71">
        <v>0</v>
      </c>
      <c r="AM238" s="71">
        <v>0</v>
      </c>
      <c r="AN238" s="71">
        <v>15142110.068693835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2554</v>
      </c>
      <c r="B239" s="70">
        <v>231</v>
      </c>
      <c r="C239" s="70">
        <v>16</v>
      </c>
      <c r="D239" s="70">
        <v>51</v>
      </c>
      <c r="E239" s="70">
        <v>2022</v>
      </c>
      <c r="F239" s="70" t="s">
        <v>161</v>
      </c>
      <c r="G239" s="1073" t="s">
        <v>2552</v>
      </c>
      <c r="H239" s="70" t="s">
        <v>2553</v>
      </c>
      <c r="I239" s="1066"/>
      <c r="J239" s="73"/>
      <c r="K239" s="71"/>
      <c r="L239" s="71"/>
      <c r="M239" s="71"/>
      <c r="N239" s="71"/>
      <c r="O239" s="71"/>
      <c r="P239" s="71"/>
      <c r="Q239" s="71"/>
      <c r="R239" s="71"/>
      <c r="S239" s="71"/>
      <c r="T239" s="71"/>
      <c r="U239" s="71"/>
      <c r="V239" s="71"/>
      <c r="W239" s="71"/>
      <c r="X239" s="71"/>
      <c r="Y239" s="71"/>
      <c r="Z239" s="71"/>
      <c r="AA239" s="71"/>
      <c r="AB239" s="71"/>
      <c r="AC239" s="72"/>
      <c r="AD239" s="71">
        <v>127170491.61856775</v>
      </c>
      <c r="AE239" s="71">
        <v>1920854.4070989606</v>
      </c>
      <c r="AF239" s="71">
        <v>2360113.653127566</v>
      </c>
      <c r="AG239" s="71">
        <v>98113028.667690888</v>
      </c>
      <c r="AH239" s="71">
        <v>117285718.9249475</v>
      </c>
      <c r="AI239" s="71">
        <v>0</v>
      </c>
      <c r="AJ239" s="71">
        <v>0</v>
      </c>
      <c r="AK239" s="71">
        <v>7686818.7087611817</v>
      </c>
      <c r="AL239" s="71">
        <v>0</v>
      </c>
      <c r="AM239" s="71">
        <v>0</v>
      </c>
      <c r="AN239" s="71">
        <v>354537025.98019379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1715</v>
      </c>
      <c r="B240" s="70">
        <v>232</v>
      </c>
      <c r="C240" s="70">
        <v>16</v>
      </c>
      <c r="D240" s="70">
        <v>52</v>
      </c>
      <c r="E240" s="70">
        <v>2022</v>
      </c>
      <c r="F240" s="70" t="s">
        <v>161</v>
      </c>
      <c r="G240" s="1073" t="s">
        <v>1713</v>
      </c>
      <c r="H240" s="70" t="s">
        <v>1714</v>
      </c>
      <c r="I240" s="1066"/>
      <c r="J240" s="73"/>
      <c r="K240" s="71"/>
      <c r="L240" s="71"/>
      <c r="M240" s="71"/>
      <c r="N240" s="71"/>
      <c r="O240" s="71"/>
      <c r="P240" s="71"/>
      <c r="Q240" s="71"/>
      <c r="R240" s="71"/>
      <c r="S240" s="71"/>
      <c r="T240" s="71"/>
      <c r="U240" s="71"/>
      <c r="V240" s="71"/>
      <c r="W240" s="71"/>
      <c r="X240" s="71"/>
      <c r="Y240" s="71"/>
      <c r="Z240" s="71"/>
      <c r="AA240" s="71"/>
      <c r="AB240" s="71"/>
      <c r="AC240" s="72"/>
      <c r="AD240" s="71">
        <v>146453586.70061588</v>
      </c>
      <c r="AE240" s="71">
        <v>2166270.69498384</v>
      </c>
      <c r="AF240" s="71">
        <v>743890.69792456168</v>
      </c>
      <c r="AG240" s="71">
        <v>97965638.03874594</v>
      </c>
      <c r="AH240" s="71">
        <v>118116748.96156348</v>
      </c>
      <c r="AI240" s="71">
        <v>0</v>
      </c>
      <c r="AJ240" s="71">
        <v>0</v>
      </c>
      <c r="AK240" s="71">
        <v>7055127.9845215734</v>
      </c>
      <c r="AL240" s="71">
        <v>0</v>
      </c>
      <c r="AM240" s="71">
        <v>0</v>
      </c>
      <c r="AN240" s="71">
        <v>372501263.07835525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2450</v>
      </c>
      <c r="B241" s="70">
        <v>233</v>
      </c>
      <c r="C241" s="70">
        <v>16</v>
      </c>
      <c r="D241" s="70">
        <v>53</v>
      </c>
      <c r="E241" s="70">
        <v>2022</v>
      </c>
      <c r="F241" s="70" t="s">
        <v>161</v>
      </c>
      <c r="G241" s="1073" t="s">
        <v>2448</v>
      </c>
      <c r="H241" s="70" t="s">
        <v>2449</v>
      </c>
      <c r="I241" s="1066"/>
      <c r="J241" s="73"/>
      <c r="K241" s="71"/>
      <c r="L241" s="71"/>
      <c r="M241" s="71"/>
      <c r="N241" s="71"/>
      <c r="O241" s="71"/>
      <c r="P241" s="71"/>
      <c r="Q241" s="71"/>
      <c r="R241" s="71"/>
      <c r="S241" s="71"/>
      <c r="T241" s="71"/>
      <c r="U241" s="71"/>
      <c r="V241" s="71"/>
      <c r="W241" s="71"/>
      <c r="X241" s="71"/>
      <c r="Y241" s="71"/>
      <c r="Z241" s="71"/>
      <c r="AA241" s="71"/>
      <c r="AB241" s="71"/>
      <c r="AC241" s="72"/>
      <c r="AD241" s="71">
        <v>0</v>
      </c>
      <c r="AE241" s="71">
        <v>140013.13860098892</v>
      </c>
      <c r="AF241" s="71">
        <v>171255.41247184153</v>
      </c>
      <c r="AG241" s="71">
        <v>2401238.9965615384</v>
      </c>
      <c r="AH241" s="71">
        <v>3098348.9804468849</v>
      </c>
      <c r="AI241" s="71">
        <v>0</v>
      </c>
      <c r="AJ241" s="71">
        <v>0</v>
      </c>
      <c r="AK241" s="71">
        <v>145913.8426800406</v>
      </c>
      <c r="AL241" s="71">
        <v>0</v>
      </c>
      <c r="AM241" s="71">
        <v>0</v>
      </c>
      <c r="AN241" s="71">
        <v>5956770.3707612939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2558</v>
      </c>
      <c r="B242" s="70">
        <v>234</v>
      </c>
      <c r="C242" s="70">
        <v>16</v>
      </c>
      <c r="D242" s="70">
        <v>54</v>
      </c>
      <c r="E242" s="70">
        <v>2022</v>
      </c>
      <c r="F242" s="70" t="s">
        <v>161</v>
      </c>
      <c r="G242" s="1073" t="s">
        <v>2556</v>
      </c>
      <c r="H242" s="70" t="s">
        <v>2557</v>
      </c>
      <c r="I242" s="1066"/>
      <c r="J242" s="73"/>
      <c r="K242" s="71"/>
      <c r="L242" s="71"/>
      <c r="M242" s="71"/>
      <c r="N242" s="71"/>
      <c r="O242" s="71"/>
      <c r="P242" s="71"/>
      <c r="Q242" s="71"/>
      <c r="R242" s="71"/>
      <c r="S242" s="71"/>
      <c r="T242" s="71"/>
      <c r="U242" s="71"/>
      <c r="V242" s="71"/>
      <c r="W242" s="71"/>
      <c r="X242" s="71"/>
      <c r="Y242" s="71"/>
      <c r="Z242" s="71"/>
      <c r="AA242" s="71"/>
      <c r="AB242" s="71"/>
      <c r="AC242" s="72"/>
      <c r="AD242" s="71">
        <v>64855740.541626431</v>
      </c>
      <c r="AE242" s="71">
        <v>1367094.5780253862</v>
      </c>
      <c r="AF242" s="71">
        <v>1808885.2942338262</v>
      </c>
      <c r="AG242" s="71">
        <v>50733082.7380943</v>
      </c>
      <c r="AH242" s="71">
        <v>59517122.275561094</v>
      </c>
      <c r="AI242" s="71">
        <v>0</v>
      </c>
      <c r="AJ242" s="71">
        <v>0</v>
      </c>
      <c r="AK242" s="71">
        <v>3816615.4407911147</v>
      </c>
      <c r="AL242" s="71">
        <v>0</v>
      </c>
      <c r="AM242" s="71">
        <v>0</v>
      </c>
      <c r="AN242" s="71">
        <v>182098540.86833212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1655</v>
      </c>
      <c r="B243" s="70">
        <v>235</v>
      </c>
      <c r="C243" s="70">
        <v>16</v>
      </c>
      <c r="D243" s="70">
        <v>55</v>
      </c>
      <c r="E243" s="70">
        <v>2022</v>
      </c>
      <c r="F243" s="70" t="s">
        <v>161</v>
      </c>
      <c r="G243" s="1073" t="s">
        <v>1653</v>
      </c>
      <c r="H243" s="70" t="s">
        <v>1654</v>
      </c>
      <c r="I243" s="1066"/>
      <c r="J243" s="73"/>
      <c r="K243" s="71"/>
      <c r="L243" s="71"/>
      <c r="M243" s="71"/>
      <c r="N243" s="71"/>
      <c r="O243" s="71"/>
      <c r="P243" s="71"/>
      <c r="Q243" s="71"/>
      <c r="R243" s="71"/>
      <c r="S243" s="71"/>
      <c r="T243" s="71"/>
      <c r="U243" s="71"/>
      <c r="V243" s="71"/>
      <c r="W243" s="71"/>
      <c r="X243" s="71"/>
      <c r="Y243" s="71"/>
      <c r="Z243" s="71"/>
      <c r="AA243" s="71"/>
      <c r="AB243" s="71"/>
      <c r="AC243" s="72"/>
      <c r="AD243" s="71">
        <v>15493665.386855865</v>
      </c>
      <c r="AE243" s="71">
        <v>302050.81585831317</v>
      </c>
      <c r="AF243" s="71">
        <v>256883.1187077623</v>
      </c>
      <c r="AG243" s="71">
        <v>7308118.6851872904</v>
      </c>
      <c r="AH243" s="71">
        <v>10697710.355744515</v>
      </c>
      <c r="AI243" s="71">
        <v>0</v>
      </c>
      <c r="AJ243" s="71">
        <v>0</v>
      </c>
      <c r="AK243" s="71">
        <v>852627.52497018396</v>
      </c>
      <c r="AL243" s="71">
        <v>0</v>
      </c>
      <c r="AM243" s="71">
        <v>0</v>
      </c>
      <c r="AN243" s="71">
        <v>34911055.887323923</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2414</v>
      </c>
      <c r="B244" s="70">
        <v>236</v>
      </c>
      <c r="C244" s="70">
        <v>16</v>
      </c>
      <c r="D244" s="70">
        <v>56</v>
      </c>
      <c r="E244" s="70">
        <v>2022</v>
      </c>
      <c r="F244" s="70" t="s">
        <v>161</v>
      </c>
      <c r="G244" s="1073" t="s">
        <v>2412</v>
      </c>
      <c r="H244" s="70" t="s">
        <v>2413</v>
      </c>
      <c r="I244" s="1066"/>
      <c r="J244" s="73"/>
      <c r="K244" s="71"/>
      <c r="L244" s="71"/>
      <c r="M244" s="71"/>
      <c r="N244" s="71"/>
      <c r="O244" s="71"/>
      <c r="P244" s="71"/>
      <c r="Q244" s="71"/>
      <c r="R244" s="71"/>
      <c r="S244" s="71"/>
      <c r="T244" s="71"/>
      <c r="U244" s="71"/>
      <c r="V244" s="71"/>
      <c r="W244" s="71"/>
      <c r="X244" s="71"/>
      <c r="Y244" s="71"/>
      <c r="Z244" s="71"/>
      <c r="AA244" s="71"/>
      <c r="AB244" s="71"/>
      <c r="AC244" s="72"/>
      <c r="AD244" s="71">
        <v>2146382.7073009638</v>
      </c>
      <c r="AE244" s="71">
        <v>325648.53584724391</v>
      </c>
      <c r="AF244" s="71">
        <v>1032884.2064707942</v>
      </c>
      <c r="AG244" s="71">
        <v>4501555.4590271302</v>
      </c>
      <c r="AH244" s="71">
        <v>8142172.902104605</v>
      </c>
      <c r="AI244" s="71">
        <v>0</v>
      </c>
      <c r="AJ244" s="71">
        <v>0</v>
      </c>
      <c r="AK244" s="71">
        <v>608447.81124632852</v>
      </c>
      <c r="AL244" s="71">
        <v>0</v>
      </c>
      <c r="AM244" s="71">
        <v>0</v>
      </c>
      <c r="AN244" s="71">
        <v>16757091.621997066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2235</v>
      </c>
      <c r="B245" s="70">
        <v>237</v>
      </c>
      <c r="C245" s="70">
        <v>16</v>
      </c>
      <c r="D245" s="70">
        <v>57</v>
      </c>
      <c r="E245" s="70">
        <v>2022</v>
      </c>
      <c r="F245" s="70" t="s">
        <v>161</v>
      </c>
      <c r="G245" s="1073" t="s">
        <v>2216</v>
      </c>
      <c r="H245" s="70" t="s">
        <v>2217</v>
      </c>
      <c r="I245" s="1066"/>
      <c r="J245" s="73"/>
      <c r="K245" s="71"/>
      <c r="L245" s="71"/>
      <c r="M245" s="71"/>
      <c r="N245" s="71"/>
      <c r="O245" s="71"/>
      <c r="P245" s="71"/>
      <c r="Q245" s="71"/>
      <c r="R245" s="71"/>
      <c r="S245" s="71"/>
      <c r="T245" s="71"/>
      <c r="U245" s="71"/>
      <c r="V245" s="71"/>
      <c r="W245" s="71"/>
      <c r="X245" s="71"/>
      <c r="Y245" s="71"/>
      <c r="Z245" s="71"/>
      <c r="AA245" s="71"/>
      <c r="AB245" s="71"/>
      <c r="AC245" s="72"/>
      <c r="AD245" s="71">
        <v>78519863.071729079</v>
      </c>
      <c r="AE245" s="71">
        <v>1757243.5485090408</v>
      </c>
      <c r="AF245" s="71">
        <v>8188149.4088099236</v>
      </c>
      <c r="AG245" s="71">
        <v>79296158.372385129</v>
      </c>
      <c r="AH245" s="71">
        <v>84620954.47992608</v>
      </c>
      <c r="AI245" s="71">
        <v>0</v>
      </c>
      <c r="AJ245" s="71">
        <v>0</v>
      </c>
      <c r="AK245" s="71">
        <v>5556347.4783381829</v>
      </c>
      <c r="AL245" s="71">
        <v>0</v>
      </c>
      <c r="AM245" s="71">
        <v>0</v>
      </c>
      <c r="AN245" s="71">
        <v>257938716.35969743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1642</v>
      </c>
      <c r="B246" s="70">
        <v>238</v>
      </c>
      <c r="C246" s="70">
        <v>16</v>
      </c>
      <c r="D246" s="70">
        <v>58</v>
      </c>
      <c r="E246" s="70">
        <v>2022</v>
      </c>
      <c r="F246" s="70" t="s">
        <v>161</v>
      </c>
      <c r="G246" s="1073" t="s">
        <v>1640</v>
      </c>
      <c r="H246" s="70" t="s">
        <v>1641</v>
      </c>
      <c r="I246" s="1066"/>
      <c r="J246" s="73"/>
      <c r="K246" s="71"/>
      <c r="L246" s="71"/>
      <c r="M246" s="71"/>
      <c r="N246" s="71"/>
      <c r="O246" s="71"/>
      <c r="P246" s="71"/>
      <c r="Q246" s="71"/>
      <c r="R246" s="71"/>
      <c r="S246" s="71"/>
      <c r="T246" s="71"/>
      <c r="U246" s="71"/>
      <c r="V246" s="71"/>
      <c r="W246" s="71"/>
      <c r="X246" s="71"/>
      <c r="Y246" s="71"/>
      <c r="Z246" s="71"/>
      <c r="AA246" s="71"/>
      <c r="AB246" s="71"/>
      <c r="AC246" s="72"/>
      <c r="AD246" s="71">
        <v>346046174.44735938</v>
      </c>
      <c r="AE246" s="71">
        <v>22605042.568063036</v>
      </c>
      <c r="AF246" s="71">
        <v>10773035.790806782</v>
      </c>
      <c r="AG246" s="71">
        <v>989292042.75473571</v>
      </c>
      <c r="AH246" s="71">
        <v>788075871.37078309</v>
      </c>
      <c r="AI246" s="71">
        <v>0</v>
      </c>
      <c r="AJ246" s="71">
        <v>0</v>
      </c>
      <c r="AK246" s="71">
        <v>47620209.267928109</v>
      </c>
      <c r="AL246" s="71">
        <v>0</v>
      </c>
      <c r="AM246" s="71">
        <v>0</v>
      </c>
      <c r="AN246" s="71">
        <v>2204412376.199676</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2471</v>
      </c>
      <c r="B247" s="70">
        <v>239</v>
      </c>
      <c r="C247" s="70">
        <v>16</v>
      </c>
      <c r="D247" s="70">
        <v>59</v>
      </c>
      <c r="E247" s="70">
        <v>2022</v>
      </c>
      <c r="F247" s="70" t="s">
        <v>161</v>
      </c>
      <c r="G247" s="1073" t="s">
        <v>2469</v>
      </c>
      <c r="H247" s="70" t="s">
        <v>2470</v>
      </c>
      <c r="I247" s="1066"/>
      <c r="J247" s="73"/>
      <c r="K247" s="71"/>
      <c r="L247" s="71"/>
      <c r="M247" s="71"/>
      <c r="N247" s="71"/>
      <c r="O247" s="71"/>
      <c r="P247" s="71"/>
      <c r="Q247" s="71"/>
      <c r="R247" s="71"/>
      <c r="S247" s="71"/>
      <c r="T247" s="71"/>
      <c r="U247" s="71"/>
      <c r="V247" s="71"/>
      <c r="W247" s="71"/>
      <c r="X247" s="71"/>
      <c r="Y247" s="71"/>
      <c r="Z247" s="71"/>
      <c r="AA247" s="71"/>
      <c r="AB247" s="71"/>
      <c r="AC247" s="72"/>
      <c r="AD247" s="71">
        <v>3289100.6770048761</v>
      </c>
      <c r="AE247" s="71">
        <v>328794.89851243468</v>
      </c>
      <c r="AF247" s="71">
        <v>551228.35889373987</v>
      </c>
      <c r="AG247" s="71">
        <v>8788166.2508428693</v>
      </c>
      <c r="AH247" s="71">
        <v>12614363.445974449</v>
      </c>
      <c r="AI247" s="71">
        <v>0</v>
      </c>
      <c r="AJ247" s="71">
        <v>0</v>
      </c>
      <c r="AK247" s="71">
        <v>740932.41530802916</v>
      </c>
      <c r="AL247" s="71">
        <v>0</v>
      </c>
      <c r="AM247" s="71">
        <v>0</v>
      </c>
      <c r="AN247" s="71">
        <v>26312586.046536397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2394</v>
      </c>
      <c r="B248" s="70">
        <v>240</v>
      </c>
      <c r="C248" s="70">
        <v>16</v>
      </c>
      <c r="D248" s="70">
        <v>60</v>
      </c>
      <c r="E248" s="70">
        <v>2022</v>
      </c>
      <c r="F248" s="70" t="s">
        <v>161</v>
      </c>
      <c r="G248" s="1073" t="s">
        <v>2392</v>
      </c>
      <c r="H248" s="70" t="s">
        <v>2393</v>
      </c>
      <c r="I248" s="1066"/>
      <c r="J248" s="73"/>
      <c r="K248" s="71"/>
      <c r="L248" s="71"/>
      <c r="M248" s="71"/>
      <c r="N248" s="71"/>
      <c r="O248" s="71"/>
      <c r="P248" s="71"/>
      <c r="Q248" s="71"/>
      <c r="R248" s="71"/>
      <c r="S248" s="71"/>
      <c r="T248" s="71"/>
      <c r="U248" s="71"/>
      <c r="V248" s="71"/>
      <c r="W248" s="71"/>
      <c r="X248" s="71"/>
      <c r="Y248" s="71"/>
      <c r="Z248" s="71"/>
      <c r="AA248" s="71"/>
      <c r="AB248" s="71"/>
      <c r="AC248" s="72"/>
      <c r="AD248" s="71">
        <v>3874753.5516247642</v>
      </c>
      <c r="AE248" s="71">
        <v>302050.81585831317</v>
      </c>
      <c r="AF248" s="71">
        <v>385324.67806164344</v>
      </c>
      <c r="AG248" s="71">
        <v>7258988.4755389728</v>
      </c>
      <c r="AH248" s="71">
        <v>8170994.7530855052</v>
      </c>
      <c r="AI248" s="71">
        <v>0</v>
      </c>
      <c r="AJ248" s="71">
        <v>0</v>
      </c>
      <c r="AK248" s="71">
        <v>500497.39312197996</v>
      </c>
      <c r="AL248" s="71">
        <v>0</v>
      </c>
      <c r="AM248" s="71">
        <v>0</v>
      </c>
      <c r="AN248" s="71">
        <v>20492609.667291179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2495</v>
      </c>
      <c r="B249" s="70">
        <v>241</v>
      </c>
      <c r="C249" s="70">
        <v>16</v>
      </c>
      <c r="D249" s="70">
        <v>61</v>
      </c>
      <c r="E249" s="70">
        <v>2022</v>
      </c>
      <c r="F249" s="70" t="s">
        <v>161</v>
      </c>
      <c r="G249" s="1073" t="s">
        <v>2493</v>
      </c>
      <c r="H249" s="70" t="s">
        <v>2494</v>
      </c>
      <c r="I249" s="1066"/>
      <c r="J249" s="73"/>
      <c r="K249" s="71"/>
      <c r="L249" s="71"/>
      <c r="M249" s="71"/>
      <c r="N249" s="71"/>
      <c r="O249" s="71"/>
      <c r="P249" s="71"/>
      <c r="Q249" s="71"/>
      <c r="R249" s="71"/>
      <c r="S249" s="71"/>
      <c r="T249" s="71"/>
      <c r="U249" s="71"/>
      <c r="V249" s="71"/>
      <c r="W249" s="71"/>
      <c r="X249" s="71"/>
      <c r="Y249" s="71"/>
      <c r="Z249" s="71"/>
      <c r="AA249" s="71"/>
      <c r="AB249" s="71"/>
      <c r="AC249" s="72"/>
      <c r="AD249" s="71">
        <v>586789.09682866279</v>
      </c>
      <c r="AE249" s="71">
        <v>56634.527973433724</v>
      </c>
      <c r="AF249" s="71">
        <v>230124.46050903708</v>
      </c>
      <c r="AG249" s="71">
        <v>1461623.737037458</v>
      </c>
      <c r="AH249" s="71">
        <v>1988707.7176821865</v>
      </c>
      <c r="AI249" s="71">
        <v>0</v>
      </c>
      <c r="AJ249" s="71">
        <v>0</v>
      </c>
      <c r="AK249" s="71">
        <v>111695.10966215495</v>
      </c>
      <c r="AL249" s="71">
        <v>0</v>
      </c>
      <c r="AM249" s="71">
        <v>0</v>
      </c>
      <c r="AN249" s="71">
        <v>4435574.6496929331</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2402</v>
      </c>
      <c r="B250" s="70">
        <v>242</v>
      </c>
      <c r="C250" s="70">
        <v>16</v>
      </c>
      <c r="D250" s="70">
        <v>62</v>
      </c>
      <c r="E250" s="70">
        <v>2022</v>
      </c>
      <c r="F250" s="70" t="s">
        <v>161</v>
      </c>
      <c r="G250" s="1073" t="s">
        <v>2400</v>
      </c>
      <c r="H250" s="70" t="s">
        <v>2401</v>
      </c>
      <c r="I250" s="1066"/>
      <c r="J250" s="73"/>
      <c r="K250" s="71"/>
      <c r="L250" s="71"/>
      <c r="M250" s="71"/>
      <c r="N250" s="71"/>
      <c r="O250" s="71"/>
      <c r="P250" s="71"/>
      <c r="Q250" s="71"/>
      <c r="R250" s="71"/>
      <c r="S250" s="71"/>
      <c r="T250" s="71"/>
      <c r="U250" s="71"/>
      <c r="V250" s="71"/>
      <c r="W250" s="71"/>
      <c r="X250" s="71"/>
      <c r="Y250" s="71"/>
      <c r="Z250" s="71"/>
      <c r="AA250" s="71"/>
      <c r="AB250" s="71"/>
      <c r="AC250" s="72"/>
      <c r="AD250" s="71">
        <v>105491.80063824786</v>
      </c>
      <c r="AE250" s="71">
        <v>184062.2159136596</v>
      </c>
      <c r="AF250" s="71">
        <v>294345.24018597766</v>
      </c>
      <c r="AG250" s="71">
        <v>10255931.264086366</v>
      </c>
      <c r="AH250" s="71">
        <v>6821171.398813297</v>
      </c>
      <c r="AI250" s="71">
        <v>0</v>
      </c>
      <c r="AJ250" s="71">
        <v>0</v>
      </c>
      <c r="AK250" s="71">
        <v>444327.02005488466</v>
      </c>
      <c r="AL250" s="71">
        <v>0</v>
      </c>
      <c r="AM250" s="71">
        <v>0</v>
      </c>
      <c r="AN250" s="71">
        <v>18105328.93969243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2538</v>
      </c>
      <c r="B251" s="70">
        <v>243</v>
      </c>
      <c r="C251" s="70">
        <v>16</v>
      </c>
      <c r="D251" s="70">
        <v>63</v>
      </c>
      <c r="E251" s="70">
        <v>2022</v>
      </c>
      <c r="F251" s="70" t="s">
        <v>161</v>
      </c>
      <c r="G251" s="1073" t="s">
        <v>2536</v>
      </c>
      <c r="H251" s="70" t="s">
        <v>2537</v>
      </c>
      <c r="I251" s="1066"/>
      <c r="J251" s="73"/>
      <c r="K251" s="71"/>
      <c r="L251" s="71"/>
      <c r="M251" s="71"/>
      <c r="N251" s="71"/>
      <c r="O251" s="71"/>
      <c r="P251" s="71"/>
      <c r="Q251" s="71"/>
      <c r="R251" s="71"/>
      <c r="S251" s="71"/>
      <c r="T251" s="71"/>
      <c r="U251" s="71"/>
      <c r="V251" s="71"/>
      <c r="W251" s="71"/>
      <c r="X251" s="71"/>
      <c r="Y251" s="71"/>
      <c r="Z251" s="71"/>
      <c r="AA251" s="71"/>
      <c r="AB251" s="71"/>
      <c r="AC251" s="72"/>
      <c r="AD251" s="71">
        <v>1450307.256419844</v>
      </c>
      <c r="AE251" s="71">
        <v>478247.12510899594</v>
      </c>
      <c r="AF251" s="71">
        <v>374621.21478215337</v>
      </c>
      <c r="AG251" s="71">
        <v>29625516.417935707</v>
      </c>
      <c r="AH251" s="71">
        <v>20895841.961153407</v>
      </c>
      <c r="AI251" s="71">
        <v>0</v>
      </c>
      <c r="AJ251" s="71">
        <v>0</v>
      </c>
      <c r="AK251" s="71">
        <v>1133995.8994832889</v>
      </c>
      <c r="AL251" s="71">
        <v>0</v>
      </c>
      <c r="AM251" s="71">
        <v>0</v>
      </c>
      <c r="AN251" s="71">
        <v>53958529.874883391</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1687</v>
      </c>
      <c r="B252" s="70">
        <v>244</v>
      </c>
      <c r="C252" s="70">
        <v>16</v>
      </c>
      <c r="D252" s="70">
        <v>64</v>
      </c>
      <c r="E252" s="70">
        <v>2022</v>
      </c>
      <c r="F252" s="70" t="s">
        <v>161</v>
      </c>
      <c r="G252" s="1073" t="s">
        <v>1685</v>
      </c>
      <c r="H252" s="70" t="s">
        <v>1686</v>
      </c>
      <c r="I252" s="1066"/>
      <c r="J252" s="73"/>
      <c r="K252" s="71"/>
      <c r="L252" s="71"/>
      <c r="M252" s="71"/>
      <c r="N252" s="71"/>
      <c r="O252" s="71"/>
      <c r="P252" s="71"/>
      <c r="Q252" s="71"/>
      <c r="R252" s="71"/>
      <c r="S252" s="71"/>
      <c r="T252" s="71"/>
      <c r="U252" s="71"/>
      <c r="V252" s="71"/>
      <c r="W252" s="71"/>
      <c r="X252" s="71"/>
      <c r="Y252" s="71"/>
      <c r="Z252" s="71"/>
      <c r="AA252" s="71"/>
      <c r="AB252" s="71"/>
      <c r="AC252" s="72"/>
      <c r="AD252" s="71">
        <v>2517525.4041661788</v>
      </c>
      <c r="AE252" s="71">
        <v>437344.410461516</v>
      </c>
      <c r="AF252" s="71">
        <v>588690.48037195532</v>
      </c>
      <c r="AG252" s="71">
        <v>9948867.4537843782</v>
      </c>
      <c r="AH252" s="71">
        <v>16769513.629054381</v>
      </c>
      <c r="AI252" s="71">
        <v>0</v>
      </c>
      <c r="AJ252" s="71">
        <v>0</v>
      </c>
      <c r="AK252" s="71">
        <v>1041153.3748045727</v>
      </c>
      <c r="AL252" s="71">
        <v>0</v>
      </c>
      <c r="AM252" s="71">
        <v>0</v>
      </c>
      <c r="AN252" s="71">
        <v>31303094.752642982</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2511</v>
      </c>
      <c r="B253" s="70">
        <v>245</v>
      </c>
      <c r="C253" s="70">
        <v>16</v>
      </c>
      <c r="D253" s="70">
        <v>65</v>
      </c>
      <c r="E253" s="70">
        <v>2022</v>
      </c>
      <c r="F253" s="70" t="s">
        <v>161</v>
      </c>
      <c r="G253" s="1073" t="s">
        <v>2509</v>
      </c>
      <c r="H253" s="70" t="s">
        <v>2510</v>
      </c>
      <c r="I253" s="1066"/>
      <c r="J253" s="73"/>
      <c r="K253" s="71"/>
      <c r="L253" s="71"/>
      <c r="M253" s="71"/>
      <c r="N253" s="71"/>
      <c r="O253" s="71"/>
      <c r="P253" s="71"/>
      <c r="Q253" s="71"/>
      <c r="R253" s="71"/>
      <c r="S253" s="71"/>
      <c r="T253" s="71"/>
      <c r="U253" s="71"/>
      <c r="V253" s="71"/>
      <c r="W253" s="71"/>
      <c r="X253" s="71"/>
      <c r="Y253" s="71"/>
      <c r="Z253" s="71"/>
      <c r="AA253" s="71"/>
      <c r="AB253" s="71"/>
      <c r="AC253" s="72"/>
      <c r="AD253" s="71">
        <v>0</v>
      </c>
      <c r="AE253" s="71">
        <v>20451.357323739954</v>
      </c>
      <c r="AF253" s="71">
        <v>32110.389838470288</v>
      </c>
      <c r="AG253" s="71">
        <v>1234396.5174139878</v>
      </c>
      <c r="AH253" s="71">
        <v>941513.79870944098</v>
      </c>
      <c r="AI253" s="71">
        <v>0</v>
      </c>
      <c r="AJ253" s="71">
        <v>0</v>
      </c>
      <c r="AK253" s="71">
        <v>49843.135641146604</v>
      </c>
      <c r="AL253" s="71">
        <v>0</v>
      </c>
      <c r="AM253" s="71">
        <v>0</v>
      </c>
      <c r="AN253" s="71">
        <v>2278315.1989267855</v>
      </c>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2406</v>
      </c>
      <c r="B254" s="70">
        <v>246</v>
      </c>
      <c r="C254" s="70">
        <v>16</v>
      </c>
      <c r="D254" s="70">
        <v>66</v>
      </c>
      <c r="E254" s="70">
        <v>2022</v>
      </c>
      <c r="F254" s="70" t="s">
        <v>161</v>
      </c>
      <c r="G254" s="1073" t="s">
        <v>2404</v>
      </c>
      <c r="H254" s="70" t="s">
        <v>2405</v>
      </c>
      <c r="I254" s="1066"/>
      <c r="J254" s="73"/>
      <c r="K254" s="71"/>
      <c r="L254" s="71"/>
      <c r="M254" s="71"/>
      <c r="N254" s="71"/>
      <c r="O254" s="71"/>
      <c r="P254" s="71"/>
      <c r="Q254" s="71"/>
      <c r="R254" s="71"/>
      <c r="S254" s="71"/>
      <c r="T254" s="71"/>
      <c r="U254" s="71"/>
      <c r="V254" s="71"/>
      <c r="W254" s="71"/>
      <c r="X254" s="71"/>
      <c r="Y254" s="71"/>
      <c r="Z254" s="71"/>
      <c r="AA254" s="71"/>
      <c r="AB254" s="71"/>
      <c r="AC254" s="72"/>
      <c r="AD254" s="71">
        <v>29484687.621684887</v>
      </c>
      <c r="AE254" s="71">
        <v>552186.64774097886</v>
      </c>
      <c r="AF254" s="71">
        <v>2113933.9976992942</v>
      </c>
      <c r="AG254" s="71">
        <v>27414656.9837614</v>
      </c>
      <c r="AH254" s="71">
        <v>29648077.375687093</v>
      </c>
      <c r="AI254" s="71">
        <v>0</v>
      </c>
      <c r="AJ254" s="71">
        <v>0</v>
      </c>
      <c r="AK254" s="71">
        <v>1836964.8902356259</v>
      </c>
      <c r="AL254" s="71">
        <v>0</v>
      </c>
      <c r="AM254" s="71">
        <v>0</v>
      </c>
      <c r="AN254" s="71">
        <v>91050507.516809285</v>
      </c>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2565</v>
      </c>
      <c r="B255" s="70">
        <v>247</v>
      </c>
      <c r="C255" s="70">
        <v>16</v>
      </c>
      <c r="D255" s="70">
        <v>67</v>
      </c>
      <c r="E255" s="70">
        <v>2022</v>
      </c>
      <c r="F255" s="70" t="s">
        <v>161</v>
      </c>
      <c r="G255" s="1073" t="s">
        <v>2563</v>
      </c>
      <c r="H255" s="70" t="s">
        <v>2564</v>
      </c>
      <c r="I255" s="1066"/>
      <c r="J255" s="73"/>
      <c r="K255" s="71"/>
      <c r="L255" s="71"/>
      <c r="M255" s="71"/>
      <c r="N255" s="71"/>
      <c r="O255" s="71"/>
      <c r="P255" s="71"/>
      <c r="Q255" s="71"/>
      <c r="R255" s="71"/>
      <c r="S255" s="71"/>
      <c r="T255" s="71"/>
      <c r="U255" s="71"/>
      <c r="V255" s="71"/>
      <c r="W255" s="71"/>
      <c r="X255" s="71"/>
      <c r="Y255" s="71"/>
      <c r="Z255" s="71"/>
      <c r="AA255" s="71"/>
      <c r="AB255" s="71"/>
      <c r="AC255" s="72"/>
      <c r="AD255" s="71">
        <v>26440587.538216375</v>
      </c>
      <c r="AE255" s="71">
        <v>931323.34889646573</v>
      </c>
      <c r="AF255" s="71">
        <v>695725.11316685623</v>
      </c>
      <c r="AG255" s="71">
        <v>17631603.987540092</v>
      </c>
      <c r="AH255" s="71">
        <v>22908567.887986347</v>
      </c>
      <c r="AI255" s="71">
        <v>0</v>
      </c>
      <c r="AJ255" s="71">
        <v>0</v>
      </c>
      <c r="AK255" s="71">
        <v>1645339.9853354665</v>
      </c>
      <c r="AL255" s="71">
        <v>0</v>
      </c>
      <c r="AM255" s="71">
        <v>0</v>
      </c>
      <c r="AN255" s="71">
        <v>70253147.861141607</v>
      </c>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2531</v>
      </c>
      <c r="B256" s="70">
        <v>248</v>
      </c>
      <c r="C256" s="70">
        <v>16</v>
      </c>
      <c r="D256" s="70">
        <v>68</v>
      </c>
      <c r="E256" s="70">
        <v>2022</v>
      </c>
      <c r="F256" s="70" t="s">
        <v>161</v>
      </c>
      <c r="G256" s="1073" t="s">
        <v>2529</v>
      </c>
      <c r="H256" s="70" t="s">
        <v>2530</v>
      </c>
      <c r="I256" s="1066"/>
      <c r="J256" s="73"/>
      <c r="K256" s="71"/>
      <c r="L256" s="71"/>
      <c r="M256" s="71"/>
      <c r="N256" s="71"/>
      <c r="O256" s="71"/>
      <c r="P256" s="71"/>
      <c r="Q256" s="71"/>
      <c r="R256" s="71"/>
      <c r="S256" s="71"/>
      <c r="T256" s="71"/>
      <c r="U256" s="71"/>
      <c r="V256" s="71"/>
      <c r="W256" s="71"/>
      <c r="X256" s="71"/>
      <c r="Y256" s="71"/>
      <c r="Z256" s="71"/>
      <c r="AA256" s="71"/>
      <c r="AB256" s="71"/>
      <c r="AC256" s="72"/>
      <c r="AD256" s="71">
        <v>4374032.100222908</v>
      </c>
      <c r="AE256" s="71">
        <v>303623.99719090859</v>
      </c>
      <c r="AF256" s="71">
        <v>256883.1187077623</v>
      </c>
      <c r="AG256" s="71">
        <v>12024618.811425811</v>
      </c>
      <c r="AH256" s="71">
        <v>19132905.409488279</v>
      </c>
      <c r="AI256" s="71">
        <v>0</v>
      </c>
      <c r="AJ256" s="71">
        <v>0</v>
      </c>
      <c r="AK256" s="71">
        <v>1240267.662780345</v>
      </c>
      <c r="AL256" s="71">
        <v>0</v>
      </c>
      <c r="AM256" s="71">
        <v>0</v>
      </c>
      <c r="AN256" s="71">
        <v>37332331.099816009</v>
      </c>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1630</v>
      </c>
      <c r="B257" s="70">
        <v>249</v>
      </c>
      <c r="C257" s="70">
        <v>16</v>
      </c>
      <c r="D257" s="70">
        <v>69</v>
      </c>
      <c r="E257" s="70">
        <v>2022</v>
      </c>
      <c r="F257" s="70" t="s">
        <v>161</v>
      </c>
      <c r="G257" s="1073" t="s">
        <v>1628</v>
      </c>
      <c r="H257" s="70" t="s">
        <v>1629</v>
      </c>
      <c r="I257" s="1066"/>
      <c r="J257" s="73"/>
      <c r="K257" s="71"/>
      <c r="L257" s="71"/>
      <c r="M257" s="71"/>
      <c r="N257" s="71"/>
      <c r="O257" s="71"/>
      <c r="P257" s="71"/>
      <c r="Q257" s="71"/>
      <c r="R257" s="71"/>
      <c r="S257" s="71"/>
      <c r="T257" s="71"/>
      <c r="U257" s="71"/>
      <c r="V257" s="71"/>
      <c r="W257" s="71"/>
      <c r="X257" s="71"/>
      <c r="Y257" s="71"/>
      <c r="Z257" s="71"/>
      <c r="AA257" s="71"/>
      <c r="AB257" s="71"/>
      <c r="AC257" s="72"/>
      <c r="AD257" s="71">
        <v>284259412.9679426</v>
      </c>
      <c r="AE257" s="71">
        <v>12266094.850246187</v>
      </c>
      <c r="AF257" s="71">
        <v>4843317.1339692688</v>
      </c>
      <c r="AG257" s="71">
        <v>661470718.87633431</v>
      </c>
      <c r="AH257" s="71">
        <v>520705167.1046223</v>
      </c>
      <c r="AI257" s="71">
        <v>0</v>
      </c>
      <c r="AJ257" s="71">
        <v>0</v>
      </c>
      <c r="AK257" s="71">
        <v>30531761.380679253</v>
      </c>
      <c r="AL257" s="71">
        <v>0</v>
      </c>
      <c r="AM257" s="71">
        <v>0</v>
      </c>
      <c r="AN257" s="71">
        <v>1514076472.3137941</v>
      </c>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2454</v>
      </c>
      <c r="B258" s="70">
        <v>250</v>
      </c>
      <c r="C258" s="70">
        <v>16</v>
      </c>
      <c r="D258" s="70">
        <v>70</v>
      </c>
      <c r="E258" s="70">
        <v>2022</v>
      </c>
      <c r="F258" s="70" t="s">
        <v>161</v>
      </c>
      <c r="G258" s="1073" t="s">
        <v>2452</v>
      </c>
      <c r="H258" s="70" t="s">
        <v>2453</v>
      </c>
      <c r="I258" s="1066"/>
      <c r="J258" s="73"/>
      <c r="K258" s="71"/>
      <c r="L258" s="71"/>
      <c r="M258" s="71"/>
      <c r="N258" s="71"/>
      <c r="O258" s="71"/>
      <c r="P258" s="71"/>
      <c r="Q258" s="71"/>
      <c r="R258" s="71"/>
      <c r="S258" s="71"/>
      <c r="T258" s="71"/>
      <c r="U258" s="71"/>
      <c r="V258" s="71"/>
      <c r="W258" s="71"/>
      <c r="X258" s="71"/>
      <c r="Y258" s="71"/>
      <c r="Z258" s="71"/>
      <c r="AA258" s="71"/>
      <c r="AB258" s="71"/>
      <c r="AC258" s="72"/>
      <c r="AD258" s="71">
        <v>0</v>
      </c>
      <c r="AE258" s="71">
        <v>72366.341299387539</v>
      </c>
      <c r="AF258" s="71">
        <v>32110.389838470288</v>
      </c>
      <c r="AG258" s="71">
        <v>1037875.6788207162</v>
      </c>
      <c r="AH258" s="71">
        <v>2055958.7033042894</v>
      </c>
      <c r="AI258" s="71">
        <v>0</v>
      </c>
      <c r="AJ258" s="71">
        <v>0</v>
      </c>
      <c r="AK258" s="71">
        <v>124736.96639727363</v>
      </c>
      <c r="AL258" s="71">
        <v>0</v>
      </c>
      <c r="AM258" s="71">
        <v>0</v>
      </c>
      <c r="AN258" s="71">
        <v>3323048.0796601372</v>
      </c>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2390</v>
      </c>
      <c r="B259" s="70">
        <v>251</v>
      </c>
      <c r="C259" s="70">
        <v>16</v>
      </c>
      <c r="D259" s="70">
        <v>71</v>
      </c>
      <c r="E259" s="70">
        <v>2022</v>
      </c>
      <c r="F259" s="70" t="s">
        <v>161</v>
      </c>
      <c r="G259" s="1073" t="s">
        <v>2388</v>
      </c>
      <c r="H259" s="70" t="s">
        <v>2389</v>
      </c>
      <c r="I259" s="1066"/>
      <c r="J259" s="73"/>
      <c r="K259" s="71"/>
      <c r="L259" s="71"/>
      <c r="M259" s="71"/>
      <c r="N259" s="71"/>
      <c r="O259" s="71"/>
      <c r="P259" s="71"/>
      <c r="Q259" s="71"/>
      <c r="R259" s="71"/>
      <c r="S259" s="71"/>
      <c r="T259" s="71"/>
      <c r="U259" s="71"/>
      <c r="V259" s="71"/>
      <c r="W259" s="71"/>
      <c r="X259" s="71"/>
      <c r="Y259" s="71"/>
      <c r="Z259" s="71"/>
      <c r="AA259" s="71"/>
      <c r="AB259" s="71"/>
      <c r="AC259" s="72"/>
      <c r="AD259" s="71">
        <v>5429030.4996861955</v>
      </c>
      <c r="AE259" s="71">
        <v>97537.242620913632</v>
      </c>
      <c r="AF259" s="71">
        <v>1423560.6161721828</v>
      </c>
      <c r="AG259" s="71">
        <v>6779968.931467873</v>
      </c>
      <c r="AH259" s="71">
        <v>6311985.3648173744</v>
      </c>
      <c r="AI259" s="71">
        <v>0</v>
      </c>
      <c r="AJ259" s="71">
        <v>0</v>
      </c>
      <c r="AK259" s="71">
        <v>391901.33852559573</v>
      </c>
      <c r="AL259" s="71">
        <v>0</v>
      </c>
      <c r="AM259" s="71">
        <v>0</v>
      </c>
      <c r="AN259" s="71">
        <v>20433983.993290137</v>
      </c>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2479</v>
      </c>
      <c r="B260" s="70">
        <v>252</v>
      </c>
      <c r="C260" s="70">
        <v>16</v>
      </c>
      <c r="D260" s="70">
        <v>72</v>
      </c>
      <c r="E260" s="70">
        <v>2022</v>
      </c>
      <c r="F260" s="70" t="s">
        <v>161</v>
      </c>
      <c r="G260" s="1073" t="s">
        <v>2477</v>
      </c>
      <c r="H260" s="70" t="s">
        <v>2478</v>
      </c>
      <c r="I260" s="1066"/>
      <c r="J260" s="73"/>
      <c r="K260" s="71"/>
      <c r="L260" s="71"/>
      <c r="M260" s="71"/>
      <c r="N260" s="71"/>
      <c r="O260" s="71"/>
      <c r="P260" s="71"/>
      <c r="Q260" s="71"/>
      <c r="R260" s="71"/>
      <c r="S260" s="71"/>
      <c r="T260" s="71"/>
      <c r="U260" s="71"/>
      <c r="V260" s="71"/>
      <c r="W260" s="71"/>
      <c r="X260" s="71"/>
      <c r="Y260" s="71"/>
      <c r="Z260" s="71"/>
      <c r="AA260" s="71"/>
      <c r="AB260" s="71"/>
      <c r="AC260" s="72"/>
      <c r="AD260" s="71">
        <v>38331897.928923726</v>
      </c>
      <c r="AE260" s="71">
        <v>484539.85043937742</v>
      </c>
      <c r="AF260" s="71">
        <v>508414.50577577949</v>
      </c>
      <c r="AG260" s="71">
        <v>29508832.170020953</v>
      </c>
      <c r="AH260" s="71">
        <v>32049898.290762194</v>
      </c>
      <c r="AI260" s="71">
        <v>0</v>
      </c>
      <c r="AJ260" s="71">
        <v>0</v>
      </c>
      <c r="AK260" s="71">
        <v>2067327.9834579201</v>
      </c>
      <c r="AL260" s="71">
        <v>0</v>
      </c>
      <c r="AM260" s="71">
        <v>0</v>
      </c>
      <c r="AN260" s="71">
        <v>102950910.72937995</v>
      </c>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1699</v>
      </c>
      <c r="B261" s="70">
        <v>253</v>
      </c>
      <c r="C261" s="70">
        <v>16</v>
      </c>
      <c r="D261" s="70">
        <v>73</v>
      </c>
      <c r="E261" s="70">
        <v>2022</v>
      </c>
      <c r="F261" s="70" t="s">
        <v>161</v>
      </c>
      <c r="G261" s="1073" t="s">
        <v>1697</v>
      </c>
      <c r="H261" s="70" t="s">
        <v>1698</v>
      </c>
      <c r="I261" s="1066"/>
      <c r="J261" s="73"/>
      <c r="K261" s="71"/>
      <c r="L261" s="71"/>
      <c r="M261" s="71"/>
      <c r="N261" s="71"/>
      <c r="O261" s="71"/>
      <c r="P261" s="71"/>
      <c r="Q261" s="71"/>
      <c r="R261" s="71"/>
      <c r="S261" s="71"/>
      <c r="T261" s="71"/>
      <c r="U261" s="71"/>
      <c r="V261" s="71"/>
      <c r="W261" s="71"/>
      <c r="X261" s="71"/>
      <c r="Y261" s="71"/>
      <c r="Z261" s="71"/>
      <c r="AA261" s="71"/>
      <c r="AB261" s="71"/>
      <c r="AC261" s="72"/>
      <c r="AD261" s="71">
        <v>102166126.46901339</v>
      </c>
      <c r="AE261" s="71">
        <v>774005.21563692763</v>
      </c>
      <c r="AF261" s="71">
        <v>396028.14134113357</v>
      </c>
      <c r="AG261" s="71">
        <v>35379892.222994938</v>
      </c>
      <c r="AH261" s="71">
        <v>48545604.335498013</v>
      </c>
      <c r="AI261" s="71">
        <v>0</v>
      </c>
      <c r="AJ261" s="71">
        <v>0</v>
      </c>
      <c r="AK261" s="71">
        <v>3184537.3346682838</v>
      </c>
      <c r="AL261" s="71">
        <v>0</v>
      </c>
      <c r="AM261" s="71">
        <v>0</v>
      </c>
      <c r="AN261" s="71">
        <v>190446193.71915266</v>
      </c>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2546</v>
      </c>
      <c r="B262" s="70">
        <v>254</v>
      </c>
      <c r="C262" s="70">
        <v>16</v>
      </c>
      <c r="D262" s="70">
        <v>74</v>
      </c>
      <c r="E262" s="70">
        <v>2022</v>
      </c>
      <c r="F262" s="70" t="s">
        <v>161</v>
      </c>
      <c r="G262" s="1073" t="s">
        <v>2544</v>
      </c>
      <c r="H262" s="70" t="s">
        <v>2545</v>
      </c>
      <c r="I262" s="1066"/>
      <c r="J262" s="73"/>
      <c r="K262" s="71"/>
      <c r="L262" s="71"/>
      <c r="M262" s="71"/>
      <c r="N262" s="71"/>
      <c r="O262" s="71"/>
      <c r="P262" s="71"/>
      <c r="Q262" s="71"/>
      <c r="R262" s="71"/>
      <c r="S262" s="71"/>
      <c r="T262" s="71"/>
      <c r="U262" s="71"/>
      <c r="V262" s="71"/>
      <c r="W262" s="71"/>
      <c r="X262" s="71"/>
      <c r="Y262" s="71"/>
      <c r="Z262" s="71"/>
      <c r="AA262" s="71"/>
      <c r="AB262" s="71"/>
      <c r="AC262" s="72"/>
      <c r="AD262" s="71">
        <v>30873392.340049762</v>
      </c>
      <c r="AE262" s="71">
        <v>253282.1945478564</v>
      </c>
      <c r="AF262" s="71">
        <v>412083.3362603687</v>
      </c>
      <c r="AG262" s="71">
        <v>11944782.220747294</v>
      </c>
      <c r="AH262" s="71">
        <v>16942444.734939788</v>
      </c>
      <c r="AI262" s="71">
        <v>0</v>
      </c>
      <c r="AJ262" s="71">
        <v>0</v>
      </c>
      <c r="AK262" s="71">
        <v>1141097.9006756803</v>
      </c>
      <c r="AL262" s="71">
        <v>0</v>
      </c>
      <c r="AM262" s="71">
        <v>0</v>
      </c>
      <c r="AN262" s="71">
        <v>61567082.727220751</v>
      </c>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2475</v>
      </c>
      <c r="B263" s="70">
        <v>255</v>
      </c>
      <c r="C263" s="70">
        <v>16</v>
      </c>
      <c r="D263" s="70">
        <v>75</v>
      </c>
      <c r="E263" s="70">
        <v>2022</v>
      </c>
      <c r="F263" s="70" t="s">
        <v>161</v>
      </c>
      <c r="G263" s="1073" t="s">
        <v>2473</v>
      </c>
      <c r="H263" s="70" t="s">
        <v>2474</v>
      </c>
      <c r="I263" s="1066"/>
      <c r="J263" s="73"/>
      <c r="K263" s="71"/>
      <c r="L263" s="71"/>
      <c r="M263" s="71"/>
      <c r="N263" s="71"/>
      <c r="O263" s="71"/>
      <c r="P263" s="71"/>
      <c r="Q263" s="71"/>
      <c r="R263" s="71"/>
      <c r="S263" s="71"/>
      <c r="T263" s="71"/>
      <c r="U263" s="71"/>
      <c r="V263" s="71"/>
      <c r="W263" s="71"/>
      <c r="X263" s="71"/>
      <c r="Y263" s="71"/>
      <c r="Z263" s="71"/>
      <c r="AA263" s="71"/>
      <c r="AB263" s="71"/>
      <c r="AC263" s="72"/>
      <c r="AD263" s="71">
        <v>114802503.85404718</v>
      </c>
      <c r="AE263" s="71">
        <v>563198.91706914653</v>
      </c>
      <c r="AF263" s="71">
        <v>588690.48037195532</v>
      </c>
      <c r="AG263" s="71">
        <v>18399263.513295062</v>
      </c>
      <c r="AH263" s="71">
        <v>35993688.23331552</v>
      </c>
      <c r="AI263" s="71">
        <v>0</v>
      </c>
      <c r="AJ263" s="71">
        <v>0</v>
      </c>
      <c r="AK263" s="71">
        <v>2094573.8425778213</v>
      </c>
      <c r="AL263" s="71">
        <v>0</v>
      </c>
      <c r="AM263" s="71">
        <v>0</v>
      </c>
      <c r="AN263" s="71">
        <v>172441918.8406767</v>
      </c>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2491</v>
      </c>
      <c r="B264" s="70">
        <v>256</v>
      </c>
      <c r="C264" s="70">
        <v>16</v>
      </c>
      <c r="D264" s="70">
        <v>76</v>
      </c>
      <c r="E264" s="70">
        <v>2022</v>
      </c>
      <c r="F264" s="70" t="s">
        <v>161</v>
      </c>
      <c r="G264" s="1073" t="s">
        <v>2489</v>
      </c>
      <c r="H264" s="70" t="s">
        <v>2490</v>
      </c>
      <c r="I264" s="1066"/>
      <c r="J264" s="73"/>
      <c r="K264" s="71"/>
      <c r="L264" s="71"/>
      <c r="M264" s="71"/>
      <c r="N264" s="71"/>
      <c r="O264" s="71"/>
      <c r="P264" s="71"/>
      <c r="Q264" s="71"/>
      <c r="R264" s="71"/>
      <c r="S264" s="71"/>
      <c r="T264" s="71"/>
      <c r="U264" s="71"/>
      <c r="V264" s="71"/>
      <c r="W264" s="71"/>
      <c r="X264" s="71"/>
      <c r="Y264" s="71"/>
      <c r="Z264" s="71"/>
      <c r="AA264" s="71"/>
      <c r="AB264" s="71"/>
      <c r="AC264" s="72"/>
      <c r="AD264" s="71">
        <v>1094385.6495212307</v>
      </c>
      <c r="AE264" s="71">
        <v>100683.6052861044</v>
      </c>
      <c r="AF264" s="71">
        <v>123089.8277141361</v>
      </c>
      <c r="AG264" s="71">
        <v>2259989.6438226243</v>
      </c>
      <c r="AH264" s="71">
        <v>3213636.38437049</v>
      </c>
      <c r="AI264" s="71">
        <v>0</v>
      </c>
      <c r="AJ264" s="71">
        <v>0</v>
      </c>
      <c r="AK264" s="71">
        <v>197693.88773729393</v>
      </c>
      <c r="AL264" s="71">
        <v>0</v>
      </c>
      <c r="AM264" s="71">
        <v>0</v>
      </c>
      <c r="AN264" s="71">
        <v>6989478.9984518792</v>
      </c>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1683</v>
      </c>
      <c r="B265" s="70">
        <v>257</v>
      </c>
      <c r="C265" s="70">
        <v>16</v>
      </c>
      <c r="D265" s="70">
        <v>77</v>
      </c>
      <c r="E265" s="70">
        <v>2022</v>
      </c>
      <c r="F265" s="70" t="s">
        <v>161</v>
      </c>
      <c r="G265" s="1073" t="s">
        <v>1681</v>
      </c>
      <c r="H265" s="70" t="s">
        <v>1682</v>
      </c>
      <c r="I265" s="1066"/>
      <c r="J265" s="73"/>
      <c r="K265" s="71"/>
      <c r="L265" s="71"/>
      <c r="M265" s="71"/>
      <c r="N265" s="71"/>
      <c r="O265" s="71"/>
      <c r="P265" s="71"/>
      <c r="Q265" s="71"/>
      <c r="R265" s="71"/>
      <c r="S265" s="71"/>
      <c r="T265" s="71"/>
      <c r="U265" s="71"/>
      <c r="V265" s="71"/>
      <c r="W265" s="71"/>
      <c r="X265" s="71"/>
      <c r="Y265" s="71"/>
      <c r="Z265" s="71"/>
      <c r="AA265" s="71"/>
      <c r="AB265" s="71"/>
      <c r="AC265" s="72"/>
      <c r="AD265" s="71">
        <v>3757695.8664273871</v>
      </c>
      <c r="AE265" s="71">
        <v>371270.79449250997</v>
      </c>
      <c r="AF265" s="71">
        <v>214069.26558980191</v>
      </c>
      <c r="AG265" s="71">
        <v>17330681.453444146</v>
      </c>
      <c r="AH265" s="71">
        <v>15107453.555822408</v>
      </c>
      <c r="AI265" s="71">
        <v>0</v>
      </c>
      <c r="AJ265" s="71">
        <v>0</v>
      </c>
      <c r="AK265" s="71">
        <v>1102488.8396479527</v>
      </c>
      <c r="AL265" s="71">
        <v>0</v>
      </c>
      <c r="AM265" s="71">
        <v>0</v>
      </c>
      <c r="AN265" s="71">
        <v>37883659.775424212</v>
      </c>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1679</v>
      </c>
      <c r="B266" s="70">
        <v>258</v>
      </c>
      <c r="C266" s="70">
        <v>16</v>
      </c>
      <c r="D266" s="70">
        <v>78</v>
      </c>
      <c r="E266" s="70">
        <v>2022</v>
      </c>
      <c r="F266" s="70" t="s">
        <v>161</v>
      </c>
      <c r="G266" s="1073" t="s">
        <v>1677</v>
      </c>
      <c r="H266" s="70" t="s">
        <v>1678</v>
      </c>
      <c r="I266" s="1066"/>
      <c r="J266" s="73"/>
      <c r="K266" s="71"/>
      <c r="L266" s="71"/>
      <c r="M266" s="71"/>
      <c r="N266" s="71"/>
      <c r="O266" s="71"/>
      <c r="P266" s="71"/>
      <c r="Q266" s="71"/>
      <c r="R266" s="71"/>
      <c r="S266" s="71"/>
      <c r="T266" s="71"/>
      <c r="U266" s="71"/>
      <c r="V266" s="71"/>
      <c r="W266" s="71"/>
      <c r="X266" s="71"/>
      <c r="Y266" s="71"/>
      <c r="Z266" s="71"/>
      <c r="AA266" s="71"/>
      <c r="AB266" s="71"/>
      <c r="AC266" s="72"/>
      <c r="AD266" s="71">
        <v>1020450.8128700786</v>
      </c>
      <c r="AE266" s="71">
        <v>467234.85578082822</v>
      </c>
      <c r="AF266" s="71">
        <v>1032884.2064707942</v>
      </c>
      <c r="AG266" s="71">
        <v>24288747.394887172</v>
      </c>
      <c r="AH266" s="71">
        <v>23941350.881468639</v>
      </c>
      <c r="AI266" s="71">
        <v>0</v>
      </c>
      <c r="AJ266" s="71">
        <v>0</v>
      </c>
      <c r="AK266" s="71">
        <v>1484834.7583874217</v>
      </c>
      <c r="AL266" s="71">
        <v>0</v>
      </c>
      <c r="AM266" s="71">
        <v>0</v>
      </c>
      <c r="AN266" s="71">
        <v>52235502.90986494</v>
      </c>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2216</v>
      </c>
      <c r="H6" s="77" t="s">
        <v>2217</v>
      </c>
      <c r="I6" s="77" t="s">
        <v>2600</v>
      </c>
      <c r="J6" s="77" t="s">
        <v>2601</v>
      </c>
      <c r="K6" s="1080">
        <v>21</v>
      </c>
      <c r="L6" s="1081">
        <v>23</v>
      </c>
      <c r="M6" s="1044"/>
      <c r="N6" s="988">
        <v>1</v>
      </c>
      <c r="O6" s="77" t="s">
        <v>1718</v>
      </c>
      <c r="P6" s="77" t="s">
        <v>1719</v>
      </c>
      <c r="Q6" s="77" t="s">
        <v>1501</v>
      </c>
      <c r="R6" s="16"/>
      <c r="S6" s="77">
        <v>1</v>
      </c>
      <c r="T6" s="77" t="s">
        <v>2216</v>
      </c>
      <c r="U6" s="77" t="s">
        <v>2217</v>
      </c>
      <c r="V6" s="77" t="s">
        <v>1501</v>
      </c>
      <c r="W6" s="16"/>
      <c r="X6" s="77">
        <v>1</v>
      </c>
      <c r="Y6" s="692" t="s">
        <v>1718</v>
      </c>
      <c r="Z6" s="77" t="s">
        <v>1719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1741</v>
      </c>
      <c r="P7" s="77" t="s">
        <v>1742</v>
      </c>
      <c r="Q7" s="77" t="s">
        <v>1501</v>
      </c>
      <c r="R7" s="16"/>
      <c r="S7" s="77">
        <v>2</v>
      </c>
      <c r="T7" s="76" t="s">
        <v>795</v>
      </c>
      <c r="U7" s="77" t="s">
        <v>1503</v>
      </c>
      <c r="V7" s="77" t="s">
        <v>1503</v>
      </c>
      <c r="W7" s="16"/>
      <c r="X7" s="77">
        <v>2</v>
      </c>
      <c r="Y7" s="692" t="s">
        <v>1741</v>
      </c>
      <c r="Z7" s="77" t="s">
        <v>1742</v>
      </c>
      <c r="AA7" s="77" t="s">
        <v>1501</v>
      </c>
      <c r="AB7" s="16"/>
      <c r="AC7" s="77">
        <v>2</v>
      </c>
      <c r="AD7" s="77" t="s">
        <v>2428</v>
      </c>
      <c r="AE7" s="77" t="s">
        <v>2429</v>
      </c>
      <c r="AF7" s="77" t="s">
        <v>1501</v>
      </c>
    </row>
    <row r="8" spans="1:32" ht="12">
      <c r="A8" s="16"/>
      <c r="B8" s="16"/>
      <c r="C8" s="16"/>
      <c r="D8" s="16"/>
      <c r="F8" s="16"/>
      <c r="G8" s="16"/>
      <c r="H8" s="16"/>
      <c r="I8" s="16"/>
      <c r="J8" s="16"/>
      <c r="K8" s="1044"/>
      <c r="L8" s="1044"/>
      <c r="M8" s="1044"/>
      <c r="N8" s="988">
        <v>3</v>
      </c>
      <c r="O8" s="77" t="s">
        <v>1764</v>
      </c>
      <c r="P8" s="77" t="s">
        <v>1765</v>
      </c>
      <c r="Q8" s="77" t="s">
        <v>1501</v>
      </c>
      <c r="R8" s="16"/>
      <c r="S8" s="16"/>
      <c r="T8" s="16"/>
      <c r="U8" s="16"/>
      <c r="V8" s="16"/>
      <c r="W8" s="16"/>
      <c r="X8" s="77">
        <v>3</v>
      </c>
      <c r="Y8" s="692" t="s">
        <v>1764</v>
      </c>
      <c r="Z8" s="77" t="s">
        <v>1765</v>
      </c>
      <c r="AA8" s="77" t="s">
        <v>1501</v>
      </c>
      <c r="AB8" s="16"/>
      <c r="AC8" s="77">
        <v>3</v>
      </c>
      <c r="AD8" s="77" t="s">
        <v>2440</v>
      </c>
      <c r="AE8" s="77" t="s">
        <v>2441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1787</v>
      </c>
      <c r="P9" s="77" t="s">
        <v>1788</v>
      </c>
      <c r="Q9" s="77" t="s">
        <v>1501</v>
      </c>
      <c r="R9" s="16"/>
      <c r="S9" s="16"/>
      <c r="T9" s="16"/>
      <c r="U9" s="16"/>
      <c r="V9" s="16"/>
      <c r="W9" s="16"/>
      <c r="X9" s="77">
        <v>4</v>
      </c>
      <c r="Y9" s="692" t="s">
        <v>1787</v>
      </c>
      <c r="Z9" s="77" t="s">
        <v>1788</v>
      </c>
      <c r="AA9" s="77" t="s">
        <v>1501</v>
      </c>
      <c r="AB9" s="16"/>
      <c r="AC9" s="77">
        <v>4</v>
      </c>
      <c r="AD9" s="77" t="s">
        <v>2420</v>
      </c>
      <c r="AE9" s="77" t="s">
        <v>2421</v>
      </c>
      <c r="AF9" s="77" t="s">
        <v>1501</v>
      </c>
    </row>
    <row r="10" spans="1:32" ht="12">
      <c r="A10" s="16"/>
      <c r="B10" s="16"/>
      <c r="C10" s="16"/>
      <c r="D10" s="16"/>
      <c r="F10" s="75" t="s">
        <v>1501</v>
      </c>
      <c r="G10" s="76" t="s">
        <v>2216</v>
      </c>
      <c r="H10" s="77" t="s">
        <v>2217</v>
      </c>
      <c r="I10" s="77" t="s">
        <v>2600</v>
      </c>
      <c r="J10" s="77" t="s">
        <v>2601</v>
      </c>
      <c r="K10" s="1079">
        <v>21</v>
      </c>
      <c r="L10" s="1045">
        <v>23</v>
      </c>
      <c r="M10" s="1044"/>
      <c r="N10" s="988">
        <v>5</v>
      </c>
      <c r="O10" s="77" t="s">
        <v>1810</v>
      </c>
      <c r="P10" s="77" t="s">
        <v>1811</v>
      </c>
      <c r="Q10" s="77" t="s">
        <v>1501</v>
      </c>
      <c r="R10" s="16"/>
      <c r="S10" s="16"/>
      <c r="T10" s="16"/>
      <c r="U10" s="16"/>
      <c r="V10" s="16"/>
      <c r="W10" s="16"/>
      <c r="X10" s="77">
        <v>5</v>
      </c>
      <c r="Y10" s="692" t="s">
        <v>1810</v>
      </c>
      <c r="Z10" s="77" t="s">
        <v>1811</v>
      </c>
      <c r="AA10" s="77" t="s">
        <v>1501</v>
      </c>
      <c r="AB10" s="16"/>
      <c r="AC10" s="77">
        <v>5</v>
      </c>
      <c r="AD10" s="77" t="s">
        <v>2460</v>
      </c>
      <c r="AE10" s="77" t="s">
        <v>2461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1833</v>
      </c>
      <c r="P11" s="77" t="s">
        <v>1834</v>
      </c>
      <c r="Q11" s="77" t="s">
        <v>1501</v>
      </c>
      <c r="R11" s="16"/>
      <c r="S11" s="16"/>
      <c r="T11" s="16"/>
      <c r="U11" s="16"/>
      <c r="V11" s="16"/>
      <c r="W11" s="16"/>
      <c r="X11" s="77">
        <v>6</v>
      </c>
      <c r="Y11" s="692" t="s">
        <v>1833</v>
      </c>
      <c r="Z11" s="77" t="s">
        <v>1834</v>
      </c>
      <c r="AA11" s="77" t="s">
        <v>1501</v>
      </c>
      <c r="AB11" s="16"/>
      <c r="AC11" s="77">
        <v>6</v>
      </c>
      <c r="AD11" s="77" t="s">
        <v>2567</v>
      </c>
      <c r="AE11" s="77" t="s">
        <v>2568</v>
      </c>
      <c r="AF11" s="77" t="s">
        <v>1501</v>
      </c>
    </row>
    <row r="12" spans="1:32" ht="12">
      <c r="A12" s="16"/>
      <c r="B12" s="16"/>
      <c r="C12" s="16"/>
      <c r="D12" s="16"/>
      <c r="F12" s="75" t="s">
        <v>1505</v>
      </c>
      <c r="G12" s="76" t="s">
        <v>2216</v>
      </c>
      <c r="H12" s="77"/>
      <c r="I12" s="77" t="s">
        <v>2216</v>
      </c>
      <c r="J12" s="77"/>
      <c r="K12" s="1079" t="s">
        <v>1544</v>
      </c>
      <c r="L12" s="1045"/>
      <c r="M12" s="1044"/>
      <c r="N12" s="988">
        <v>7</v>
      </c>
      <c r="O12" s="77" t="s">
        <v>1856</v>
      </c>
      <c r="P12" s="77" t="s">
        <v>1857</v>
      </c>
      <c r="Q12" s="77" t="s">
        <v>1501</v>
      </c>
      <c r="R12" s="16"/>
      <c r="S12" s="16"/>
      <c r="T12" s="16"/>
      <c r="U12" s="16"/>
      <c r="V12" s="16"/>
      <c r="W12" s="16"/>
      <c r="X12" s="77">
        <v>7</v>
      </c>
      <c r="Y12" s="692" t="s">
        <v>1856</v>
      </c>
      <c r="Z12" s="77" t="s">
        <v>1857</v>
      </c>
      <c r="AA12" s="77" t="s">
        <v>1501</v>
      </c>
      <c r="AB12" s="16"/>
      <c r="AC12" s="77">
        <v>7</v>
      </c>
      <c r="AD12" s="77" t="s">
        <v>2432</v>
      </c>
      <c r="AE12" s="77" t="s">
        <v>2433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1879</v>
      </c>
      <c r="P13" s="77" t="s">
        <v>1880</v>
      </c>
      <c r="Q13" s="77" t="s">
        <v>1501</v>
      </c>
      <c r="R13" s="16"/>
      <c r="S13" s="16"/>
      <c r="T13" s="16"/>
      <c r="U13" s="16"/>
      <c r="V13" s="16"/>
      <c r="W13" s="16"/>
      <c r="X13" s="77">
        <v>8</v>
      </c>
      <c r="Y13" s="692" t="s">
        <v>1879</v>
      </c>
      <c r="Z13" s="77" t="s">
        <v>1880</v>
      </c>
      <c r="AA13" s="77" t="s">
        <v>1501</v>
      </c>
      <c r="AB13" s="16"/>
      <c r="AC13" s="77">
        <v>8</v>
      </c>
      <c r="AD13" s="77" t="s">
        <v>2540</v>
      </c>
      <c r="AE13" s="77" t="s">
        <v>2541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1902</v>
      </c>
      <c r="P14" s="77" t="s">
        <v>1903</v>
      </c>
      <c r="Q14" s="77" t="s">
        <v>1501</v>
      </c>
      <c r="R14" s="16"/>
      <c r="S14" s="16"/>
      <c r="T14" s="16"/>
      <c r="U14" s="16"/>
      <c r="V14" s="16"/>
      <c r="W14" s="16"/>
      <c r="X14" s="77">
        <v>9</v>
      </c>
      <c r="Y14" s="692" t="s">
        <v>1902</v>
      </c>
      <c r="Z14" s="77" t="s">
        <v>1903</v>
      </c>
      <c r="AA14" s="77" t="s">
        <v>1501</v>
      </c>
      <c r="AB14" s="16"/>
      <c r="AC14" s="77">
        <v>9</v>
      </c>
      <c r="AD14" s="77" t="s">
        <v>2571</v>
      </c>
      <c r="AE14" s="77" t="s">
        <v>2572</v>
      </c>
      <c r="AF14" s="77" t="s">
        <v>1501</v>
      </c>
    </row>
    <row r="15" spans="1:32" ht="12">
      <c r="A15" s="16"/>
      <c r="B15" s="16"/>
      <c r="C15" s="16"/>
      <c r="D15" s="16"/>
      <c r="E15" s="16"/>
      <c r="F15" s="16"/>
      <c r="G15" s="16"/>
      <c r="H15" s="16"/>
      <c r="I15" s="16"/>
      <c r="J15" s="16"/>
      <c r="K15" s="1044"/>
      <c r="L15" s="1044"/>
      <c r="M15" s="1044"/>
      <c r="N15" s="988">
        <v>10</v>
      </c>
      <c r="O15" s="77" t="s">
        <v>1633</v>
      </c>
      <c r="P15" s="77" t="s">
        <v>1634</v>
      </c>
      <c r="Q15" s="77" t="s">
        <v>1501</v>
      </c>
      <c r="R15" s="16"/>
      <c r="S15" s="16"/>
      <c r="T15" s="16"/>
      <c r="U15" s="16"/>
      <c r="V15" s="16"/>
      <c r="W15" s="16"/>
      <c r="X15" s="77">
        <v>10</v>
      </c>
      <c r="Y15" s="692" t="s">
        <v>1633</v>
      </c>
      <c r="Z15" s="77" t="s">
        <v>1634</v>
      </c>
      <c r="AA15" s="77" t="s">
        <v>1501</v>
      </c>
      <c r="AB15" s="16"/>
      <c r="AC15" s="77">
        <v>10</v>
      </c>
      <c r="AD15" s="77" t="s">
        <v>2525</v>
      </c>
      <c r="AE15" s="77" t="s">
        <v>2526</v>
      </c>
      <c r="AF15" s="77" t="s">
        <v>1501</v>
      </c>
    </row>
    <row r="16" spans="1:32" ht="12">
      <c r="A16" s="16"/>
      <c r="B16" s="16"/>
      <c r="C16" s="16"/>
      <c r="D16" s="16"/>
      <c r="E16" s="16"/>
      <c r="F16" s="16"/>
      <c r="G16" s="16"/>
      <c r="H16" s="16"/>
      <c r="I16" s="16"/>
      <c r="J16" s="16"/>
      <c r="K16" s="1044"/>
      <c r="L16" s="1044"/>
      <c r="M16" s="1044"/>
      <c r="N16" s="988">
        <v>11</v>
      </c>
      <c r="O16" s="77" t="s">
        <v>1944</v>
      </c>
      <c r="P16" s="77" t="s">
        <v>1945</v>
      </c>
      <c r="Q16" s="77" t="s">
        <v>1501</v>
      </c>
      <c r="R16" s="16"/>
      <c r="S16" s="16"/>
      <c r="T16" s="16"/>
      <c r="U16" s="16"/>
      <c r="V16" s="16"/>
      <c r="W16" s="16"/>
      <c r="X16" s="77">
        <v>11</v>
      </c>
      <c r="Y16" s="692" t="s">
        <v>1944</v>
      </c>
      <c r="Z16" s="77" t="s">
        <v>1945</v>
      </c>
      <c r="AA16" s="77" t="s">
        <v>1501</v>
      </c>
      <c r="AB16" s="16"/>
      <c r="AC16" s="77">
        <v>11</v>
      </c>
      <c r="AD16" s="77" t="s">
        <v>1661</v>
      </c>
      <c r="AE16" s="77" t="s">
        <v>1662</v>
      </c>
      <c r="AF16" s="77" t="s">
        <v>1501</v>
      </c>
    </row>
    <row r="17" spans="1:32" ht="12">
      <c r="A17" s="16"/>
      <c r="B17" s="16"/>
      <c r="C17" s="16"/>
      <c r="D17" s="16"/>
      <c r="E17" s="16"/>
      <c r="F17" s="16"/>
      <c r="G17" s="16"/>
      <c r="H17" s="16"/>
      <c r="I17" s="16"/>
      <c r="J17" s="16"/>
      <c r="K17" s="1044"/>
      <c r="L17" s="1044"/>
      <c r="M17" s="1044"/>
      <c r="N17" s="988">
        <v>12</v>
      </c>
      <c r="O17" s="77" t="s">
        <v>1967</v>
      </c>
      <c r="P17" s="77" t="s">
        <v>1968</v>
      </c>
      <c r="Q17" s="77" t="s">
        <v>1501</v>
      </c>
      <c r="R17" s="16"/>
      <c r="S17" s="16"/>
      <c r="T17" s="16"/>
      <c r="U17" s="16"/>
      <c r="V17" s="16"/>
      <c r="W17" s="16"/>
      <c r="X17" s="77">
        <v>12</v>
      </c>
      <c r="Y17" s="692" t="s">
        <v>1967</v>
      </c>
      <c r="Z17" s="77" t="s">
        <v>1968</v>
      </c>
      <c r="AA17" s="77" t="s">
        <v>1501</v>
      </c>
      <c r="AB17" s="16"/>
      <c r="AC17" s="77">
        <v>12</v>
      </c>
      <c r="AD17" s="77" t="s">
        <v>2481</v>
      </c>
      <c r="AE17" s="77" t="s">
        <v>2482</v>
      </c>
      <c r="AF17" s="77" t="s">
        <v>1501</v>
      </c>
    </row>
    <row r="18" spans="1:32" ht="12">
      <c r="A18" s="16"/>
      <c r="B18" s="16"/>
      <c r="C18" s="16"/>
      <c r="D18" s="16"/>
      <c r="E18" s="16"/>
      <c r="F18" s="16"/>
      <c r="G18" s="16"/>
      <c r="H18" s="16"/>
      <c r="I18" s="16"/>
      <c r="J18" s="16"/>
      <c r="K18" s="1044"/>
      <c r="L18" s="1044"/>
      <c r="M18" s="1044"/>
      <c r="N18" s="988">
        <v>13</v>
      </c>
      <c r="O18" s="77" t="s">
        <v>1990</v>
      </c>
      <c r="P18" s="77" t="s">
        <v>1991</v>
      </c>
      <c r="Q18" s="77" t="s">
        <v>1501</v>
      </c>
      <c r="R18" s="16"/>
      <c r="S18" s="16"/>
      <c r="T18" s="16"/>
      <c r="U18" s="16"/>
      <c r="V18" s="16"/>
      <c r="W18" s="16"/>
      <c r="X18" s="77">
        <v>13</v>
      </c>
      <c r="Y18" s="692" t="s">
        <v>1990</v>
      </c>
      <c r="Z18" s="77" t="s">
        <v>1991</v>
      </c>
      <c r="AA18" s="77" t="s">
        <v>1501</v>
      </c>
      <c r="AB18" s="16"/>
      <c r="AC18" s="77">
        <v>13</v>
      </c>
      <c r="AD18" s="77" t="s">
        <v>2533</v>
      </c>
      <c r="AE18" s="77" t="s">
        <v>1644</v>
      </c>
      <c r="AF18" s="77" t="s">
        <v>1501</v>
      </c>
    </row>
    <row r="19" spans="1:32" ht="12">
      <c r="A19" s="16"/>
      <c r="B19" s="16"/>
      <c r="C19" s="16"/>
      <c r="D19" s="16"/>
      <c r="E19" s="16"/>
      <c r="F19" s="16"/>
      <c r="G19" s="16"/>
      <c r="H19" s="16"/>
      <c r="I19" s="16"/>
      <c r="J19" s="16"/>
      <c r="K19" s="1044"/>
      <c r="L19" s="1044"/>
      <c r="M19" s="1044"/>
      <c r="N19" s="988">
        <v>14</v>
      </c>
      <c r="O19" s="77" t="s">
        <v>2013</v>
      </c>
      <c r="P19" s="77" t="s">
        <v>2014</v>
      </c>
      <c r="Q19" s="77" t="s">
        <v>1501</v>
      </c>
      <c r="R19" s="16"/>
      <c r="S19" s="16"/>
      <c r="T19" s="16"/>
      <c r="U19" s="16"/>
      <c r="V19" s="16"/>
      <c r="W19" s="16"/>
      <c r="X19" s="77">
        <v>14</v>
      </c>
      <c r="Y19" s="692" t="s">
        <v>2013</v>
      </c>
      <c r="Z19" s="77" t="s">
        <v>2014</v>
      </c>
      <c r="AA19" s="77" t="s">
        <v>1501</v>
      </c>
      <c r="AB19" s="16"/>
      <c r="AC19" s="77">
        <v>14</v>
      </c>
      <c r="AD19" s="77" t="s">
        <v>2579</v>
      </c>
      <c r="AE19" s="77" t="s">
        <v>2580</v>
      </c>
      <c r="AF19" s="77" t="s">
        <v>1501</v>
      </c>
    </row>
    <row r="20" spans="1:32" ht="12">
      <c r="A20" s="16"/>
      <c r="B20" s="16"/>
      <c r="C20" s="16"/>
      <c r="D20" s="16"/>
      <c r="E20" s="16"/>
      <c r="F20" s="16"/>
      <c r="G20" s="16"/>
      <c r="H20" s="16"/>
      <c r="I20" s="16"/>
      <c r="J20" s="16"/>
      <c r="K20" s="1044"/>
      <c r="L20" s="1044"/>
      <c r="M20" s="1044"/>
      <c r="N20" s="988">
        <v>15</v>
      </c>
      <c r="O20" s="77" t="s">
        <v>2036</v>
      </c>
      <c r="P20" s="77" t="s">
        <v>2037</v>
      </c>
      <c r="Q20" s="77" t="s">
        <v>1501</v>
      </c>
      <c r="R20" s="16"/>
      <c r="S20" s="16"/>
      <c r="T20" s="16"/>
      <c r="U20" s="16"/>
      <c r="V20" s="16"/>
      <c r="W20" s="16"/>
      <c r="X20" s="77">
        <v>15</v>
      </c>
      <c r="Y20" s="692" t="s">
        <v>2036</v>
      </c>
      <c r="Z20" s="77" t="s">
        <v>2037</v>
      </c>
      <c r="AA20" s="77" t="s">
        <v>1501</v>
      </c>
      <c r="AB20" s="16"/>
      <c r="AC20" s="77">
        <v>15</v>
      </c>
      <c r="AD20" s="77" t="s">
        <v>2595</v>
      </c>
      <c r="AE20" s="77" t="s">
        <v>2596</v>
      </c>
      <c r="AF20" s="77" t="s">
        <v>1501</v>
      </c>
    </row>
    <row r="21" spans="1:32" ht="12">
      <c r="A21" s="16"/>
      <c r="B21" s="16"/>
      <c r="C21" s="16"/>
      <c r="D21" s="16"/>
      <c r="E21" s="16"/>
      <c r="F21" s="16"/>
      <c r="G21" s="16"/>
      <c r="H21" s="16"/>
      <c r="I21" s="16"/>
      <c r="J21" s="16"/>
      <c r="K21" s="1044"/>
      <c r="L21" s="1044"/>
      <c r="M21" s="1044"/>
      <c r="N21" s="988">
        <v>16</v>
      </c>
      <c r="O21" s="77" t="s">
        <v>2059</v>
      </c>
      <c r="P21" s="77" t="s">
        <v>2060</v>
      </c>
      <c r="Q21" s="77" t="s">
        <v>1501</v>
      </c>
      <c r="R21" s="16"/>
      <c r="S21" s="16"/>
      <c r="T21" s="16"/>
      <c r="U21" s="16"/>
      <c r="V21" s="16"/>
      <c r="W21" s="16"/>
      <c r="X21" s="77">
        <v>16</v>
      </c>
      <c r="Y21" s="692" t="s">
        <v>2059</v>
      </c>
      <c r="Z21" s="77" t="s">
        <v>2060</v>
      </c>
      <c r="AA21" s="77" t="s">
        <v>1501</v>
      </c>
      <c r="AB21" s="16"/>
      <c r="AC21" s="77">
        <v>16</v>
      </c>
      <c r="AD21" s="77" t="s">
        <v>2505</v>
      </c>
      <c r="AE21" s="77" t="s">
        <v>2506</v>
      </c>
      <c r="AF21" s="77" t="s">
        <v>1501</v>
      </c>
    </row>
    <row r="22" spans="1:32" ht="12">
      <c r="A22" s="16"/>
      <c r="B22" s="16"/>
      <c r="C22" s="16"/>
      <c r="D22" s="16"/>
      <c r="E22" s="16"/>
      <c r="F22" s="16"/>
      <c r="G22" s="16"/>
      <c r="H22" s="16"/>
      <c r="I22" s="16"/>
      <c r="J22" s="16"/>
      <c r="K22" s="1044"/>
      <c r="L22" s="1044"/>
      <c r="M22" s="1044"/>
      <c r="N22" s="988">
        <v>17</v>
      </c>
      <c r="O22" s="77" t="s">
        <v>2082</v>
      </c>
      <c r="P22" s="77" t="s">
        <v>2083</v>
      </c>
      <c r="Q22" s="77" t="s">
        <v>1501</v>
      </c>
      <c r="R22" s="16"/>
      <c r="S22" s="16"/>
      <c r="T22" s="16"/>
      <c r="U22" s="16"/>
      <c r="V22" s="16"/>
      <c r="W22" s="16"/>
      <c r="X22" s="77">
        <v>17</v>
      </c>
      <c r="Y22" s="692" t="s">
        <v>2082</v>
      </c>
      <c r="Z22" s="77" t="s">
        <v>2083</v>
      </c>
      <c r="AA22" s="77" t="s">
        <v>1501</v>
      </c>
      <c r="AB22" s="16"/>
      <c r="AC22" s="77">
        <v>17</v>
      </c>
      <c r="AD22" s="77" t="s">
        <v>2501</v>
      </c>
      <c r="AE22" s="77" t="s">
        <v>2502</v>
      </c>
      <c r="AF22" s="77" t="s">
        <v>1501</v>
      </c>
    </row>
    <row r="23" spans="1:32" ht="12">
      <c r="A23" s="16"/>
      <c r="B23" s="16"/>
      <c r="C23" s="16"/>
      <c r="D23" s="16"/>
      <c r="E23" s="16"/>
      <c r="F23" s="16"/>
      <c r="G23" s="16"/>
      <c r="H23" s="16"/>
      <c r="I23" s="16"/>
      <c r="J23" s="16"/>
      <c r="K23" s="1044"/>
      <c r="L23" s="1044"/>
      <c r="M23" s="1044"/>
      <c r="N23" s="988">
        <v>18</v>
      </c>
      <c r="O23" s="77" t="s">
        <v>1646</v>
      </c>
      <c r="P23" s="77" t="s">
        <v>1647</v>
      </c>
      <c r="Q23" s="77" t="s">
        <v>1501</v>
      </c>
      <c r="R23" s="16"/>
      <c r="S23" s="16"/>
      <c r="T23" s="16"/>
      <c r="U23" s="16"/>
      <c r="V23" s="16"/>
      <c r="W23" s="16"/>
      <c r="X23" s="77">
        <v>18</v>
      </c>
      <c r="Y23" s="692" t="s">
        <v>1646</v>
      </c>
      <c r="Z23" s="77" t="s">
        <v>1647</v>
      </c>
      <c r="AA23" s="77" t="s">
        <v>1501</v>
      </c>
      <c r="AB23" s="16"/>
      <c r="AC23" s="77">
        <v>18</v>
      </c>
      <c r="AD23" s="77" t="s">
        <v>2384</v>
      </c>
      <c r="AE23" s="77" t="s">
        <v>2385</v>
      </c>
      <c r="AF23" s="77" t="s">
        <v>1501</v>
      </c>
    </row>
    <row r="24" spans="1:32" ht="12">
      <c r="A24" s="16"/>
      <c r="B24" s="16"/>
      <c r="C24" s="16"/>
      <c r="D24" s="16"/>
      <c r="E24" s="16"/>
      <c r="F24" s="16"/>
      <c r="G24" s="16"/>
      <c r="H24" s="16"/>
      <c r="I24" s="16"/>
      <c r="J24" s="16"/>
      <c r="K24" s="1044"/>
      <c r="L24" s="1044"/>
      <c r="M24" s="1044"/>
      <c r="N24" s="988">
        <v>19</v>
      </c>
      <c r="O24" s="77" t="s">
        <v>2124</v>
      </c>
      <c r="P24" s="77" t="s">
        <v>2125</v>
      </c>
      <c r="Q24" s="77" t="s">
        <v>1501</v>
      </c>
      <c r="R24" s="16"/>
      <c r="S24" s="16"/>
      <c r="T24" s="16"/>
      <c r="U24" s="16"/>
      <c r="V24" s="16"/>
      <c r="W24" s="16"/>
      <c r="X24" s="77">
        <v>19</v>
      </c>
      <c r="Y24" s="692" t="s">
        <v>2124</v>
      </c>
      <c r="Z24" s="77" t="s">
        <v>2125</v>
      </c>
      <c r="AA24" s="77" t="s">
        <v>1501</v>
      </c>
      <c r="AB24" s="16"/>
      <c r="AC24" s="77">
        <v>19</v>
      </c>
      <c r="AD24" s="77" t="s">
        <v>2456</v>
      </c>
      <c r="AE24" s="77" t="s">
        <v>2457</v>
      </c>
      <c r="AF24" s="77" t="s">
        <v>1501</v>
      </c>
    </row>
    <row r="25" spans="1:32" ht="12">
      <c r="A25" s="16"/>
      <c r="B25" s="16"/>
      <c r="C25" s="16"/>
      <c r="D25" s="16"/>
      <c r="E25" s="16"/>
      <c r="F25" s="16"/>
      <c r="G25" s="16"/>
      <c r="H25" s="16"/>
      <c r="I25" s="16"/>
      <c r="J25" s="16"/>
      <c r="K25" s="1044"/>
      <c r="L25" s="1044"/>
      <c r="M25" s="1044"/>
      <c r="N25" s="988">
        <v>20</v>
      </c>
      <c r="O25" s="77" t="s">
        <v>2147</v>
      </c>
      <c r="P25" s="77" t="s">
        <v>2148</v>
      </c>
      <c r="Q25" s="77" t="s">
        <v>1501</v>
      </c>
      <c r="R25" s="16"/>
      <c r="S25" s="16"/>
      <c r="T25" s="16"/>
      <c r="U25" s="16"/>
      <c r="V25" s="16"/>
      <c r="W25" s="16"/>
      <c r="X25" s="77">
        <v>20</v>
      </c>
      <c r="Y25" s="692" t="s">
        <v>2147</v>
      </c>
      <c r="Z25" s="77" t="s">
        <v>2148</v>
      </c>
      <c r="AA25" s="77" t="s">
        <v>1501</v>
      </c>
      <c r="AB25" s="16"/>
      <c r="AC25" s="77">
        <v>20</v>
      </c>
      <c r="AD25" s="77" t="s">
        <v>1689</v>
      </c>
      <c r="AE25" s="77" t="s">
        <v>1690</v>
      </c>
      <c r="AF25" s="77" t="s">
        <v>1501</v>
      </c>
    </row>
    <row r="26" spans="1:32" ht="12">
      <c r="A26" s="16"/>
      <c r="B26" s="16"/>
      <c r="C26" s="16"/>
      <c r="D26" s="16"/>
      <c r="E26" s="16"/>
      <c r="F26" s="16"/>
      <c r="G26" s="16"/>
      <c r="H26" s="16"/>
      <c r="I26" s="16"/>
      <c r="J26" s="16"/>
      <c r="K26" s="1044"/>
      <c r="L26" s="1044"/>
      <c r="M26" s="1044"/>
      <c r="N26" s="988">
        <v>21</v>
      </c>
      <c r="O26" s="77" t="s">
        <v>2170</v>
      </c>
      <c r="P26" s="77" t="s">
        <v>2171</v>
      </c>
      <c r="Q26" s="77" t="s">
        <v>1501</v>
      </c>
      <c r="R26" s="16"/>
      <c r="S26" s="16"/>
      <c r="T26" s="16"/>
      <c r="U26" s="16"/>
      <c r="V26" s="16"/>
      <c r="W26" s="16"/>
      <c r="X26" s="77">
        <v>21</v>
      </c>
      <c r="Y26" s="692" t="s">
        <v>2170</v>
      </c>
      <c r="Z26" s="77" t="s">
        <v>2171</v>
      </c>
      <c r="AA26" s="77" t="s">
        <v>1501</v>
      </c>
      <c r="AB26" s="16"/>
      <c r="AC26" s="77">
        <v>21</v>
      </c>
      <c r="AD26" s="77" t="s">
        <v>1709</v>
      </c>
      <c r="AE26" s="77" t="s">
        <v>1710</v>
      </c>
      <c r="AF26" s="77" t="s">
        <v>1501</v>
      </c>
    </row>
    <row r="27" spans="1:32" ht="12">
      <c r="A27" s="16"/>
      <c r="B27" s="16"/>
      <c r="C27" s="16"/>
      <c r="D27" s="16"/>
      <c r="E27" s="16"/>
      <c r="F27" s="16"/>
      <c r="G27" s="16"/>
      <c r="H27" s="16"/>
      <c r="I27" s="16"/>
      <c r="J27" s="16"/>
      <c r="K27" s="1044"/>
      <c r="L27" s="1044"/>
      <c r="M27" s="1044"/>
      <c r="N27" s="988">
        <v>22</v>
      </c>
      <c r="O27" s="77" t="s">
        <v>2193</v>
      </c>
      <c r="P27" s="77" t="s">
        <v>2194</v>
      </c>
      <c r="Q27" s="77" t="s">
        <v>1501</v>
      </c>
      <c r="R27" s="16"/>
      <c r="S27" s="16"/>
      <c r="T27" s="16"/>
      <c r="U27" s="16"/>
      <c r="V27" s="16"/>
      <c r="W27" s="16"/>
      <c r="X27" s="77">
        <v>22</v>
      </c>
      <c r="Y27" s="692" t="s">
        <v>2193</v>
      </c>
      <c r="Z27" s="77" t="s">
        <v>2194</v>
      </c>
      <c r="AA27" s="77" t="s">
        <v>1501</v>
      </c>
      <c r="AB27" s="16"/>
      <c r="AC27" s="77">
        <v>22</v>
      </c>
      <c r="AD27" s="77" t="s">
        <v>2444</v>
      </c>
      <c r="AE27" s="77" t="s">
        <v>2445</v>
      </c>
      <c r="AF27" s="77" t="s">
        <v>1501</v>
      </c>
    </row>
    <row r="28" spans="1:32" ht="12">
      <c r="A28" s="16"/>
      <c r="B28" s="16"/>
      <c r="C28" s="16"/>
      <c r="D28" s="16"/>
      <c r="E28" s="16"/>
      <c r="F28" s="16"/>
      <c r="G28" s="16"/>
      <c r="H28" s="16"/>
      <c r="I28" s="16"/>
      <c r="J28" s="16"/>
      <c r="K28" s="1044"/>
      <c r="L28" s="1044"/>
      <c r="M28" s="1044"/>
      <c r="N28" s="988">
        <v>23</v>
      </c>
      <c r="O28" s="77" t="s">
        <v>2216</v>
      </c>
      <c r="P28" s="77" t="s">
        <v>2217</v>
      </c>
      <c r="Q28" s="77" t="s">
        <v>1501</v>
      </c>
      <c r="R28" s="16"/>
      <c r="S28" s="16"/>
      <c r="T28" s="16"/>
      <c r="U28" s="16"/>
      <c r="V28" s="16"/>
      <c r="W28" s="16"/>
      <c r="X28" s="77">
        <v>23</v>
      </c>
      <c r="Y28" s="692" t="s">
        <v>2216</v>
      </c>
      <c r="Z28" s="77" t="s">
        <v>2217</v>
      </c>
      <c r="AA28" s="77" t="s">
        <v>1501</v>
      </c>
      <c r="AB28" s="16"/>
      <c r="AC28" s="77">
        <v>23</v>
      </c>
      <c r="AD28" s="77" t="s">
        <v>2376</v>
      </c>
      <c r="AE28" s="77" t="s">
        <v>2377</v>
      </c>
      <c r="AF28" s="77" t="s">
        <v>1501</v>
      </c>
    </row>
    <row r="29" spans="1:32" ht="12">
      <c r="A29" s="16"/>
      <c r="B29" s="16"/>
      <c r="C29" s="16"/>
      <c r="D29" s="16"/>
      <c r="E29" s="16"/>
      <c r="F29" s="16"/>
      <c r="G29" s="16"/>
      <c r="H29" s="16"/>
      <c r="I29" s="16"/>
      <c r="J29" s="16"/>
      <c r="K29" s="1044"/>
      <c r="L29" s="1044"/>
      <c r="M29" s="1044"/>
      <c r="N29" s="988">
        <v>24</v>
      </c>
      <c r="O29" s="77" t="s">
        <v>2239</v>
      </c>
      <c r="P29" s="77" t="s">
        <v>2240</v>
      </c>
      <c r="Q29" s="77" t="s">
        <v>1501</v>
      </c>
      <c r="R29" s="16"/>
      <c r="S29" s="16"/>
      <c r="T29" s="16"/>
      <c r="U29" s="16"/>
      <c r="V29" s="16"/>
      <c r="W29" s="16"/>
      <c r="X29" s="77">
        <v>24</v>
      </c>
      <c r="Y29" s="692" t="s">
        <v>2239</v>
      </c>
      <c r="Z29" s="77" t="s">
        <v>2240</v>
      </c>
      <c r="AA29" s="77" t="s">
        <v>1501</v>
      </c>
      <c r="AB29" s="16"/>
      <c r="AC29" s="77">
        <v>24</v>
      </c>
      <c r="AD29" s="77" t="s">
        <v>2521</v>
      </c>
      <c r="AE29" s="77" t="s">
        <v>2522</v>
      </c>
      <c r="AF29" s="77" t="s">
        <v>1501</v>
      </c>
    </row>
    <row r="30" spans="1:32" ht="12">
      <c r="A30" s="16"/>
      <c r="B30" s="16"/>
      <c r="C30" s="16"/>
      <c r="D30" s="16"/>
      <c r="E30" s="16"/>
      <c r="F30" s="16"/>
      <c r="G30" s="16"/>
      <c r="H30" s="16"/>
      <c r="I30" s="16"/>
      <c r="J30" s="16"/>
      <c r="K30" s="1044"/>
      <c r="L30" s="1044"/>
      <c r="M30" s="1044"/>
      <c r="N30" s="988">
        <v>25</v>
      </c>
      <c r="O30" s="77" t="s">
        <v>2262</v>
      </c>
      <c r="P30" s="77" t="s">
        <v>2263</v>
      </c>
      <c r="Q30" s="77" t="s">
        <v>1501</v>
      </c>
      <c r="R30" s="16"/>
      <c r="S30" s="16"/>
      <c r="T30" s="16"/>
      <c r="U30" s="16"/>
      <c r="V30" s="16"/>
      <c r="W30" s="16"/>
      <c r="X30" s="77">
        <v>25</v>
      </c>
      <c r="Y30" s="692" t="s">
        <v>2262</v>
      </c>
      <c r="Z30" s="77" t="s">
        <v>2263</v>
      </c>
      <c r="AA30" s="77" t="s">
        <v>1501</v>
      </c>
      <c r="AB30" s="16"/>
      <c r="AC30" s="77">
        <v>25</v>
      </c>
      <c r="AD30" s="77" t="s">
        <v>1705</v>
      </c>
      <c r="AE30" s="77" t="s">
        <v>1706</v>
      </c>
      <c r="AF30" s="77" t="s">
        <v>1501</v>
      </c>
    </row>
    <row r="31" spans="1:32" ht="12">
      <c r="A31" s="16"/>
      <c r="B31" s="16"/>
      <c r="C31" s="16"/>
      <c r="D31" s="16"/>
      <c r="E31" s="16"/>
      <c r="F31" s="16"/>
      <c r="G31" s="16"/>
      <c r="H31" s="16"/>
      <c r="I31" s="16"/>
      <c r="J31" s="16"/>
      <c r="K31" s="1044"/>
      <c r="L31" s="1044"/>
      <c r="M31" s="1044"/>
      <c r="N31" s="988">
        <v>26</v>
      </c>
      <c r="O31" s="77" t="s">
        <v>2285</v>
      </c>
      <c r="P31" s="77" t="s">
        <v>2286</v>
      </c>
      <c r="Q31" s="77" t="s">
        <v>1501</v>
      </c>
      <c r="R31" s="16"/>
      <c r="S31" s="16"/>
      <c r="T31" s="16"/>
      <c r="U31" s="16"/>
      <c r="V31" s="16"/>
      <c r="W31" s="16"/>
      <c r="X31" s="77">
        <v>26</v>
      </c>
      <c r="Y31" s="692" t="s">
        <v>2285</v>
      </c>
      <c r="Z31" s="77" t="s">
        <v>2286</v>
      </c>
      <c r="AA31" s="77" t="s">
        <v>1501</v>
      </c>
      <c r="AB31" s="16"/>
      <c r="AC31" s="77">
        <v>26</v>
      </c>
      <c r="AD31" s="77" t="s">
        <v>2548</v>
      </c>
      <c r="AE31" s="77" t="s">
        <v>2549</v>
      </c>
      <c r="AF31" s="77" t="s">
        <v>1501</v>
      </c>
    </row>
    <row r="32" spans="1:32" ht="12">
      <c r="A32" s="16"/>
      <c r="B32" s="16"/>
      <c r="C32" s="16"/>
      <c r="D32" s="16"/>
      <c r="E32" s="16"/>
      <c r="F32" s="16"/>
      <c r="G32" s="16"/>
      <c r="H32" s="16"/>
      <c r="I32" s="16"/>
      <c r="J32" s="16"/>
      <c r="K32" s="1044"/>
      <c r="L32" s="1044"/>
      <c r="M32" s="1044"/>
      <c r="N32" s="988">
        <v>27</v>
      </c>
      <c r="O32" s="77" t="s">
        <v>2308</v>
      </c>
      <c r="P32" s="77" t="s">
        <v>2309</v>
      </c>
      <c r="Q32" s="77" t="s">
        <v>1501</v>
      </c>
      <c r="R32" s="16"/>
      <c r="S32" s="16"/>
      <c r="T32" s="16"/>
      <c r="U32" s="16"/>
      <c r="V32" s="16"/>
      <c r="W32" s="16"/>
      <c r="X32" s="77">
        <v>27</v>
      </c>
      <c r="Y32" s="692" t="s">
        <v>2308</v>
      </c>
      <c r="Z32" s="77" t="s">
        <v>2309</v>
      </c>
      <c r="AA32" s="77" t="s">
        <v>1501</v>
      </c>
      <c r="AB32" s="16"/>
      <c r="AC32" s="77">
        <v>27</v>
      </c>
      <c r="AD32" s="77" t="s">
        <v>2396</v>
      </c>
      <c r="AE32" s="77" t="s">
        <v>2397</v>
      </c>
      <c r="AF32" s="77" t="s">
        <v>1501</v>
      </c>
    </row>
    <row r="33" spans="1:32" ht="12">
      <c r="A33" s="16"/>
      <c r="B33" s="16"/>
      <c r="C33" s="16"/>
      <c r="D33" s="16"/>
      <c r="E33" s="16"/>
      <c r="F33" s="16"/>
      <c r="G33" s="16"/>
      <c r="H33" s="16"/>
      <c r="I33" s="16"/>
      <c r="J33" s="16"/>
      <c r="K33" s="1044"/>
      <c r="L33" s="1044"/>
      <c r="M33" s="1044"/>
      <c r="N33" s="988">
        <v>28</v>
      </c>
      <c r="O33" s="77" t="s">
        <v>2331</v>
      </c>
      <c r="P33" s="77" t="s">
        <v>2332</v>
      </c>
      <c r="Q33" s="77" t="s">
        <v>1501</v>
      </c>
      <c r="R33" s="16"/>
      <c r="S33" s="16"/>
      <c r="T33" s="16"/>
      <c r="U33" s="16"/>
      <c r="V33" s="16"/>
      <c r="W33" s="16"/>
      <c r="X33" s="77">
        <v>28</v>
      </c>
      <c r="Y33" s="692" t="s">
        <v>2331</v>
      </c>
      <c r="Z33" s="77" t="s">
        <v>2332</v>
      </c>
      <c r="AA33" s="77" t="s">
        <v>1501</v>
      </c>
      <c r="AB33" s="16"/>
      <c r="AC33" s="77">
        <v>28</v>
      </c>
      <c r="AD33" s="77" t="s">
        <v>2416</v>
      </c>
      <c r="AE33" s="77" t="s">
        <v>2417</v>
      </c>
      <c r="AF33" s="77" t="s">
        <v>1501</v>
      </c>
    </row>
    <row r="34" spans="1:32" ht="12">
      <c r="A34" s="16"/>
      <c r="B34" s="16"/>
      <c r="C34" s="16"/>
      <c r="D34" s="16"/>
      <c r="E34" s="16"/>
      <c r="F34" s="16"/>
      <c r="G34" s="16"/>
      <c r="H34" s="16"/>
      <c r="I34" s="16"/>
      <c r="J34" s="16"/>
      <c r="K34" s="1044"/>
      <c r="L34" s="1044"/>
      <c r="M34" s="1044"/>
      <c r="N34" s="988">
        <v>29</v>
      </c>
      <c r="O34" s="77" t="s">
        <v>2354</v>
      </c>
      <c r="P34" s="77" t="s">
        <v>2355</v>
      </c>
      <c r="Q34" s="77" t="s">
        <v>1501</v>
      </c>
      <c r="R34" s="16"/>
      <c r="S34" s="16"/>
      <c r="T34" s="16"/>
      <c r="U34" s="16"/>
      <c r="V34" s="16"/>
      <c r="W34" s="16"/>
      <c r="X34" s="77">
        <v>29</v>
      </c>
      <c r="Y34" s="692" t="s">
        <v>2354</v>
      </c>
      <c r="Z34" s="77" t="s">
        <v>2355</v>
      </c>
      <c r="AA34" s="77" t="s">
        <v>1501</v>
      </c>
      <c r="AB34" s="16"/>
      <c r="AC34" s="77">
        <v>29</v>
      </c>
      <c r="AD34" s="77" t="s">
        <v>2517</v>
      </c>
      <c r="AE34" s="77" t="s">
        <v>2518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1701</v>
      </c>
      <c r="AE35" s="77" t="s">
        <v>1702</v>
      </c>
      <c r="AF35" s="77" t="s">
        <v>1501</v>
      </c>
    </row>
    <row r="36" spans="1:32" ht="12">
      <c r="A36" s="16"/>
      <c r="B36" s="16"/>
      <c r="C36" s="16"/>
      <c r="D36" s="16"/>
      <c r="E36" s="16"/>
      <c r="F36" s="16"/>
      <c r="G36" s="16"/>
      <c r="H36" s="16"/>
      <c r="I36" s="16"/>
      <c r="J36" s="16"/>
      <c r="K36" s="1044"/>
      <c r="L36" s="1044"/>
      <c r="M36" s="1044"/>
      <c r="N36" s="988">
        <v>31</v>
      </c>
      <c r="O36" s="77" t="s">
        <v>2600</v>
      </c>
      <c r="P36" s="77" t="s">
        <v>2601</v>
      </c>
      <c r="Q36" s="77" t="s">
        <v>1508</v>
      </c>
      <c r="R36" s="16"/>
      <c r="S36" s="16"/>
      <c r="T36" s="16"/>
      <c r="U36" s="16"/>
      <c r="V36" s="16"/>
      <c r="W36" s="16"/>
      <c r="X36" s="77">
        <v>31</v>
      </c>
      <c r="Y36" s="692">
        <v>0</v>
      </c>
      <c r="Z36" s="77">
        <v>0</v>
      </c>
      <c r="AA36" s="77">
        <v>0</v>
      </c>
      <c r="AB36" s="16"/>
      <c r="AC36" s="77">
        <v>31</v>
      </c>
      <c r="AD36" s="77" t="s">
        <v>2497</v>
      </c>
      <c r="AE36" s="77" t="s">
        <v>2498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2424</v>
      </c>
      <c r="AE37" s="77" t="s">
        <v>2425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1673</v>
      </c>
      <c r="AE38" s="77" t="s">
        <v>1674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2591</v>
      </c>
      <c r="AE39" s="77" t="s">
        <v>2592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2485</v>
      </c>
      <c r="AE40" s="77" t="s">
        <v>2486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2408</v>
      </c>
      <c r="AE41" s="77" t="s">
        <v>2409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1636</v>
      </c>
      <c r="AE42" s="77" t="s">
        <v>1637</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2513</v>
      </c>
      <c r="AE43" s="77" t="s">
        <v>2514</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2575</v>
      </c>
      <c r="AE44" s="77" t="s">
        <v>2576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1693</v>
      </c>
      <c r="AE45" s="77" t="s">
        <v>1694</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2380</v>
      </c>
      <c r="AE46" s="77" t="s">
        <v>2381</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1665</v>
      </c>
      <c r="AE47" s="77" t="s">
        <v>1666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2583</v>
      </c>
      <c r="AE48" s="77" t="s">
        <v>2584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2587</v>
      </c>
      <c r="AE49" s="77" t="s">
        <v>2588</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2464</v>
      </c>
      <c r="AE50" s="77" t="s">
        <v>2465</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2560</v>
      </c>
      <c r="AE51" s="77" t="s">
        <v>2468</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1657</v>
      </c>
      <c r="AE52" s="77" t="s">
        <v>1658</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1669</v>
      </c>
      <c r="AE53" s="77" t="s">
        <v>1670</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1649</v>
      </c>
      <c r="AE54" s="77" t="s">
        <v>1650</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2436</v>
      </c>
      <c r="AE55" s="77" t="s">
        <v>2437</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2552</v>
      </c>
      <c r="AE56" s="77" t="s">
        <v>2553</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1713</v>
      </c>
      <c r="AE57" s="77" t="s">
        <v>1714</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2448</v>
      </c>
      <c r="AE58" s="77" t="s">
        <v>2449</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2556</v>
      </c>
      <c r="AE59" s="77" t="s">
        <v>2557</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1653</v>
      </c>
      <c r="AE60" s="77" t="s">
        <v>1654</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2412</v>
      </c>
      <c r="AE61" s="77" t="s">
        <v>2413</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2216</v>
      </c>
      <c r="AE62" s="77" t="s">
        <v>2217</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1640</v>
      </c>
      <c r="AE63" s="77" t="s">
        <v>1641</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2469</v>
      </c>
      <c r="AE64" s="77" t="s">
        <v>2470</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2392</v>
      </c>
      <c r="AE65" s="77" t="s">
        <v>2393</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2493</v>
      </c>
      <c r="AE66" s="77" t="s">
        <v>2494</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2400</v>
      </c>
      <c r="AE67" s="77" t="s">
        <v>2401</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2536</v>
      </c>
      <c r="AE68" s="77" t="s">
        <v>2537</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1685</v>
      </c>
      <c r="AE69" s="77" t="s">
        <v>1686</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t="s">
        <v>2509</v>
      </c>
      <c r="AE70" s="77" t="s">
        <v>2510</v>
      </c>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t="s">
        <v>2404</v>
      </c>
      <c r="AE71" s="77" t="s">
        <v>2405</v>
      </c>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t="s">
        <v>2563</v>
      </c>
      <c r="AE72" s="77" t="s">
        <v>2564</v>
      </c>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t="s">
        <v>2529</v>
      </c>
      <c r="AE73" s="77" t="s">
        <v>2530</v>
      </c>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t="s">
        <v>1628</v>
      </c>
      <c r="AE74" s="77" t="s">
        <v>1629</v>
      </c>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t="s">
        <v>2452</v>
      </c>
      <c r="AE75" s="77" t="s">
        <v>2453</v>
      </c>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t="s">
        <v>2388</v>
      </c>
      <c r="AE76" s="77" t="s">
        <v>2389</v>
      </c>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t="s">
        <v>2477</v>
      </c>
      <c r="AE77" s="77" t="s">
        <v>2478</v>
      </c>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t="s">
        <v>1697</v>
      </c>
      <c r="AE78" s="77" t="s">
        <v>1698</v>
      </c>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t="s">
        <v>2544</v>
      </c>
      <c r="AE79" s="77" t="s">
        <v>2545</v>
      </c>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t="s">
        <v>2473</v>
      </c>
      <c r="AE80" s="77" t="s">
        <v>2474</v>
      </c>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t="s">
        <v>2489</v>
      </c>
      <c r="AE81" s="77" t="s">
        <v>2490</v>
      </c>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t="s">
        <v>1681</v>
      </c>
      <c r="AE82" s="77" t="s">
        <v>1682</v>
      </c>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t="s">
        <v>1677</v>
      </c>
      <c r="AE83" s="77" t="s">
        <v>1678</v>
      </c>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20</v>
      </c>
      <c r="I4" s="70" t="str">
        <f>HLOOKUP(I3,比較地域マスタ!$E$5:$L$6,2,0)</f>
        <v>長野県</v>
      </c>
      <c r="J4" s="70" t="str">
        <f>HLOOKUP(J3,比較地域マスタ!$E$5:$L$6,2,0)</f>
        <v>中野市</v>
      </c>
      <c r="K4" s="70" t="str">
        <f>HLOOKUP(K3,比較地域マスタ!$E$5:$L$6,2,0)</f>
        <v>20211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中野市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92.459646081455872</v>
      </c>
      <c r="BB5" s="29"/>
      <c r="BC5" s="17"/>
      <c r="BD5" s="1005">
        <f>SUM(BC6:BC8)</f>
        <v>94.952746301773303</v>
      </c>
      <c r="BE5" s="29"/>
      <c r="BF5" s="17"/>
      <c r="BG5" s="1005">
        <f>AK35</f>
        <v>81.398740005839855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47.90433188058757</v>
      </c>
      <c r="BA6" s="17"/>
      <c r="BB6" s="29"/>
      <c r="BC6" s="1005">
        <f>O32</f>
        <v>48.20723888076374</v>
      </c>
      <c r="BD6" s="17"/>
      <c r="BE6" s="29"/>
      <c r="BF6" s="1005">
        <f>AK36</f>
        <v>50.439969488046948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4.6206998726478874</v>
      </c>
      <c r="BA7" s="17"/>
      <c r="BB7" s="29"/>
      <c r="BC7" s="1005">
        <f>O33</f>
        <v>3.304756906247174</v>
      </c>
      <c r="BD7" s="17"/>
      <c r="BE7" s="29"/>
      <c r="BF7" s="1005">
        <f t="shared" ref="BF7:BF8" si="0">AK37</f>
        <v>2.3540048981034194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39.934614328220412</v>
      </c>
      <c r="BA8" s="17"/>
      <c r="BB8" s="29"/>
      <c r="BC8" s="1005">
        <f>O34</f>
        <v>43.440750514762392</v>
      </c>
      <c r="BD8" s="17"/>
      <c r="BE8" s="29"/>
      <c r="BF8" s="1005">
        <f t="shared" si="0"/>
        <v>28.604765619689484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358.79893411996278</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56.378925937767661</v>
      </c>
      <c r="BA9" s="1005">
        <f>AZ9</f>
        <v>56.378925937767661</v>
      </c>
      <c r="BB9" s="29"/>
      <c r="BC9" s="1005">
        <f>O35</f>
        <v>63.392562852627591</v>
      </c>
      <c r="BD9" s="1005">
        <f>BC9</f>
        <v>63.392562852627591</v>
      </c>
      <c r="BE9" s="29"/>
      <c r="BF9" s="1005">
        <f>AK39</f>
        <v>48.21200244388676</v>
      </c>
      <c r="BG9" s="1005">
        <f>AK39</f>
        <v>48.21200244388676</v>
      </c>
      <c r="BH9" s="29"/>
    </row>
    <row r="10" spans="1:62" ht="17.100000000000001" customHeight="1" thickBot="1">
      <c r="B10" s="323"/>
      <c r="C10" s="324"/>
      <c r="D10" s="326"/>
      <c r="E10" s="326"/>
      <c r="F10" s="326"/>
      <c r="G10" s="325"/>
      <c r="H10" s="325"/>
      <c r="I10" s="326"/>
      <c r="J10" s="327"/>
      <c r="K10" s="334"/>
      <c r="L10" s="246" t="s">
        <v>114</v>
      </c>
      <c r="M10" s="246"/>
      <c r="N10" s="563"/>
      <c r="O10" s="906">
        <f>SUM(O11:O13)</f>
        <v>92.459646081455872</v>
      </c>
      <c r="P10" s="453">
        <f t="shared" ref="P10:P22" si="1">O10/$O$9</f>
        <v>0.25769208681802386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81.719051388728531</v>
      </c>
      <c r="BA10" s="1005">
        <f>AZ10</f>
        <v>81.719051388728531</v>
      </c>
      <c r="BB10" s="29"/>
      <c r="BC10" s="1005">
        <f>O36</f>
        <v>73.782140184167233</v>
      </c>
      <c r="BD10" s="1005">
        <f>BC10</f>
        <v>73.782140184167233</v>
      </c>
      <c r="BE10" s="29"/>
      <c r="BF10" s="1005">
        <f>AK40</f>
        <v>65.899344818533237</v>
      </c>
      <c r="BG10" s="1005">
        <f>AK40</f>
        <v>65.899344818533237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47.90433188058757</v>
      </c>
      <c r="P11" s="454">
        <f t="shared" si="1"/>
        <v>0.13351302728388534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123.20646566886249</v>
      </c>
      <c r="BB11" s="29"/>
      <c r="BC11" s="1005"/>
      <c r="BD11" s="1005">
        <f>SUM(BC12:BC14)</f>
        <v>113.54361872040612</v>
      </c>
      <c r="BE11" s="29"/>
      <c r="BF11" s="17"/>
      <c r="BG11" s="1005">
        <f>AK41</f>
        <v>95.752493661833043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4.6206998726478874</v>
      </c>
      <c r="P12" s="454">
        <f t="shared" si="1"/>
        <v>1.2878243030407046E-2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120.38541251648471</v>
      </c>
      <c r="BA12" s="17"/>
      <c r="BB12" s="29"/>
      <c r="BC12" s="1005">
        <f>O38</f>
        <v>109.95334603455947</v>
      </c>
      <c r="BD12" s="17"/>
      <c r="BE12" s="29"/>
      <c r="BF12" s="1005">
        <f>AK42</f>
        <v>93.219324338753211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39.934614328220412</v>
      </c>
      <c r="P13" s="454">
        <f t="shared" si="1"/>
        <v>0.11130081650373147</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2.82105315237779</v>
      </c>
      <c r="BA13" s="17"/>
      <c r="BB13" s="29"/>
      <c r="BC13" s="1005">
        <f>O41</f>
        <v>3.5902726858466401</v>
      </c>
      <c r="BD13" s="17"/>
      <c r="BE13" s="29"/>
      <c r="BF13" s="1005">
        <f>AK45</f>
        <v>2.5331693230798358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56.378925937767661</v>
      </c>
      <c r="P14" s="453">
        <f t="shared" si="1"/>
        <v>0.15713236739693776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81.719051388728531</v>
      </c>
      <c r="P15" s="453">
        <f t="shared" si="1"/>
        <v>0.22775723007417337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5.034845043148227</v>
      </c>
      <c r="BA15" s="1005">
        <f>AZ15</f>
        <v>5.034845043148227</v>
      </c>
      <c r="BB15" s="29"/>
      <c r="BC15" s="1005">
        <f>O43</f>
        <v>2.7919375127458301</v>
      </c>
      <c r="BD15" s="1005">
        <f>BC15</f>
        <v>2.7919375127458301</v>
      </c>
      <c r="BE15" s="29"/>
      <c r="BF15" s="1005">
        <f>AK47</f>
        <v>5.6605793060578264</v>
      </c>
      <c r="BG15" s="1005">
        <f>AK47</f>
        <v>5.6605793060578264</v>
      </c>
      <c r="BH15" s="29"/>
    </row>
    <row r="16" spans="1:62" ht="17.100000000000001" customHeight="1" thickBot="1">
      <c r="B16" s="323"/>
      <c r="C16" s="324"/>
      <c r="D16" s="326"/>
      <c r="E16" s="326"/>
      <c r="F16" s="326"/>
      <c r="G16" s="325"/>
      <c r="H16" s="325"/>
      <c r="I16" s="326"/>
      <c r="J16" s="327"/>
      <c r="K16" s="335"/>
      <c r="L16" s="246" t="s">
        <v>128</v>
      </c>
      <c r="M16" s="344"/>
      <c r="N16" s="345"/>
      <c r="O16" s="906">
        <f>SUM(O18:O21)</f>
        <v>123.20646566886249</v>
      </c>
      <c r="P16" s="453">
        <f t="shared" si="1"/>
        <v>0.34338581849763516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120.38541251648471</v>
      </c>
      <c r="P17" s="454">
        <f t="shared" si="1"/>
        <v>0.33552332816081998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56.722532504771479</v>
      </c>
      <c r="P18" s="454">
        <f t="shared" si="1"/>
        <v>0.15809002511085096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63.662880011713227</v>
      </c>
      <c r="P19" s="454">
        <f t="shared" si="1"/>
        <v>0.17743330304996902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2.82105315237779</v>
      </c>
      <c r="P20" s="454">
        <f t="shared" si="1"/>
        <v>7.8624903368151693E-3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5.034845043148227</v>
      </c>
      <c r="P22" s="612">
        <f t="shared" si="1"/>
        <v>1.4032497213229874E-2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93.913048545000137</v>
      </c>
      <c r="AZ22" s="1005">
        <f t="shared" si="3"/>
        <v>96.233968020847328</v>
      </c>
      <c r="BA22" s="1005">
        <f t="shared" si="3"/>
        <v>94.863212391572603</v>
      </c>
      <c r="BB22" s="1005">
        <f t="shared" si="3"/>
        <v>95.930334603628154</v>
      </c>
      <c r="BC22" s="1005">
        <f t="shared" si="3"/>
        <v>94.952746301773303</v>
      </c>
      <c r="BD22" s="1005">
        <f t="shared" si="3"/>
        <v>87.552501342927656</v>
      </c>
      <c r="BE22" s="1005">
        <f t="shared" si="3"/>
        <v>90.806303049145612</v>
      </c>
      <c r="BF22" s="1005">
        <f t="shared" si="3"/>
        <v>93.121328776292486</v>
      </c>
      <c r="BG22" s="1005">
        <f t="shared" si="3"/>
        <v>92.340463312008694</v>
      </c>
      <c r="BH22" s="1005">
        <f t="shared" si="3"/>
        <v>85.610234520877384</v>
      </c>
      <c r="BI22" s="1005">
        <f t="shared" si="3"/>
        <v>82.997052382489443</v>
      </c>
      <c r="BJ22" s="1005">
        <f t="shared" si="3"/>
        <v>80.308012724734937</v>
      </c>
      <c r="BK22" s="1005">
        <f t="shared" si="3"/>
        <v>99.593385088243224</v>
      </c>
      <c r="BL22" s="1005">
        <f t="shared" si="3"/>
        <v>81.398740005839855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64.236707646969904</v>
      </c>
      <c r="AZ23" s="1005">
        <f t="shared" ref="AZ23:BL23" si="4">Y39</f>
        <v>66.369193501413434</v>
      </c>
      <c r="BA23" s="1005">
        <f t="shared" si="4"/>
        <v>73.040096711393133</v>
      </c>
      <c r="BB23" s="1005">
        <f t="shared" si="4"/>
        <v>65.75864590724845</v>
      </c>
      <c r="BC23" s="1005">
        <f t="shared" si="4"/>
        <v>63.392562852627591</v>
      </c>
      <c r="BD23" s="1005">
        <f t="shared" si="4"/>
        <v>62.062501618528117</v>
      </c>
      <c r="BE23" s="1005">
        <f t="shared" si="4"/>
        <v>66.161670178025304</v>
      </c>
      <c r="BF23" s="1005">
        <f t="shared" si="4"/>
        <v>53.484191803167455</v>
      </c>
      <c r="BG23" s="1005">
        <f t="shared" si="4"/>
        <v>50.809857786512183</v>
      </c>
      <c r="BH23" s="1005">
        <f t="shared" si="4"/>
        <v>49.449049227481083</v>
      </c>
      <c r="BI23" s="1005">
        <f t="shared" si="4"/>
        <v>47.352721795904174</v>
      </c>
      <c r="BJ23" s="1005">
        <f t="shared" si="4"/>
        <v>43.159198004159123</v>
      </c>
      <c r="BK23" s="1005">
        <f t="shared" si="4"/>
        <v>48.819541444238254</v>
      </c>
      <c r="BL23" s="1005">
        <f t="shared" si="4"/>
        <v>48.21200244388676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67.682352786990748</v>
      </c>
      <c r="AZ24" s="1005">
        <f t="shared" ref="AZ24:BL24" si="5">Y40</f>
        <v>72.691406541806757</v>
      </c>
      <c r="BA24" s="1005">
        <f t="shared" si="5"/>
        <v>68.846788308276373</v>
      </c>
      <c r="BB24" s="1005">
        <f t="shared" si="5"/>
        <v>68.73004375019606</v>
      </c>
      <c r="BC24" s="1005">
        <f t="shared" si="5"/>
        <v>73.782140184167233</v>
      </c>
      <c r="BD24" s="1005">
        <f t="shared" si="5"/>
        <v>73.699132323474501</v>
      </c>
      <c r="BE24" s="1005">
        <f t="shared" si="5"/>
        <v>63.632803380074073</v>
      </c>
      <c r="BF24" s="1005">
        <f t="shared" si="5"/>
        <v>68.189933256435054</v>
      </c>
      <c r="BG24" s="1005">
        <f t="shared" si="5"/>
        <v>70.565740499002629</v>
      </c>
      <c r="BH24" s="1005">
        <f t="shared" si="5"/>
        <v>68.997532429544279</v>
      </c>
      <c r="BI24" s="1005">
        <f t="shared" si="5"/>
        <v>61.834222945331604</v>
      </c>
      <c r="BJ24" s="1005">
        <f t="shared" si="5"/>
        <v>61.155477574782275</v>
      </c>
      <c r="BK24" s="1005">
        <f t="shared" si="5"/>
        <v>66.887436095401583</v>
      </c>
      <c r="BL24" s="1005">
        <f t="shared" si="5"/>
        <v>65.899344818533237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116.58880616153046</v>
      </c>
      <c r="AZ25" s="1005">
        <f t="shared" ref="AZ25:BL25" si="6">Y41</f>
        <v>117.45489463179021</v>
      </c>
      <c r="BA25" s="1005">
        <f t="shared" si="6"/>
        <v>115.06676949748956</v>
      </c>
      <c r="BB25" s="1005">
        <f t="shared" si="6"/>
        <v>115.51279055094763</v>
      </c>
      <c r="BC25" s="1005">
        <f t="shared" si="6"/>
        <v>113.54361872040612</v>
      </c>
      <c r="BD25" s="1005">
        <f t="shared" si="6"/>
        <v>111.17783215365351</v>
      </c>
      <c r="BE25" s="1005">
        <f t="shared" si="6"/>
        <v>109.90426844560415</v>
      </c>
      <c r="BF25" s="1005">
        <f t="shared" si="6"/>
        <v>108.58158121905791</v>
      </c>
      <c r="BG25" s="1005">
        <f t="shared" si="6"/>
        <v>107.47263652247429</v>
      </c>
      <c r="BH25" s="1005">
        <f t="shared" si="6"/>
        <v>105.90109500957166</v>
      </c>
      <c r="BI25" s="1005">
        <f t="shared" si="6"/>
        <v>102.67400292085675</v>
      </c>
      <c r="BJ25" s="1005">
        <f t="shared" si="6"/>
        <v>94.235536826327902</v>
      </c>
      <c r="BK25" s="1005">
        <f t="shared" si="6"/>
        <v>94.243590667161769</v>
      </c>
      <c r="BL25" s="1005">
        <f t="shared" si="6"/>
        <v>95.752493661833043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2.6793746005164421</v>
      </c>
      <c r="AZ26" s="1005">
        <f t="shared" si="7"/>
        <v>3.8769215986413328</v>
      </c>
      <c r="BA26" s="1005">
        <f t="shared" si="7"/>
        <v>3.4337361001075148</v>
      </c>
      <c r="BB26" s="1005">
        <f t="shared" si="7"/>
        <v>3.4633560400443009</v>
      </c>
      <c r="BC26" s="1005">
        <f t="shared" si="7"/>
        <v>2.7919375127458301</v>
      </c>
      <c r="BD26" s="1005">
        <f t="shared" si="7"/>
        <v>3.0037413863730849</v>
      </c>
      <c r="BE26" s="1005">
        <f t="shared" si="7"/>
        <v>2.4553058512067589</v>
      </c>
      <c r="BF26" s="1005">
        <f t="shared" si="7"/>
        <v>2.4759772239605238</v>
      </c>
      <c r="BG26" s="1005">
        <f t="shared" si="7"/>
        <v>3.2435524693313504</v>
      </c>
      <c r="BH26" s="1005">
        <f t="shared" si="7"/>
        <v>3.1724472460119011</v>
      </c>
      <c r="BI26" s="1005">
        <f t="shared" si="7"/>
        <v>6.1896898671434863</v>
      </c>
      <c r="BJ26" s="1005">
        <f t="shared" si="7"/>
        <v>4.604061813964603</v>
      </c>
      <c r="BK26" s="1005">
        <f t="shared" si="7"/>
        <v>4.2304810774168917</v>
      </c>
      <c r="BL26" s="1005">
        <f t="shared" si="7"/>
        <v>5.6605793060578264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345.10028974100766</v>
      </c>
      <c r="AZ27" s="1005">
        <f t="shared" si="8"/>
        <v>356.62638429449902</v>
      </c>
      <c r="BA27" s="1005">
        <f t="shared" si="8"/>
        <v>355.25060300883916</v>
      </c>
      <c r="BB27" s="1005">
        <f t="shared" si="8"/>
        <v>349.39517085206455</v>
      </c>
      <c r="BC27" s="1005">
        <f t="shared" si="8"/>
        <v>348.46300557172009</v>
      </c>
      <c r="BD27" s="1005">
        <f t="shared" si="8"/>
        <v>337.49570882495686</v>
      </c>
      <c r="BE27" s="1005">
        <f t="shared" si="8"/>
        <v>332.96035090405587</v>
      </c>
      <c r="BF27" s="1005">
        <f t="shared" si="8"/>
        <v>325.85301227891341</v>
      </c>
      <c r="BG27" s="1005">
        <f t="shared" si="8"/>
        <v>324.4322505893291</v>
      </c>
      <c r="BH27" s="1005">
        <f t="shared" si="8"/>
        <v>313.13035843348638</v>
      </c>
      <c r="BI27" s="1005">
        <f t="shared" si="8"/>
        <v>301.04768991172546</v>
      </c>
      <c r="BJ27" s="1005">
        <f t="shared" si="8"/>
        <v>283.46228694396888</v>
      </c>
      <c r="BK27" s="1005">
        <f t="shared" si="8"/>
        <v>313.77443437246171</v>
      </c>
      <c r="BL27" s="1005">
        <f t="shared" si="8"/>
        <v>296.92316023615069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348.46300557172009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94.952746301773303</v>
      </c>
      <c r="P31" s="453">
        <f t="shared" ref="P31:P43" si="9">O31/$O$30</f>
        <v>0.27249017767606404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48.20723888076374</v>
      </c>
      <c r="P32" s="454">
        <f t="shared" si="9"/>
        <v>0.13834248717929343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3.304756906247174</v>
      </c>
      <c r="P33" s="454">
        <f t="shared" si="9"/>
        <v>9.4838099121170392E-3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43.440750514762392</v>
      </c>
      <c r="P34" s="454">
        <f t="shared" si="9"/>
        <v>0.12466388058465359</v>
      </c>
      <c r="Q34" s="328"/>
      <c r="R34" s="13"/>
      <c r="S34" s="323"/>
      <c r="T34" s="563" t="s">
        <v>112</v>
      </c>
      <c r="U34" s="332"/>
      <c r="V34" s="332"/>
      <c r="W34" s="332"/>
      <c r="X34" s="893">
        <f>X35+X39+X40+X41+X47</f>
        <v>345.10028974100766</v>
      </c>
      <c r="Y34" s="894">
        <f t="shared" ref="Y34:AK34" si="10">Y35+Y39+Y40+Y41+Y47</f>
        <v>356.62638429449902</v>
      </c>
      <c r="Z34" s="894">
        <f t="shared" si="10"/>
        <v>355.25060300883916</v>
      </c>
      <c r="AA34" s="894">
        <f t="shared" si="10"/>
        <v>349.39517085206455</v>
      </c>
      <c r="AB34" s="894">
        <f t="shared" si="10"/>
        <v>348.46300557172009</v>
      </c>
      <c r="AC34" s="894">
        <f t="shared" si="10"/>
        <v>337.49570882495686</v>
      </c>
      <c r="AD34" s="894">
        <f t="shared" si="10"/>
        <v>332.96035090405587</v>
      </c>
      <c r="AE34" s="894">
        <f t="shared" si="10"/>
        <v>325.85301227891341</v>
      </c>
      <c r="AF34" s="894">
        <f t="shared" si="10"/>
        <v>324.4322505893291</v>
      </c>
      <c r="AG34" s="894">
        <f t="shared" si="10"/>
        <v>313.13035843348638</v>
      </c>
      <c r="AH34" s="894">
        <f t="shared" si="10"/>
        <v>301.04768991172546</v>
      </c>
      <c r="AI34" s="894">
        <f t="shared" si="10"/>
        <v>283.46228694396888</v>
      </c>
      <c r="AJ34" s="894">
        <f t="shared" si="10"/>
        <v>313.77443437246171</v>
      </c>
      <c r="AK34" s="895">
        <f t="shared" si="10"/>
        <v>296.92316023615069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63.392562852627591</v>
      </c>
      <c r="P35" s="453">
        <f t="shared" si="9"/>
        <v>0.18192049611871994</v>
      </c>
      <c r="Q35" s="328"/>
      <c r="R35" s="13"/>
      <c r="S35" s="323"/>
      <c r="T35" s="334"/>
      <c r="U35" s="246" t="s">
        <v>114</v>
      </c>
      <c r="V35" s="344"/>
      <c r="W35" s="344"/>
      <c r="X35" s="896">
        <f>SUM(X36:X38)</f>
        <v>93.913048545000137</v>
      </c>
      <c r="Y35" s="897">
        <f t="shared" ref="Y35:AK35" si="11">SUM(Y36:Y38)</f>
        <v>96.233968020847328</v>
      </c>
      <c r="Z35" s="897">
        <f t="shared" si="11"/>
        <v>94.863212391572603</v>
      </c>
      <c r="AA35" s="897">
        <f t="shared" si="11"/>
        <v>95.930334603628154</v>
      </c>
      <c r="AB35" s="897">
        <f t="shared" si="11"/>
        <v>94.952746301773303</v>
      </c>
      <c r="AC35" s="897">
        <f t="shared" si="11"/>
        <v>87.552501342927656</v>
      </c>
      <c r="AD35" s="897">
        <f t="shared" si="11"/>
        <v>90.806303049145612</v>
      </c>
      <c r="AE35" s="897">
        <f t="shared" si="11"/>
        <v>93.121328776292486</v>
      </c>
      <c r="AF35" s="897">
        <f t="shared" si="11"/>
        <v>92.340463312008694</v>
      </c>
      <c r="AG35" s="897">
        <f t="shared" si="11"/>
        <v>85.610234520877384</v>
      </c>
      <c r="AH35" s="897">
        <f t="shared" si="11"/>
        <v>82.997052382489443</v>
      </c>
      <c r="AI35" s="897">
        <f t="shared" si="11"/>
        <v>80.308012724734937</v>
      </c>
      <c r="AJ35" s="897">
        <f t="shared" si="11"/>
        <v>99.593385088243224</v>
      </c>
      <c r="AK35" s="898">
        <f t="shared" si="11"/>
        <v>81.398740005839855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73.782140184167233</v>
      </c>
      <c r="P36" s="453">
        <f t="shared" si="9"/>
        <v>0.21173593467436677</v>
      </c>
      <c r="Q36" s="328"/>
      <c r="R36" s="13"/>
      <c r="S36" s="356" t="s">
        <v>184</v>
      </c>
      <c r="T36" s="335"/>
      <c r="U36" s="346"/>
      <c r="V36" s="336" t="s">
        <v>184</v>
      </c>
      <c r="W36" s="357"/>
      <c r="X36" s="899">
        <f>VLOOKUP(年度マスタ!$K$4&amp;"_"&amp;X$33,データシート1!$A:$BT,MATCH("aa_"&amp;$S36,データシート1!$A$1:$BT$1,0),0)</f>
        <v>44.346839842846883</v>
      </c>
      <c r="Y36" s="900">
        <f>VLOOKUP(年度マスタ!$K$4&amp;"_"&amp;Y$33,データシート1!$A:$BT,MATCH("aa_"&amp;$S36,データシート1!$A$1:$BT$1,0),0)</f>
        <v>45.583248325817259</v>
      </c>
      <c r="Z36" s="900">
        <f>VLOOKUP(年度マスタ!$K$4&amp;"_"&amp;Z$33,データシート1!$A:$BT,MATCH("aa_"&amp;$S36,データシート1!$A$1:$BT$1,0),0)</f>
        <v>48.382729699789408</v>
      </c>
      <c r="AA36" s="900">
        <f>VLOOKUP(年度マスタ!$K$4&amp;"_"&amp;AA$33,データシート1!$A:$BT,MATCH("aa_"&amp;$S36,データシート1!$A$1:$BT$1,0),0)</f>
        <v>49.178722961304317</v>
      </c>
      <c r="AB36" s="900">
        <f>VLOOKUP(年度マスタ!$K$4&amp;"_"&amp;AB$33,データシート1!$A:$BT,MATCH("aa_"&amp;$S36,データシート1!$A$1:$BT$1,0),0)</f>
        <v>48.20723888076374</v>
      </c>
      <c r="AC36" s="900">
        <f>VLOOKUP(年度マスタ!$K$4&amp;"_"&amp;AC$33,データシート1!$A:$BT,MATCH("aa_"&amp;$S36,データシート1!$A$1:$BT$1,0),0)</f>
        <v>46.621188400104948</v>
      </c>
      <c r="AD36" s="900">
        <f>VLOOKUP(年度マスタ!$K$4&amp;"_"&amp;AD$33,データシート1!$A:$BT,MATCH("aa_"&amp;$S36,データシート1!$A$1:$BT$1,0),0)</f>
        <v>47.077942324090372</v>
      </c>
      <c r="AE36" s="900">
        <f>VLOOKUP(年度マスタ!$K$4&amp;"_"&amp;AE$33,データシート1!$A:$BT,MATCH("aa_"&amp;$S36,データシート1!$A$1:$BT$1,0),0)</f>
        <v>50.975660940050332</v>
      </c>
      <c r="AF36" s="900">
        <f>VLOOKUP(年度マスタ!$K$4&amp;"_"&amp;AF$33,データシート1!$A:$BT,MATCH("aa_"&amp;$S36,データシート1!$A$1:$BT$1,0),0)</f>
        <v>50.887462335489445</v>
      </c>
      <c r="AG36" s="900">
        <f>VLOOKUP(年度マスタ!$K$4&amp;"_"&amp;AG$33,データシート1!$A:$BT,MATCH("aa_"&amp;$S36,データシート1!$A$1:$BT$1,0),0)</f>
        <v>48.335468394491869</v>
      </c>
      <c r="AH36" s="900">
        <f>VLOOKUP(年度マスタ!$K$4&amp;"_"&amp;AH$33,データシート1!$A:$BT,MATCH("aa_"&amp;$S36,データシート1!$A$1:$BT$1,0),0)</f>
        <v>45.765142018766767</v>
      </c>
      <c r="AI36" s="900">
        <f>VLOOKUP(年度マスタ!$K$4&amp;"_"&amp;AI$33,データシート1!$A:$BT,MATCH("aa_"&amp;$S36,データシート1!$A$1:$BT$1,0),0)</f>
        <v>43.843871117978978</v>
      </c>
      <c r="AJ36" s="900">
        <f>VLOOKUP(年度マスタ!$K$4&amp;"_"&amp;AJ$33,データシート1!$A:$BT,MATCH("aa_"&amp;$S36,データシート1!$A$1:$BT$1,0),0)</f>
        <v>52.339153300962408</v>
      </c>
      <c r="AK36" s="901">
        <f>VLOOKUP(年度マスタ!$K$4&amp;"_"&amp;AK$33,データシート1!$A:$BT,MATCH("aa_"&amp;$S36,データシート1!$A$1:$BT$1,0),0)</f>
        <v>50.439969488046948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113.54361872040612</v>
      </c>
      <c r="P37" s="453">
        <f t="shared" si="9"/>
        <v>0.32584124255634006</v>
      </c>
      <c r="Q37" s="328"/>
      <c r="R37" s="13"/>
      <c r="S37" s="356" t="s">
        <v>187</v>
      </c>
      <c r="T37" s="335"/>
      <c r="U37" s="346"/>
      <c r="V37" s="336" t="s">
        <v>194</v>
      </c>
      <c r="W37" s="357"/>
      <c r="X37" s="899">
        <f>VLOOKUP(年度マスタ!$K$4&amp;"_"&amp;X$33,データシート1!$A:$BT,MATCH("aa_"&amp;$S37,データシート1!$A$1:$BT$1,0),0)</f>
        <v>3.3102081931797498</v>
      </c>
      <c r="Y37" s="900">
        <f>VLOOKUP(年度マスタ!$K$4&amp;"_"&amp;Y$33,データシート1!$A:$BT,MATCH("aa_"&amp;$S37,データシート1!$A$1:$BT$1,0),0)</f>
        <v>3.546188695157229</v>
      </c>
      <c r="Z37" s="900">
        <f>VLOOKUP(年度マスタ!$K$4&amp;"_"&amp;Z$33,データシート1!$A:$BT,MATCH("aa_"&amp;$S37,データシート1!$A$1:$BT$1,0),0)</f>
        <v>4.4509280068249852</v>
      </c>
      <c r="AA37" s="900">
        <f>VLOOKUP(年度マスタ!$K$4&amp;"_"&amp;AA$33,データシート1!$A:$BT,MATCH("aa_"&amp;$S37,データシート1!$A$1:$BT$1,0),0)</f>
        <v>4.0175256474278997</v>
      </c>
      <c r="AB37" s="900">
        <f>VLOOKUP(年度マスタ!$K$4&amp;"_"&amp;AB$33,データシート1!$A:$BT,MATCH("aa_"&amp;$S37,データシート1!$A$1:$BT$1,0),0)</f>
        <v>3.304756906247174</v>
      </c>
      <c r="AC37" s="900">
        <f>VLOOKUP(年度マスタ!$K$4&amp;"_"&amp;AC$33,データシート1!$A:$BT,MATCH("aa_"&amp;$S37,データシート1!$A$1:$BT$1,0),0)</f>
        <v>2.9027148990870408</v>
      </c>
      <c r="AD37" s="900">
        <f>VLOOKUP(年度マスタ!$K$4&amp;"_"&amp;AD$33,データシート1!$A:$BT,MATCH("aa_"&amp;$S37,データシート1!$A$1:$BT$1,0),0)</f>
        <v>2.701262422258897</v>
      </c>
      <c r="AE37" s="900">
        <f>VLOOKUP(年度マスタ!$K$4&amp;"_"&amp;AE$33,データシート1!$A:$BT,MATCH("aa_"&amp;$S37,データシート1!$A$1:$BT$1,0),0)</f>
        <v>2.7174947923276176</v>
      </c>
      <c r="AF37" s="900">
        <f>VLOOKUP(年度マスタ!$K$4&amp;"_"&amp;AF$33,データシート1!$A:$BT,MATCH("aa_"&amp;$S37,データシート1!$A$1:$BT$1,0),0)</f>
        <v>2.6799335748791679</v>
      </c>
      <c r="AG37" s="900">
        <f>VLOOKUP(年度マスタ!$K$4&amp;"_"&amp;AG$33,データシート1!$A:$BT,MATCH("aa_"&amp;$S37,データシート1!$A$1:$BT$1,0),0)</f>
        <v>2.5147332951200472</v>
      </c>
      <c r="AH37" s="900">
        <f>VLOOKUP(年度マスタ!$K$4&amp;"_"&amp;AH$33,データシート1!$A:$BT,MATCH("aa_"&amp;$S37,データシート1!$A$1:$BT$1,0),0)</f>
        <v>2.2826705425619074</v>
      </c>
      <c r="AI37" s="900">
        <f>VLOOKUP(年度マスタ!$K$4&amp;"_"&amp;AI$33,データシート1!$A:$BT,MATCH("aa_"&amp;$S37,データシート1!$A$1:$BT$1,0),0)</f>
        <v>2.4366616354710242</v>
      </c>
      <c r="AJ37" s="900">
        <f>VLOOKUP(年度マスタ!$K$4&amp;"_"&amp;AJ$33,データシート1!$A:$BT,MATCH("aa_"&amp;$S37,データシート1!$A$1:$BT$1,0),0)</f>
        <v>2.6128658284616835</v>
      </c>
      <c r="AK37" s="901">
        <f>VLOOKUP(年度マスタ!$K$4&amp;"_"&amp;AK$33,データシート1!$A:$BT,MATCH("aa_"&amp;$S37,データシート1!$A$1:$BT$1,0),0)</f>
        <v>2.3540048981034194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109.95334603455947</v>
      </c>
      <c r="P38" s="454">
        <f t="shared" si="9"/>
        <v>0.31553807513701493</v>
      </c>
      <c r="Q38" s="328"/>
      <c r="R38" s="13"/>
      <c r="S38" s="356" t="s">
        <v>188</v>
      </c>
      <c r="T38" s="335"/>
      <c r="U38" s="348"/>
      <c r="V38" s="358" t="s">
        <v>197</v>
      </c>
      <c r="W38" s="358"/>
      <c r="X38" s="899">
        <f>VLOOKUP(年度マスタ!$K$4&amp;"_"&amp;X$33,データシート1!$A:$BT,MATCH("aa_"&amp;$S38,データシート1!$A$1:$BT$1,0),0)</f>
        <v>46.256000508973507</v>
      </c>
      <c r="Y38" s="900">
        <f>VLOOKUP(年度マスタ!$K$4&amp;"_"&amp;Y$33,データシート1!$A:$BT,MATCH("aa_"&amp;$S38,データシート1!$A$1:$BT$1,0),0)</f>
        <v>47.104530999872843</v>
      </c>
      <c r="Z38" s="900">
        <f>VLOOKUP(年度マスタ!$K$4&amp;"_"&amp;Z$33,データシート1!$A:$BT,MATCH("aa_"&amp;$S38,データシート1!$A$1:$BT$1,0),0)</f>
        <v>42.0295546849582</v>
      </c>
      <c r="AA38" s="900">
        <f>VLOOKUP(年度マスタ!$K$4&amp;"_"&amp;AA$33,データシート1!$A:$BT,MATCH("aa_"&amp;$S38,データシート1!$A$1:$BT$1,0),0)</f>
        <v>42.734085994895928</v>
      </c>
      <c r="AB38" s="900">
        <f>VLOOKUP(年度マスタ!$K$4&amp;"_"&amp;AB$33,データシート1!$A:$BT,MATCH("aa_"&amp;$S38,データシート1!$A$1:$BT$1,0),0)</f>
        <v>43.440750514762392</v>
      </c>
      <c r="AC38" s="900">
        <f>VLOOKUP(年度マスタ!$K$4&amp;"_"&amp;AC$33,データシート1!$A:$BT,MATCH("aa_"&amp;$S38,データシート1!$A$1:$BT$1,0),0)</f>
        <v>38.028598043735677</v>
      </c>
      <c r="AD38" s="900">
        <f>VLOOKUP(年度マスタ!$K$4&amp;"_"&amp;AD$33,データシート1!$A:$BT,MATCH("aa_"&amp;$S38,データシート1!$A$1:$BT$1,0),0)</f>
        <v>41.02709830279634</v>
      </c>
      <c r="AE38" s="900">
        <f>VLOOKUP(年度マスタ!$K$4&amp;"_"&amp;AE$33,データシート1!$A:$BT,MATCH("aa_"&amp;$S38,データシート1!$A$1:$BT$1,0),0)</f>
        <v>39.428173043914533</v>
      </c>
      <c r="AF38" s="900">
        <f>VLOOKUP(年度マスタ!$K$4&amp;"_"&amp;AF$33,データシート1!$A:$BT,MATCH("aa_"&amp;$S38,データシート1!$A$1:$BT$1,0),0)</f>
        <v>38.773067401640077</v>
      </c>
      <c r="AG38" s="900">
        <f>VLOOKUP(年度マスタ!$K$4&amp;"_"&amp;AG$33,データシート1!$A:$BT,MATCH("aa_"&amp;$S38,データシート1!$A$1:$BT$1,0),0)</f>
        <v>34.76003283126547</v>
      </c>
      <c r="AH38" s="900">
        <f>VLOOKUP(年度マスタ!$K$4&amp;"_"&amp;AH$33,データシート1!$A:$BT,MATCH("aa_"&amp;$S38,データシート1!$A$1:$BT$1,0),0)</f>
        <v>34.949239821160774</v>
      </c>
      <c r="AI38" s="900">
        <f>VLOOKUP(年度マスタ!$K$4&amp;"_"&amp;AI$33,データシート1!$A:$BT,MATCH("aa_"&amp;$S38,データシート1!$A$1:$BT$1,0),0)</f>
        <v>34.027479971284926</v>
      </c>
      <c r="AJ38" s="900">
        <f>VLOOKUP(年度マスタ!$K$4&amp;"_"&amp;AJ$33,データシート1!$A:$BT,MATCH("aa_"&amp;$S38,データシート1!$A$1:$BT$1,0),0)</f>
        <v>44.641365958819136</v>
      </c>
      <c r="AK38" s="901">
        <f>VLOOKUP(年度マスタ!$K$4&amp;"_"&amp;AK$33,データシート1!$A:$BT,MATCH("aa_"&amp;$S38,データシート1!$A$1:$BT$1,0),0)</f>
        <v>28.604765619689484</v>
      </c>
      <c r="AL38" s="330"/>
      <c r="AW38" s="17" t="str">
        <f>年度マスタ!H4</f>
        <v>20</v>
      </c>
      <c r="AX38" s="17" t="s">
        <v>198</v>
      </c>
      <c r="AY38" s="17">
        <f>VLOOKUP($AW38&amp;"_"&amp;$AY$34,データシート1!$A:$BT,MATCH($AY$31&amp;"_"&amp;AY$36,データシート1!$A$1:$BT$1,0),0)</f>
        <v>2457.9316947733641</v>
      </c>
      <c r="AZ38" s="17">
        <f>VLOOKUP($AW38&amp;"_"&amp;$AY$34,データシート1!$A:$BT,MATCH($AY$31&amp;"_"&amp;AZ$36,データシート1!$A$1:$BT$1,0),0)</f>
        <v>135.19406286323405</v>
      </c>
      <c r="BA38" s="17">
        <f>VLOOKUP($AW38&amp;"_"&amp;$AY$34,データシート1!$A:$BT,MATCH($AY$31&amp;"_"&amp;BA$36,データシート1!$A$1:$BT$1,0),0)</f>
        <v>314.87677291948387</v>
      </c>
      <c r="BB38" s="17">
        <f>VLOOKUP($AW38&amp;"_"&amp;$AY$34,データシート1!$A:$BT,MATCH($AY$31&amp;"_"&amp;BB$36,データシート1!$A$1:$BT$1,0),0)</f>
        <v>2692.4566290468192</v>
      </c>
      <c r="BC38" s="17">
        <f>VLOOKUP($AW38&amp;"_"&amp;$AY$34,データシート1!$A:$BT,MATCH($AY$31&amp;"_"&amp;BC$36,データシート1!$A$1:$BT$1,0),0)</f>
        <v>3334.4335265667346</v>
      </c>
      <c r="BD38" s="17">
        <f>VLOOKUP($AW38&amp;"_"&amp;$AY$34,データシート1!$A:$BT,MATCH($AY$31&amp;"_"&amp;BD$36,データシート1!$A$1:$BT$1,0),0)</f>
        <v>2039.5048815123616</v>
      </c>
      <c r="BE38" s="17">
        <f>VLOOKUP($AW38&amp;"_"&amp;$AY$34,データシート1!$A:$BT,MATCH($AY$31&amp;"_"&amp;BE$36,データシート1!$A$1:$BT$1,0),0)</f>
        <v>2052.9913196134207</v>
      </c>
      <c r="BF38" s="17">
        <f>VLOOKUP($AW38&amp;"_"&amp;$AY$34,データシート1!$A:$BT,MATCH($AY$31&amp;"_"&amp;BF$36,データシート1!$A$1:$BT$1,0),0)</f>
        <v>120.3180663762938</v>
      </c>
      <c r="BG38" s="17">
        <f>VLOOKUP($AW38&amp;"_"&amp;$AY$34,データシート1!$A:$BT,MATCH($AY$31&amp;"_"&amp;BG$36,データシート1!$A$1:$BT$1,0),0)</f>
        <v>0</v>
      </c>
      <c r="BH38" s="17">
        <f>VLOOKUP($AW38&amp;"_"&amp;$AY$34,データシート1!$A:$BT,MATCH($AY$31&amp;"_"&amp;BH$36,データシート1!$A$1:$BT$1,0),0)</f>
        <v>209.97346333538837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52.401758313537549</v>
      </c>
      <c r="P39" s="454">
        <f t="shared" si="9"/>
        <v>0.15037968873499918</v>
      </c>
      <c r="Q39" s="328"/>
      <c r="R39" s="13"/>
      <c r="S39" s="356" t="s">
        <v>189</v>
      </c>
      <c r="T39" s="335"/>
      <c r="U39" s="343" t="s">
        <v>199</v>
      </c>
      <c r="V39" s="344"/>
      <c r="W39" s="344"/>
      <c r="X39" s="896">
        <f>VLOOKUP(年度マスタ!$K$4&amp;"_"&amp;X$33,データシート1!$A:$BT,MATCH("aa_"&amp;$S39,データシート1!$A$1:$BT$1,0),0)</f>
        <v>64.236707646969904</v>
      </c>
      <c r="Y39" s="897">
        <f>VLOOKUP(年度マスタ!$K$4&amp;"_"&amp;Y$33,データシート1!$A:$BT,MATCH("aa_"&amp;$S39,データシート1!$A$1:$BT$1,0),0)</f>
        <v>66.369193501413434</v>
      </c>
      <c r="Z39" s="897">
        <f>VLOOKUP(年度マスタ!$K$4&amp;"_"&amp;Z$33,データシート1!$A:$BT,MATCH("aa_"&amp;$S39,データシート1!$A$1:$BT$1,0),0)</f>
        <v>73.040096711393133</v>
      </c>
      <c r="AA39" s="897">
        <f>VLOOKUP(年度マスタ!$K$4&amp;"_"&amp;AA$33,データシート1!$A:$BT,MATCH("aa_"&amp;$S39,データシート1!$A$1:$BT$1,0),0)</f>
        <v>65.75864590724845</v>
      </c>
      <c r="AB39" s="897">
        <f>VLOOKUP(年度マスタ!$K$4&amp;"_"&amp;AB$33,データシート1!$A:$BT,MATCH("aa_"&amp;$S39,データシート1!$A$1:$BT$1,0),0)</f>
        <v>63.392562852627591</v>
      </c>
      <c r="AC39" s="897">
        <f>VLOOKUP(年度マスタ!$K$4&amp;"_"&amp;AC$33,データシート1!$A:$BT,MATCH("aa_"&amp;$S39,データシート1!$A$1:$BT$1,0),0)</f>
        <v>62.062501618528117</v>
      </c>
      <c r="AD39" s="897">
        <f>VLOOKUP(年度マスタ!$K$4&amp;"_"&amp;AD$33,データシート1!$A:$BT,MATCH("aa_"&amp;$S39,データシート1!$A$1:$BT$1,0),0)</f>
        <v>66.161670178025304</v>
      </c>
      <c r="AE39" s="897">
        <f>VLOOKUP(年度マスタ!$K$4&amp;"_"&amp;AE$33,データシート1!$A:$BT,MATCH("aa_"&amp;$S39,データシート1!$A$1:$BT$1,0),0)</f>
        <v>53.484191803167455</v>
      </c>
      <c r="AF39" s="897">
        <f>VLOOKUP(年度マスタ!$K$4&amp;"_"&amp;AF$33,データシート1!$A:$BT,MATCH("aa_"&amp;$S39,データシート1!$A$1:$BT$1,0),0)</f>
        <v>50.809857786512183</v>
      </c>
      <c r="AG39" s="897">
        <f>VLOOKUP(年度マスタ!$K$4&amp;"_"&amp;AG$33,データシート1!$A:$BT,MATCH("aa_"&amp;$S39,データシート1!$A$1:$BT$1,0),0)</f>
        <v>49.449049227481083</v>
      </c>
      <c r="AH39" s="897">
        <f>VLOOKUP(年度マスタ!$K$4&amp;"_"&amp;AH$33,データシート1!$A:$BT,MATCH("aa_"&amp;$S39,データシート1!$A$1:$BT$1,0),0)</f>
        <v>47.352721795904174</v>
      </c>
      <c r="AI39" s="897">
        <f>VLOOKUP(年度マスタ!$K$4&amp;"_"&amp;AI$33,データシート1!$A:$BT,MATCH("aa_"&amp;$S39,データシート1!$A$1:$BT$1,0),0)</f>
        <v>43.159198004159123</v>
      </c>
      <c r="AJ39" s="897">
        <f>VLOOKUP(年度マスタ!$K$4&amp;"_"&amp;AJ$33,データシート1!$A:$BT,MATCH("aa_"&amp;$S39,データシート1!$A$1:$BT$1,0),0)</f>
        <v>48.819541444238254</v>
      </c>
      <c r="AK39" s="898">
        <f>VLOOKUP(年度マスタ!$K$4&amp;"_"&amp;AK$33,データシート1!$A:$BT,MATCH("aa_"&amp;$S39,データシート1!$A$1:$BT$1,0),0)</f>
        <v>48.21200244388676</v>
      </c>
      <c r="AL39" s="330"/>
      <c r="AW39" s="17" t="str">
        <f>年度マスタ!K4</f>
        <v>20211</v>
      </c>
      <c r="AX39" s="17" t="s">
        <v>200</v>
      </c>
      <c r="AY39" s="17">
        <f>VLOOKUP($AW39&amp;"_"&amp;$AY$34,データシート1!$A:$BT,MATCH($AY$31&amp;"_"&amp;AY$36,データシート1!$A$1:$BT$1,0),0)</f>
        <v>50.439969488046948</v>
      </c>
      <c r="AZ39" s="17">
        <f>VLOOKUP($AW39&amp;"_"&amp;$AY$34,データシート1!$A:$BT,MATCH($AY$31&amp;"_"&amp;AZ$36,データシート1!$A$1:$BT$1,0),0)</f>
        <v>2.3540048981034194</v>
      </c>
      <c r="BA39" s="17">
        <f>VLOOKUP($AW39&amp;"_"&amp;$AY$34,データシート1!$A:$BT,MATCH($AY$31&amp;"_"&amp;BA$36,データシート1!$A$1:$BT$1,0),0)</f>
        <v>28.604765619689484</v>
      </c>
      <c r="BB39" s="17">
        <f>VLOOKUP($AW39&amp;"_"&amp;$AY$34,データシート1!$A:$BT,MATCH($AY$31&amp;"_"&amp;BB$36,データシート1!$A$1:$BT$1,0),0)</f>
        <v>48.21200244388676</v>
      </c>
      <c r="BC39" s="17">
        <f>VLOOKUP($AW39&amp;"_"&amp;$AY$34,データシート1!$A:$BT,MATCH($AY$31&amp;"_"&amp;BC$36,データシート1!$A$1:$BT$1,0),0)</f>
        <v>65.899344818533237</v>
      </c>
      <c r="BD39" s="17">
        <f>VLOOKUP($AW39&amp;"_"&amp;$AY$34,データシート1!$A:$BT,MATCH($AY$31&amp;"_"&amp;BD$36,データシート1!$A$1:$BT$1,0),0)</f>
        <v>41.766504287312983</v>
      </c>
      <c r="BE39" s="17">
        <f>VLOOKUP($AW39&amp;"_"&amp;$AY$34,データシート1!$A:$BT,MATCH($AY$31&amp;"_"&amp;BE$36,データシート1!$A$1:$BT$1,0),0)</f>
        <v>51.45282005144022</v>
      </c>
      <c r="BF39" s="17">
        <f>VLOOKUP($AW39&amp;"_"&amp;$AY$34,データシート1!$A:$BT,MATCH($AY$31&amp;"_"&amp;BF$36,データシート1!$A$1:$BT$1,0),0)</f>
        <v>2.5331693230798358</v>
      </c>
      <c r="BG39" s="17">
        <f>VLOOKUP($AW39&amp;"_"&amp;$AY$34,データシート1!$A:$BT,MATCH($AY$31&amp;"_"&amp;BG$36,データシート1!$A$1:$BT$1,0),0)</f>
        <v>0</v>
      </c>
      <c r="BH39" s="17">
        <f>VLOOKUP($AW39&amp;"_"&amp;$AY$34,データシート1!$A:$BT,MATCH($AY$31&amp;"_"&amp;BH$36,データシート1!$A$1:$BT$1,0),0)</f>
        <v>5.6605793060578264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57.551587721021932</v>
      </c>
      <c r="P40" s="454">
        <f t="shared" si="9"/>
        <v>0.1651583864020158</v>
      </c>
      <c r="Q40" s="328"/>
      <c r="R40" s="13"/>
      <c r="S40" s="356" t="s">
        <v>165</v>
      </c>
      <c r="T40" s="335"/>
      <c r="U40" s="343" t="s">
        <v>165</v>
      </c>
      <c r="V40" s="344"/>
      <c r="W40" s="344"/>
      <c r="X40" s="896">
        <f>VLOOKUP(年度マスタ!$K$4&amp;"_"&amp;X$33,データシート1!$A:$BT,MATCH("aa_"&amp;$S40,データシート1!$A$1:$BT$1,0),0)</f>
        <v>67.682352786990748</v>
      </c>
      <c r="Y40" s="897">
        <f>VLOOKUP(年度マスタ!$K$4&amp;"_"&amp;Y$33,データシート1!$A:$BT,MATCH("aa_"&amp;$S40,データシート1!$A$1:$BT$1,0),0)</f>
        <v>72.691406541806757</v>
      </c>
      <c r="Z40" s="897">
        <f>VLOOKUP(年度マスタ!$K$4&amp;"_"&amp;Z$33,データシート1!$A:$BT,MATCH("aa_"&amp;$S40,データシート1!$A$1:$BT$1,0),0)</f>
        <v>68.846788308276373</v>
      </c>
      <c r="AA40" s="897">
        <f>VLOOKUP(年度マスタ!$K$4&amp;"_"&amp;AA$33,データシート1!$A:$BT,MATCH("aa_"&amp;$S40,データシート1!$A$1:$BT$1,0),0)</f>
        <v>68.73004375019606</v>
      </c>
      <c r="AB40" s="897">
        <f>VLOOKUP(年度マスタ!$K$4&amp;"_"&amp;AB$33,データシート1!$A:$BT,MATCH("aa_"&amp;$S40,データシート1!$A$1:$BT$1,0),0)</f>
        <v>73.782140184167233</v>
      </c>
      <c r="AC40" s="897">
        <f>VLOOKUP(年度マスタ!$K$4&amp;"_"&amp;AC$33,データシート1!$A:$BT,MATCH("aa_"&amp;$S40,データシート1!$A$1:$BT$1,0),0)</f>
        <v>73.699132323474501</v>
      </c>
      <c r="AD40" s="897">
        <f>VLOOKUP(年度マスタ!$K$4&amp;"_"&amp;AD$33,データシート1!$A:$BT,MATCH("aa_"&amp;$S40,データシート1!$A$1:$BT$1,0),0)</f>
        <v>63.632803380074073</v>
      </c>
      <c r="AE40" s="897">
        <f>VLOOKUP(年度マスタ!$K$4&amp;"_"&amp;AE$33,データシート1!$A:$BT,MATCH("aa_"&amp;$S40,データシート1!$A$1:$BT$1,0),0)</f>
        <v>68.189933256435054</v>
      </c>
      <c r="AF40" s="897">
        <f>VLOOKUP(年度マスタ!$K$4&amp;"_"&amp;AF$33,データシート1!$A:$BT,MATCH("aa_"&amp;$S40,データシート1!$A$1:$BT$1,0),0)</f>
        <v>70.565740499002629</v>
      </c>
      <c r="AG40" s="897">
        <f>VLOOKUP(年度マスタ!$K$4&amp;"_"&amp;AG$33,データシート1!$A:$BT,MATCH("aa_"&amp;$S40,データシート1!$A$1:$BT$1,0),0)</f>
        <v>68.997532429544279</v>
      </c>
      <c r="AH40" s="897">
        <f>VLOOKUP(年度マスタ!$K$4&amp;"_"&amp;AH$33,データシート1!$A:$BT,MATCH("aa_"&amp;$S40,データシート1!$A$1:$BT$1,0),0)</f>
        <v>61.834222945331604</v>
      </c>
      <c r="AI40" s="897">
        <f>VLOOKUP(年度マスタ!$K$4&amp;"_"&amp;AI$33,データシート1!$A:$BT,MATCH("aa_"&amp;$S40,データシート1!$A$1:$BT$1,0),0)</f>
        <v>61.155477574782275</v>
      </c>
      <c r="AJ40" s="897">
        <f>VLOOKUP(年度マスタ!$K$4&amp;"_"&amp;AJ$33,データシート1!$A:$BT,MATCH("aa_"&amp;$S40,データシート1!$A$1:$BT$1,0),0)</f>
        <v>66.887436095401583</v>
      </c>
      <c r="AK40" s="898">
        <f>VLOOKUP(年度マスタ!$K$4&amp;"_"&amp;AK$33,データシート1!$A:$BT,MATCH("aa_"&amp;$S40,データシート1!$A$1:$BT$1,0),0)</f>
        <v>65.899344818533237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3.5902726858466401</v>
      </c>
      <c r="P41" s="454">
        <f t="shared" si="9"/>
        <v>1.030316741932508E-2</v>
      </c>
      <c r="Q41" s="328"/>
      <c r="R41" s="13"/>
      <c r="S41" s="356" t="s">
        <v>201</v>
      </c>
      <c r="T41" s="335"/>
      <c r="U41" s="246" t="s">
        <v>128</v>
      </c>
      <c r="V41" s="344"/>
      <c r="W41" s="344"/>
      <c r="X41" s="896">
        <f>X42+X45+X46</f>
        <v>116.58880616153046</v>
      </c>
      <c r="Y41" s="897">
        <f t="shared" ref="Y41:AH41" si="12">Y42+Y45+Y46</f>
        <v>117.45489463179021</v>
      </c>
      <c r="Z41" s="897">
        <f t="shared" si="12"/>
        <v>115.06676949748956</v>
      </c>
      <c r="AA41" s="897">
        <f t="shared" si="12"/>
        <v>115.51279055094763</v>
      </c>
      <c r="AB41" s="897">
        <f t="shared" si="12"/>
        <v>113.54361872040612</v>
      </c>
      <c r="AC41" s="897">
        <f t="shared" si="12"/>
        <v>111.17783215365351</v>
      </c>
      <c r="AD41" s="897">
        <f t="shared" si="12"/>
        <v>109.90426844560415</v>
      </c>
      <c r="AE41" s="897">
        <f t="shared" si="12"/>
        <v>108.58158121905791</v>
      </c>
      <c r="AF41" s="897">
        <f t="shared" si="12"/>
        <v>107.47263652247429</v>
      </c>
      <c r="AG41" s="897">
        <f t="shared" si="12"/>
        <v>105.90109500957166</v>
      </c>
      <c r="AH41" s="897">
        <f t="shared" si="12"/>
        <v>102.67400292085675</v>
      </c>
      <c r="AI41" s="897">
        <f>AI42+AI45+AI46</f>
        <v>94.235536826327902</v>
      </c>
      <c r="AJ41" s="897">
        <f>AJ42+AJ45+AJ46</f>
        <v>94.243590667161769</v>
      </c>
      <c r="AK41" s="898">
        <f>AK42+AK45+AK46</f>
        <v>95.752493661833043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113.85087072631299</v>
      </c>
      <c r="Y42" s="900">
        <f t="shared" ref="Y42:AK42" si="13">SUM(Y43:Y44)</f>
        <v>114.61517504539053</v>
      </c>
      <c r="Z42" s="900">
        <f t="shared" si="13"/>
        <v>111.80739679091926</v>
      </c>
      <c r="AA42" s="900">
        <f t="shared" si="13"/>
        <v>111.95462118249324</v>
      </c>
      <c r="AB42" s="900">
        <f t="shared" si="13"/>
        <v>109.95334603455947</v>
      </c>
      <c r="AC42" s="900">
        <f t="shared" si="13"/>
        <v>107.75730001934187</v>
      </c>
      <c r="AD42" s="900">
        <f t="shared" si="13"/>
        <v>106.577947424968</v>
      </c>
      <c r="AE42" s="900">
        <f t="shared" si="13"/>
        <v>105.37764180369481</v>
      </c>
      <c r="AF42" s="900">
        <f t="shared" si="13"/>
        <v>104.40010592550431</v>
      </c>
      <c r="AG42" s="900">
        <f t="shared" si="13"/>
        <v>103.06904923164423</v>
      </c>
      <c r="AH42" s="900">
        <f t="shared" si="13"/>
        <v>99.937524945398749</v>
      </c>
      <c r="AI42" s="900">
        <f t="shared" si="13"/>
        <v>91.643092779200799</v>
      </c>
      <c r="AJ42" s="900">
        <f t="shared" si="13"/>
        <v>91.705094398843443</v>
      </c>
      <c r="AK42" s="901">
        <f t="shared" si="13"/>
        <v>93.219324338753211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2.7919375127458301</v>
      </c>
      <c r="P43" s="612">
        <f t="shared" si="9"/>
        <v>8.0121489745091402E-3</v>
      </c>
      <c r="Q43" s="328"/>
      <c r="R43" s="13"/>
      <c r="S43" s="356" t="s">
        <v>190</v>
      </c>
      <c r="T43" s="359"/>
      <c r="U43" s="346"/>
      <c r="V43" s="360"/>
      <c r="W43" s="347" t="s">
        <v>190</v>
      </c>
      <c r="X43" s="899">
        <f>VLOOKUP(年度マスタ!$K$4&amp;"_"&amp;X$33,データシート1!$A:$BT,MATCH("aa_"&amp;$S43,データシート1!$A$1:$BT$1,0),0)</f>
        <v>54.110145220684217</v>
      </c>
      <c r="Y43" s="900">
        <f>VLOOKUP(年度マスタ!$K$4&amp;"_"&amp;Y$33,データシート1!$A:$BT,MATCH("aa_"&amp;$S43,データシート1!$A$1:$BT$1,0),0)</f>
        <v>54.001636792907277</v>
      </c>
      <c r="Z43" s="900">
        <f>VLOOKUP(年度マスタ!$K$4&amp;"_"&amp;Z$33,データシート1!$A:$BT,MATCH("aa_"&amp;$S43,データシート1!$A$1:$BT$1,0),0)</f>
        <v>53.435389311192402</v>
      </c>
      <c r="AA43" s="900">
        <f>VLOOKUP(年度マスタ!$K$4&amp;"_"&amp;AA$33,データシート1!$A:$BT,MATCH("aa_"&amp;$S43,データシート1!$A$1:$BT$1,0),0)</f>
        <v>53.892488864806779</v>
      </c>
      <c r="AB43" s="900">
        <f>VLOOKUP(年度マスタ!$K$4&amp;"_"&amp;AB$33,データシート1!$A:$BT,MATCH("aa_"&amp;$S43,データシート1!$A$1:$BT$1,0),0)</f>
        <v>52.401758313537549</v>
      </c>
      <c r="AC43" s="900">
        <f>VLOOKUP(年度マスタ!$K$4&amp;"_"&amp;AC$33,データシート1!$A:$BT,MATCH("aa_"&amp;$S43,データシート1!$A$1:$BT$1,0),0)</f>
        <v>50.31329558889253</v>
      </c>
      <c r="AD43" s="900">
        <f>VLOOKUP(年度マスタ!$K$4&amp;"_"&amp;AD$33,データシート1!$A:$BT,MATCH("aa_"&amp;$S43,データシート1!$A$1:$BT$1,0),0)</f>
        <v>49.656417345035273</v>
      </c>
      <c r="AE43" s="900">
        <f>VLOOKUP(年度マスタ!$K$4&amp;"_"&amp;AE$33,データシート1!$A:$BT,MATCH("aa_"&amp;$S43,データシート1!$A$1:$BT$1,0),0)</f>
        <v>49.19624008015073</v>
      </c>
      <c r="AF43" s="900">
        <f>VLOOKUP(年度マスタ!$K$4&amp;"_"&amp;AF$33,データシート1!$A:$BT,MATCH("aa_"&amp;$S43,データシート1!$A$1:$BT$1,0),0)</f>
        <v>48.714603686527575</v>
      </c>
      <c r="AG43" s="900">
        <f>VLOOKUP(年度マスタ!$K$4&amp;"_"&amp;AG$33,データシート1!$A:$BT,MATCH("aa_"&amp;$S43,データシート1!$A$1:$BT$1,0),0)</f>
        <v>47.904394503113501</v>
      </c>
      <c r="AH43" s="900">
        <f>VLOOKUP(年度マスタ!$K$4&amp;"_"&amp;AH$33,データシート1!$A:$BT,MATCH("aa_"&amp;$S43,データシート1!$A$1:$BT$1,0),0)</f>
        <v>46.475855347245215</v>
      </c>
      <c r="AI43" s="900">
        <f>VLOOKUP(年度マスタ!$K$4&amp;"_"&amp;AI$33,データシート1!$A:$BT,MATCH("aa_"&amp;$S43,データシート1!$A$1:$BT$1,0),0)</f>
        <v>40.869159944988262</v>
      </c>
      <c r="AJ43" s="900">
        <f>VLOOKUP(年度マスタ!$K$4&amp;"_"&amp;AJ$33,データシート1!$A:$BT,MATCH("aa_"&amp;$S43,データシート1!$A$1:$BT$1,0),0)</f>
        <v>39.523665203561599</v>
      </c>
      <c r="AK43" s="901">
        <f>VLOOKUP(年度マスタ!$K$4&amp;"_"&amp;AK$33,データシート1!$A:$BT,MATCH("aa_"&amp;$S43,データシート1!$A$1:$BT$1,0),0)</f>
        <v>41.766504287312983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59.740725505628767</v>
      </c>
      <c r="Y44" s="900">
        <f>VLOOKUP(年度マスタ!$K$4&amp;"_"&amp;Y$33,データシート1!$A:$BT,MATCH("aa_"&amp;$S44,データシート1!$A$1:$BT$1,0),0)</f>
        <v>60.613538252483252</v>
      </c>
      <c r="Z44" s="900">
        <f>VLOOKUP(年度マスタ!$K$4&amp;"_"&amp;Z$33,データシート1!$A:$BT,MATCH("aa_"&amp;$S44,データシート1!$A$1:$BT$1,0),0)</f>
        <v>58.372007479726854</v>
      </c>
      <c r="AA44" s="900">
        <f>VLOOKUP(年度マスタ!$K$4&amp;"_"&amp;AA$33,データシート1!$A:$BT,MATCH("aa_"&amp;$S44,データシート1!$A$1:$BT$1,0),0)</f>
        <v>58.062132317686455</v>
      </c>
      <c r="AB44" s="900">
        <f>VLOOKUP(年度マスタ!$K$4&amp;"_"&amp;AB$33,データシート1!$A:$BT,MATCH("aa_"&amp;$S44,データシート1!$A$1:$BT$1,0),0)</f>
        <v>57.551587721021932</v>
      </c>
      <c r="AC44" s="900">
        <f>VLOOKUP(年度マスタ!$K$4&amp;"_"&amp;AC$33,データシート1!$A:$BT,MATCH("aa_"&amp;$S44,データシート1!$A$1:$BT$1,0),0)</f>
        <v>57.444004430449333</v>
      </c>
      <c r="AD44" s="900">
        <f>VLOOKUP(年度マスタ!$K$4&amp;"_"&amp;AD$33,データシート1!$A:$BT,MATCH("aa_"&amp;$S44,データシート1!$A$1:$BT$1,0),0)</f>
        <v>56.92153007993273</v>
      </c>
      <c r="AE44" s="900">
        <f>VLOOKUP(年度マスタ!$K$4&amp;"_"&amp;AE$33,データシート1!$A:$BT,MATCH("aa_"&amp;$S44,データシート1!$A$1:$BT$1,0),0)</f>
        <v>56.181401723544084</v>
      </c>
      <c r="AF44" s="900">
        <f>VLOOKUP(年度マスタ!$K$4&amp;"_"&amp;AF$33,データシート1!$A:$BT,MATCH("aa_"&amp;$S44,データシート1!$A$1:$BT$1,0),0)</f>
        <v>55.685502238976724</v>
      </c>
      <c r="AG44" s="900">
        <f>VLOOKUP(年度マスタ!$K$4&amp;"_"&amp;AG$33,データシート1!$A:$BT,MATCH("aa_"&amp;$S44,データシート1!$A$1:$BT$1,0),0)</f>
        <v>55.164654728530728</v>
      </c>
      <c r="AH44" s="900">
        <f>VLOOKUP(年度マスタ!$K$4&amp;"_"&amp;AH$33,データシート1!$A:$BT,MATCH("aa_"&amp;$S44,データシート1!$A$1:$BT$1,0),0)</f>
        <v>53.461669598153534</v>
      </c>
      <c r="AI44" s="900">
        <f>VLOOKUP(年度マスタ!$K$4&amp;"_"&amp;AI$33,データシート1!$A:$BT,MATCH("aa_"&amp;$S44,データシート1!$A$1:$BT$1,0),0)</f>
        <v>50.773932834212545</v>
      </c>
      <c r="AJ44" s="900">
        <f>VLOOKUP(年度マスタ!$K$4&amp;"_"&amp;AJ$33,データシート1!$A:$BT,MATCH("aa_"&amp;$S44,データシート1!$A$1:$BT$1,0),0)</f>
        <v>52.181429195281837</v>
      </c>
      <c r="AK44" s="901">
        <f>VLOOKUP(年度マスタ!$K$4&amp;"_"&amp;AK$33,データシート1!$A:$BT,MATCH("aa_"&amp;$S44,データシート1!$A$1:$BT$1,0),0)</f>
        <v>51.45282005144022</v>
      </c>
      <c r="AL44" s="330"/>
      <c r="AW44" s="17" t="str">
        <f>AW47</f>
        <v>長野県</v>
      </c>
      <c r="AX44" s="1010">
        <f t="shared" si="14"/>
        <v>0.21770265792956017</v>
      </c>
      <c r="AY44" s="1010">
        <f t="shared" si="14"/>
        <v>0.20156618102786486</v>
      </c>
      <c r="AZ44" s="1010">
        <f t="shared" si="14"/>
        <v>0.24962668835236601</v>
      </c>
      <c r="BA44" s="1010">
        <f t="shared" si="14"/>
        <v>0.3153851668840863</v>
      </c>
      <c r="BB44" s="1010">
        <f t="shared" si="14"/>
        <v>1.5719305806122484E-2</v>
      </c>
      <c r="BC44" s="1010">
        <f>SUM(AX44:BB44)</f>
        <v>0.99999999999999978</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2.7379354352174601</v>
      </c>
      <c r="Y45" s="900">
        <f>VLOOKUP(年度マスタ!$K$4&amp;"_"&amp;Y$33,データシート1!$A:$BT,MATCH("aa_"&amp;$S45,データシート1!$A$1:$BT$1,0),0)</f>
        <v>2.83971958639968</v>
      </c>
      <c r="Z45" s="900">
        <f>VLOOKUP(年度マスタ!$K$4&amp;"_"&amp;Z$33,データシート1!$A:$BT,MATCH("aa_"&amp;$S45,データシート1!$A$1:$BT$1,0),0)</f>
        <v>3.2593727065703</v>
      </c>
      <c r="AA45" s="900">
        <f>VLOOKUP(年度マスタ!$K$4&amp;"_"&amp;AA$33,データシート1!$A:$BT,MATCH("aa_"&amp;$S45,データシート1!$A$1:$BT$1,0),0)</f>
        <v>3.55816936845439</v>
      </c>
      <c r="AB45" s="900">
        <f>VLOOKUP(年度マスタ!$K$4&amp;"_"&amp;AB$33,データシート1!$A:$BT,MATCH("aa_"&amp;$S45,データシート1!$A$1:$BT$1,0),0)</f>
        <v>3.5902726858466401</v>
      </c>
      <c r="AC45" s="900">
        <f>VLOOKUP(年度マスタ!$K$4&amp;"_"&amp;AC$33,データシート1!$A:$BT,MATCH("aa_"&amp;$S45,データシート1!$A$1:$BT$1,0),0)</f>
        <v>3.4205321343116402</v>
      </c>
      <c r="AD45" s="900">
        <f>VLOOKUP(年度マスタ!$K$4&amp;"_"&amp;AD$33,データシート1!$A:$BT,MATCH("aa_"&amp;$S45,データシート1!$A$1:$BT$1,0),0)</f>
        <v>3.3263210206361502</v>
      </c>
      <c r="AE45" s="900">
        <f>VLOOKUP(年度マスタ!$K$4&amp;"_"&amp;AE$33,データシート1!$A:$BT,MATCH("aa_"&amp;$S45,データシート1!$A$1:$BT$1,0),0)</f>
        <v>3.2039394153630951</v>
      </c>
      <c r="AF45" s="900">
        <f>VLOOKUP(年度マスタ!$K$4&amp;"_"&amp;AF$33,データシート1!$A:$BT,MATCH("aa_"&amp;$S45,データシート1!$A$1:$BT$1,0),0)</f>
        <v>3.0725305969699899</v>
      </c>
      <c r="AG45" s="900">
        <f>VLOOKUP(年度マスタ!$K$4&amp;"_"&amp;AG$33,データシート1!$A:$BT,MATCH("aa_"&amp;$S45,データシート1!$A$1:$BT$1,0),0)</f>
        <v>2.8320457779274402</v>
      </c>
      <c r="AH45" s="900">
        <f>VLOOKUP(年度マスタ!$K$4&amp;"_"&amp;AH$33,データシート1!$A:$BT,MATCH("aa_"&amp;$S45,データシート1!$A$1:$BT$1,0),0)</f>
        <v>2.736477975458</v>
      </c>
      <c r="AI45" s="900">
        <f>VLOOKUP(年度マスタ!$K$4&amp;"_"&amp;AI$33,データシート1!$A:$BT,MATCH("aa_"&amp;$S45,データシート1!$A$1:$BT$1,0),0)</f>
        <v>2.5924440471271</v>
      </c>
      <c r="AJ45" s="900">
        <f>VLOOKUP(年度マスタ!$K$4&amp;"_"&amp;AJ$33,データシート1!$A:$BT,MATCH("aa_"&amp;$S45,データシート1!$A$1:$BT$1,0),0)</f>
        <v>2.5384962683183199</v>
      </c>
      <c r="AK45" s="901">
        <f>VLOOKUP(年度マスタ!$K$4&amp;"_"&amp;AK$33,データシート1!$A:$BT,MATCH("aa_"&amp;$S45,データシート1!$A$1:$BT$1,0),0)</f>
        <v>2.5331693230798358</v>
      </c>
      <c r="AL45" s="330"/>
      <c r="AW45" s="17" t="str">
        <f>AW48</f>
        <v>中野市</v>
      </c>
      <c r="AX45" s="1010">
        <f t="shared" ref="AX45:BB45" si="15">AX48/$BC48</f>
        <v>0.27414075729593246</v>
      </c>
      <c r="AY45" s="1010">
        <f t="shared" si="15"/>
        <v>0.16237198339645351</v>
      </c>
      <c r="AZ45" s="1010">
        <f t="shared" si="15"/>
        <v>0.22194073633771708</v>
      </c>
      <c r="BA45" s="1010">
        <f t="shared" si="15"/>
        <v>0.32248240112249443</v>
      </c>
      <c r="BB45" s="1010">
        <f t="shared" si="15"/>
        <v>1.906412184740261E-2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2.6793746005164421</v>
      </c>
      <c r="Y47" s="903">
        <f>VLOOKUP(年度マスタ!$K$4&amp;"_"&amp;Y$33,データシート1!$A:$BT,MATCH("aa_"&amp;$S47,データシート1!$A$1:$BT$1,0),0)</f>
        <v>3.8769215986413328</v>
      </c>
      <c r="Z47" s="903">
        <f>VLOOKUP(年度マスタ!$K$4&amp;"_"&amp;Z$33,データシート1!$A:$BT,MATCH("aa_"&amp;$S47,データシート1!$A$1:$BT$1,0),0)</f>
        <v>3.4337361001075148</v>
      </c>
      <c r="AA47" s="903">
        <f>VLOOKUP(年度マスタ!$K$4&amp;"_"&amp;AA$33,データシート1!$A:$BT,MATCH("aa_"&amp;$S47,データシート1!$A$1:$BT$1,0),0)</f>
        <v>3.4633560400443009</v>
      </c>
      <c r="AB47" s="903">
        <f>VLOOKUP(年度マスタ!$K$4&amp;"_"&amp;AB$33,データシート1!$A:$BT,MATCH("aa_"&amp;$S47,データシート1!$A$1:$BT$1,0),0)</f>
        <v>2.7919375127458301</v>
      </c>
      <c r="AC47" s="903">
        <f>VLOOKUP(年度マスタ!$K$4&amp;"_"&amp;AC$33,データシート1!$A:$BT,MATCH("aa_"&amp;$S47,データシート1!$A$1:$BT$1,0),0)</f>
        <v>3.0037413863730849</v>
      </c>
      <c r="AD47" s="903">
        <f>VLOOKUP(年度マスタ!$K$4&amp;"_"&amp;AD$33,データシート1!$A:$BT,MATCH("aa_"&amp;$S47,データシート1!$A$1:$BT$1,0),0)</f>
        <v>2.4553058512067589</v>
      </c>
      <c r="AE47" s="903">
        <f>VLOOKUP(年度マスタ!$K$4&amp;"_"&amp;AE$33,データシート1!$A:$BT,MATCH("aa_"&amp;$S47,データシート1!$A$1:$BT$1,0),0)</f>
        <v>2.4759772239605238</v>
      </c>
      <c r="AF47" s="903">
        <f>VLOOKUP(年度マスタ!$K$4&amp;"_"&amp;AF$33,データシート1!$A:$BT,MATCH("aa_"&amp;$S47,データシート1!$A$1:$BT$1,0),0)</f>
        <v>3.2435524693313504</v>
      </c>
      <c r="AG47" s="903">
        <f>VLOOKUP(年度マスタ!$K$4&amp;"_"&amp;AG$33,データシート1!$A:$BT,MATCH("aa_"&amp;$S47,データシート1!$A$1:$BT$1,0),0)</f>
        <v>3.1724472460119011</v>
      </c>
      <c r="AH47" s="903">
        <f>VLOOKUP(年度マスタ!$K$4&amp;"_"&amp;AH$33,データシート1!$A:$BT,MATCH("aa_"&amp;$S47,データシート1!$A$1:$BT$1,0),0)</f>
        <v>6.1896898671434863</v>
      </c>
      <c r="AI47" s="903">
        <f>VLOOKUP(年度マスタ!$K$4&amp;"_"&amp;AI$33,データシート1!$A:$BT,MATCH("aa_"&amp;$S47,データシート1!$A$1:$BT$1,0),0)</f>
        <v>4.604061813964603</v>
      </c>
      <c r="AJ47" s="903">
        <f>VLOOKUP(年度マスタ!$K$4&amp;"_"&amp;AJ$33,データシート1!$A:$BT,MATCH("aa_"&amp;$S47,データシート1!$A$1:$BT$1,0),0)</f>
        <v>4.2304810774168917</v>
      </c>
      <c r="AK47" s="904">
        <f>VLOOKUP(年度マスタ!$K$4&amp;"_"&amp;AK$33,データシート1!$A:$BT,MATCH("aa_"&amp;$S47,データシート1!$A$1:$BT$1,0),0)</f>
        <v>5.6605793060578264</v>
      </c>
      <c r="AL47" s="330"/>
      <c r="AW47" s="17" t="str">
        <f>年度マスタ!I4</f>
        <v>長野県</v>
      </c>
      <c r="AX47" s="1011">
        <f>SUM(AY38:BA38)</f>
        <v>2908.0025305560821</v>
      </c>
      <c r="AY47" s="1011">
        <f t="shared" si="17"/>
        <v>2692.4566290468192</v>
      </c>
      <c r="AZ47" s="1011">
        <f t="shared" si="17"/>
        <v>3334.4335265667346</v>
      </c>
      <c r="BA47" s="1011">
        <f>SUM(BD38:BG38)</f>
        <v>4212.8142675020763</v>
      </c>
      <c r="BB47" s="1011">
        <f>BH38</f>
        <v>209.97346333538837</v>
      </c>
      <c r="BC47" s="1011">
        <f>SUM(AX47:BB47)</f>
        <v>13357.680417007103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中野市</v>
      </c>
      <c r="AX48" s="1011">
        <f>SUM(AY39:BA39)</f>
        <v>81.398740005839855</v>
      </c>
      <c r="AY48" s="1011">
        <f>BB39</f>
        <v>48.21200244388676</v>
      </c>
      <c r="AZ48" s="1011">
        <f>BC39</f>
        <v>65.899344818533237</v>
      </c>
      <c r="BA48" s="1011">
        <f>SUM(BD39:BG39)</f>
        <v>95.752493661833043</v>
      </c>
      <c r="BB48" s="1011">
        <f>BH39</f>
        <v>5.6605793060578264</v>
      </c>
      <c r="BC48" s="1011">
        <f>SUM(AX48:BB48)</f>
        <v>296.92316023615069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296.92316023615069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81.398740005839855</v>
      </c>
      <c r="P52" s="453">
        <f t="shared" ref="P52:P64" si="18">O52/$O$51</f>
        <v>0.27414075729593246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50.439969488046948</v>
      </c>
      <c r="P53" s="454">
        <f t="shared" si="18"/>
        <v>0.16987549724289183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2.3540048981034194</v>
      </c>
      <c r="P54" s="454">
        <f t="shared" si="18"/>
        <v>7.9279935463141982E-3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28.604765619689484</v>
      </c>
      <c r="P55" s="454">
        <f t="shared" si="18"/>
        <v>9.6337266506726429E-2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48.21200244388676</v>
      </c>
      <c r="P56" s="453">
        <f t="shared" si="18"/>
        <v>0.16237198339645351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65.899344818533237</v>
      </c>
      <c r="P57" s="453">
        <f t="shared" si="18"/>
        <v>0.22194073633771708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95.752493661833043</v>
      </c>
      <c r="P58" s="453">
        <f t="shared" si="18"/>
        <v>0.32248240112249443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93.219324338753211</v>
      </c>
      <c r="P59" s="454">
        <f t="shared" si="18"/>
        <v>0.31395100424168149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41.766504287312983</v>
      </c>
      <c r="P60" s="454">
        <f t="shared" si="18"/>
        <v>0.14066435320873927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51.45282005144022</v>
      </c>
      <c r="P61" s="454">
        <f t="shared" si="18"/>
        <v>0.17328665103294219</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2.5331693230798358</v>
      </c>
      <c r="P62" s="454">
        <f t="shared" si="18"/>
        <v>8.5313968808130042E-3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5.6605793060578264</v>
      </c>
      <c r="P64" s="612">
        <f t="shared" si="18"/>
        <v>1.906412184740261E-2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中野市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704.68100000000004</v>
      </c>
      <c r="AI7" s="78">
        <f>VLOOKUP(年度マスタ!$K$4&amp;"_"&amp;$AG7,データシート1!$A:$BT,MATCH("ab_"&amp;AI$2,データシート1!$A$1:$BT$1,0),0)</f>
        <v>1599</v>
      </c>
      <c r="AJ7" s="78">
        <f>VLOOKUP(年度マスタ!$K$4&amp;"_"&amp;$AG7,データシート1!$A:$BT,MATCH("ab_"&amp;AJ$2,データシート1!$A$1:$BT$1,0),0)</f>
        <v>1155</v>
      </c>
      <c r="AK7" s="78">
        <f>VLOOKUP(年度マスタ!$K$4&amp;"_"&amp;$AG7,データシート1!$A:$BT,MATCH("ab_"&amp;AK$2,データシート1!$A$1:$BT$1,0),0)</f>
        <v>12965</v>
      </c>
      <c r="AL7" s="78">
        <f>VLOOKUP(年度マスタ!$K$4&amp;"_"&amp;$AG7,データシート1!$A:$BT,MATCH("ab_"&amp;AL$2,データシート1!$A$1:$BT$1,0),0)</f>
        <v>15730</v>
      </c>
      <c r="AM7" s="78">
        <f>VLOOKUP(年度マスタ!$K$4&amp;"_"&amp;$AG7,データシート1!$A:$BT,MATCH("ab_"&amp;AM$2,データシート1!$A$1:$BT$1,0),0)</f>
        <v>27354</v>
      </c>
      <c r="AN7" s="78">
        <f>VLOOKUP(年度マスタ!$K$4&amp;"_"&amp;$AG7,データシート1!$A:$BT,MATCH("ab_"&amp;AN$2,データシート1!$A$1:$BT$1,0),0)</f>
        <v>12024</v>
      </c>
      <c r="AO7" s="78">
        <f>VLOOKUP(年度マスタ!$K$4&amp;"_"&amp;$AG7,データシート1!$A:$BT,MATCH("ab_"&amp;AO$2,データシート1!$A$1:$BT$1,0),0)</f>
        <v>46965</v>
      </c>
      <c r="AP7" s="78">
        <f>VLOOKUP(年度マスタ!$K$4&amp;"_"&amp;$AG7,データシート1!$A:$BT,MATCH("ab_"&amp;AP$2,データシート1!$A$1:$BT$1,0),0)</f>
        <v>0</v>
      </c>
      <c r="AQ7" s="954">
        <f>VLOOKUP(年度マスタ!$K$4&amp;"_"&amp;$AG7,データシート1!$A:$BT,MATCH("ab_"&amp;AQ$2,データシート1!$A$1:$BT$1,0),0)</f>
        <v>2.6793746005164421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845.83330000000001</v>
      </c>
      <c r="AI8" s="78">
        <f>VLOOKUP(年度マスタ!$K$4&amp;"_"&amp;$AG8,データシート1!$A:$BT,MATCH("ab_"&amp;AI$2,データシート1!$A$1:$BT$1,0),0)</f>
        <v>1599</v>
      </c>
      <c r="AJ8" s="78">
        <f>VLOOKUP(年度マスタ!$K$4&amp;"_"&amp;$AG8,データシート1!$A:$BT,MATCH("ab_"&amp;AJ$2,データシート1!$A$1:$BT$1,0),0)</f>
        <v>1155</v>
      </c>
      <c r="AK8" s="78">
        <f>VLOOKUP(年度マスタ!$K$4&amp;"_"&amp;$AG8,データシート1!$A:$BT,MATCH("ab_"&amp;AK$2,データシート1!$A$1:$BT$1,0),0)</f>
        <v>12965</v>
      </c>
      <c r="AL8" s="78">
        <f>VLOOKUP(年度マスタ!$K$4&amp;"_"&amp;$AG8,データシート1!$A:$BT,MATCH("ab_"&amp;AL$2,データシート1!$A$1:$BT$1,0),0)</f>
        <v>15874</v>
      </c>
      <c r="AM8" s="78">
        <f>VLOOKUP(年度マスタ!$K$4&amp;"_"&amp;$AG8,データシート1!$A:$BT,MATCH("ab_"&amp;AM$2,データシート1!$A$1:$BT$1,0),0)</f>
        <v>27426</v>
      </c>
      <c r="AN8" s="78">
        <f>VLOOKUP(年度マスタ!$K$4&amp;"_"&amp;$AG8,データシート1!$A:$BT,MATCH("ab_"&amp;AN$2,データシート1!$A$1:$BT$1,0),0)</f>
        <v>11895</v>
      </c>
      <c r="AO8" s="78">
        <f>VLOOKUP(年度マスタ!$K$4&amp;"_"&amp;$AG8,データシート1!$A:$BT,MATCH("ab_"&amp;AO$2,データシート1!$A$1:$BT$1,0),0)</f>
        <v>46676</v>
      </c>
      <c r="AP8" s="78">
        <f>VLOOKUP(年度マスタ!$K$4&amp;"_"&amp;$AG8,データシート1!$A:$BT,MATCH("ab_"&amp;AP$2,データシート1!$A$1:$BT$1,0),0)</f>
        <v>0</v>
      </c>
      <c r="AQ8" s="954">
        <f>VLOOKUP(年度マスタ!$K$4&amp;"_"&amp;$AG8,データシート1!$A:$BT,MATCH("ab_"&amp;AQ$2,データシート1!$A$1:$BT$1,0),0)</f>
        <v>3.8769215986413328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851.32190000000003</v>
      </c>
      <c r="AI9" s="78">
        <f>VLOOKUP(年度マスタ!$K$4&amp;"_"&amp;$AG9,データシート1!$A:$BT,MATCH("ab_"&amp;AI$2,データシート1!$A$1:$BT$1,0),0)</f>
        <v>1599</v>
      </c>
      <c r="AJ9" s="78">
        <f>VLOOKUP(年度マスタ!$K$4&amp;"_"&amp;$AG9,データシート1!$A:$BT,MATCH("ab_"&amp;AJ$2,データシート1!$A$1:$BT$1,0),0)</f>
        <v>1155</v>
      </c>
      <c r="AK9" s="78">
        <f>VLOOKUP(年度マスタ!$K$4&amp;"_"&amp;$AG9,データシート1!$A:$BT,MATCH("ab_"&amp;AK$2,データシート1!$A$1:$BT$1,0),0)</f>
        <v>12965</v>
      </c>
      <c r="AL9" s="78">
        <f>VLOOKUP(年度マスタ!$K$4&amp;"_"&amp;$AG9,データシート1!$A:$BT,MATCH("ab_"&amp;AL$2,データシート1!$A$1:$BT$1,0),0)</f>
        <v>16010</v>
      </c>
      <c r="AM9" s="78">
        <f>VLOOKUP(年度マスタ!$K$4&amp;"_"&amp;$AG9,データシート1!$A:$BT,MATCH("ab_"&amp;AM$2,データシート1!$A$1:$BT$1,0),0)</f>
        <v>27728</v>
      </c>
      <c r="AN9" s="78">
        <f>VLOOKUP(年度マスタ!$K$4&amp;"_"&amp;$AG9,データシート1!$A:$BT,MATCH("ab_"&amp;AN$2,データシート1!$A$1:$BT$1,0),0)</f>
        <v>11796</v>
      </c>
      <c r="AO9" s="78">
        <f>VLOOKUP(年度マスタ!$K$4&amp;"_"&amp;$AG9,データシート1!$A:$BT,MATCH("ab_"&amp;AO$2,データシート1!$A$1:$BT$1,0),0)</f>
        <v>46445</v>
      </c>
      <c r="AP9" s="78">
        <f>VLOOKUP(年度マスタ!$K$4&amp;"_"&amp;$AG9,データシート1!$A:$BT,MATCH("ab_"&amp;AP$2,データシート1!$A$1:$BT$1,0),0)</f>
        <v>0</v>
      </c>
      <c r="AQ9" s="954">
        <f>VLOOKUP(年度マスタ!$K$4&amp;"_"&amp;$AG9,データシート1!$A:$BT,MATCH("ab_"&amp;AQ$2,データシート1!$A$1:$BT$1,0),0)</f>
        <v>3.4337361001075148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887.89729999999997</v>
      </c>
      <c r="AI10" s="78">
        <f>VLOOKUP(年度マスタ!$K$4&amp;"_"&amp;$AG10,データシート1!$A:$BT,MATCH("ab_"&amp;AI$2,データシート1!$A$1:$BT$1,0),0)</f>
        <v>1599</v>
      </c>
      <c r="AJ10" s="78">
        <f>VLOOKUP(年度マスタ!$K$4&amp;"_"&amp;$AG10,データシート1!$A:$BT,MATCH("ab_"&amp;AJ$2,データシート1!$A$1:$BT$1,0),0)</f>
        <v>1155</v>
      </c>
      <c r="AK10" s="78">
        <f>VLOOKUP(年度マスタ!$K$4&amp;"_"&amp;$AG10,データシート1!$A:$BT,MATCH("ab_"&amp;AK$2,データシート1!$A$1:$BT$1,0),0)</f>
        <v>12965</v>
      </c>
      <c r="AL10" s="78">
        <f>VLOOKUP(年度マスタ!$K$4&amp;"_"&amp;$AG10,データシート1!$A:$BT,MATCH("ab_"&amp;AL$2,データシート1!$A$1:$BT$1,0),0)</f>
        <v>16501</v>
      </c>
      <c r="AM10" s="78">
        <f>VLOOKUP(年度マスタ!$K$4&amp;"_"&amp;$AG10,データシート1!$A:$BT,MATCH("ab_"&amp;AM$2,データシート1!$A$1:$BT$1,0),0)</f>
        <v>28187</v>
      </c>
      <c r="AN10" s="78">
        <f>VLOOKUP(年度マスタ!$K$4&amp;"_"&amp;$AG10,データシート1!$A:$BT,MATCH("ab_"&amp;AN$2,データシート1!$A$1:$BT$1,0),0)</f>
        <v>11667</v>
      </c>
      <c r="AO10" s="78">
        <f>VLOOKUP(年度マスタ!$K$4&amp;"_"&amp;$AG10,データシート1!$A:$BT,MATCH("ab_"&amp;AO$2,データシート1!$A$1:$BT$1,0),0)</f>
        <v>46667</v>
      </c>
      <c r="AP10" s="78">
        <f>VLOOKUP(年度マスタ!$K$4&amp;"_"&amp;$AG10,データシート1!$A:$BT,MATCH("ab_"&amp;AP$2,データシート1!$A$1:$BT$1,0),0)</f>
        <v>0</v>
      </c>
      <c r="AQ10" s="954">
        <f>VLOOKUP(年度マスタ!$K$4&amp;"_"&amp;$AG10,データシート1!$A:$BT,MATCH("ab_"&amp;AQ$2,データシート1!$A$1:$BT$1,0),0)</f>
        <v>3.4633560400443009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864.29949999999997</v>
      </c>
      <c r="AI11" s="78">
        <f>VLOOKUP(年度マスタ!$K$4&amp;"_"&amp;$AG11,データシート1!$A:$BT,MATCH("ab_"&amp;AI$2,データシート1!$A$1:$BT$1,0),0)</f>
        <v>1599</v>
      </c>
      <c r="AJ11" s="78">
        <f>VLOOKUP(年度マスタ!$K$4&amp;"_"&amp;$AG11,データシート1!$A:$BT,MATCH("ab_"&amp;AJ$2,データシート1!$A$1:$BT$1,0),0)</f>
        <v>1155</v>
      </c>
      <c r="AK11" s="78">
        <f>VLOOKUP(年度マスタ!$K$4&amp;"_"&amp;$AG11,データシート1!$A:$BT,MATCH("ab_"&amp;AK$2,データシート1!$A$1:$BT$1,0),0)</f>
        <v>12965</v>
      </c>
      <c r="AL11" s="78">
        <f>VLOOKUP(年度マスタ!$K$4&amp;"_"&amp;$AG11,データシート1!$A:$BT,MATCH("ab_"&amp;AL$2,データシート1!$A$1:$BT$1,0),0)</f>
        <v>16551</v>
      </c>
      <c r="AM11" s="78">
        <f>VLOOKUP(年度マスタ!$K$4&amp;"_"&amp;$AG11,データシート1!$A:$BT,MATCH("ab_"&amp;AM$2,データシート1!$A$1:$BT$1,0),0)</f>
        <v>28631</v>
      </c>
      <c r="AN11" s="78">
        <f>VLOOKUP(年度マスタ!$K$4&amp;"_"&amp;$AG11,データシート1!$A:$BT,MATCH("ab_"&amp;AN$2,データシート1!$A$1:$BT$1,0),0)</f>
        <v>11521</v>
      </c>
      <c r="AO11" s="78">
        <f>VLOOKUP(年度マスタ!$K$4&amp;"_"&amp;$AG11,データシート1!$A:$BT,MATCH("ab_"&amp;AO$2,データシート1!$A$1:$BT$1,0),0)</f>
        <v>46413</v>
      </c>
      <c r="AP11" s="78">
        <f>VLOOKUP(年度マスタ!$K$4&amp;"_"&amp;$AG11,データシート1!$A:$BT,MATCH("ab_"&amp;AP$2,データシート1!$A$1:$BT$1,0),0)</f>
        <v>0</v>
      </c>
      <c r="AQ11" s="954">
        <f>VLOOKUP(年度マスタ!$K$4&amp;"_"&amp;$AG11,データシート1!$A:$BT,MATCH("ab_"&amp;AQ$2,データシート1!$A$1:$BT$1,0),0)</f>
        <v>2.7919375127458301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914.98710000000005</v>
      </c>
      <c r="AI12" s="78">
        <f>VLOOKUP(年度マスタ!$K$4&amp;"_"&amp;$AG12,データシート1!$A:$BT,MATCH("ab_"&amp;AI$2,データシート1!$A$1:$BT$1,0),0)</f>
        <v>1196</v>
      </c>
      <c r="AJ12" s="78">
        <f>VLOOKUP(年度マスタ!$K$4&amp;"_"&amp;$AG12,データシート1!$A:$BT,MATCH("ab_"&amp;AJ$2,データシート1!$A$1:$BT$1,0),0)</f>
        <v>1404</v>
      </c>
      <c r="AK12" s="78">
        <f>VLOOKUP(年度マスタ!$K$4&amp;"_"&amp;$AG12,データシート1!$A:$BT,MATCH("ab_"&amp;AK$2,データシート1!$A$1:$BT$1,0),0)</f>
        <v>12750</v>
      </c>
      <c r="AL12" s="78">
        <f>VLOOKUP(年度マスタ!$K$4&amp;"_"&amp;$AG12,データシート1!$A:$BT,MATCH("ab_"&amp;AL$2,データシート1!$A$1:$BT$1,0),0)</f>
        <v>16676</v>
      </c>
      <c r="AM12" s="78">
        <f>VLOOKUP(年度マスタ!$K$4&amp;"_"&amp;$AG12,データシート1!$A:$BT,MATCH("ab_"&amp;AM$2,データシート1!$A$1:$BT$1,0),0)</f>
        <v>28953</v>
      </c>
      <c r="AN12" s="78">
        <f>VLOOKUP(年度マスタ!$K$4&amp;"_"&amp;$AG12,データシート1!$A:$BT,MATCH("ab_"&amp;AN$2,データシート1!$A$1:$BT$1,0),0)</f>
        <v>11440</v>
      </c>
      <c r="AO12" s="78">
        <f>VLOOKUP(年度マスタ!$K$4&amp;"_"&amp;$AG12,データシート1!$A:$BT,MATCH("ab_"&amp;AO$2,データシート1!$A$1:$BT$1,0),0)</f>
        <v>46088</v>
      </c>
      <c r="AP12" s="78">
        <f>VLOOKUP(年度マスタ!$K$4&amp;"_"&amp;$AG12,データシート1!$A:$BT,MATCH("ab_"&amp;AP$2,データシート1!$A$1:$BT$1,0),0)</f>
        <v>0</v>
      </c>
      <c r="AQ12" s="954">
        <f>VLOOKUP(年度マスタ!$K$4&amp;"_"&amp;$AG12,データシート1!$A:$BT,MATCH("ab_"&amp;AQ$2,データシート1!$A$1:$BT$1,0),0)</f>
        <v>3.0037413863730849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997.35090000000002</v>
      </c>
      <c r="AI13" s="78">
        <f>VLOOKUP(年度マスタ!$K$4&amp;"_"&amp;$AG13,データシート1!$A:$BT,MATCH("ab_"&amp;AI$2,データシート1!$A$1:$BT$1,0),0)</f>
        <v>1196</v>
      </c>
      <c r="AJ13" s="78">
        <f>VLOOKUP(年度マスタ!$K$4&amp;"_"&amp;$AG13,データシート1!$A:$BT,MATCH("ab_"&amp;AJ$2,データシート1!$A$1:$BT$1,0),0)</f>
        <v>1404</v>
      </c>
      <c r="AK13" s="78">
        <f>VLOOKUP(年度マスタ!$K$4&amp;"_"&amp;$AG13,データシート1!$A:$BT,MATCH("ab_"&amp;AK$2,データシート1!$A$1:$BT$1,0),0)</f>
        <v>12750</v>
      </c>
      <c r="AL13" s="78">
        <f>VLOOKUP(年度マスタ!$K$4&amp;"_"&amp;$AG13,データシート1!$A:$BT,MATCH("ab_"&amp;AL$2,データシート1!$A$1:$BT$1,0),0)</f>
        <v>16799</v>
      </c>
      <c r="AM13" s="78">
        <f>VLOOKUP(年度マスタ!$K$4&amp;"_"&amp;$AG13,データシート1!$A:$BT,MATCH("ab_"&amp;AM$2,データシート1!$A$1:$BT$1,0),0)</f>
        <v>28850</v>
      </c>
      <c r="AN13" s="78">
        <f>VLOOKUP(年度マスタ!$K$4&amp;"_"&amp;$AG13,データシート1!$A:$BT,MATCH("ab_"&amp;AN$2,データシート1!$A$1:$BT$1,0),0)</f>
        <v>11327</v>
      </c>
      <c r="AO13" s="78">
        <f>VLOOKUP(年度マスタ!$K$4&amp;"_"&amp;$AG13,データシート1!$A:$BT,MATCH("ab_"&amp;AO$2,データシート1!$A$1:$BT$1,0),0)</f>
        <v>45783</v>
      </c>
      <c r="AP13" s="78">
        <f>VLOOKUP(年度マスタ!$K$4&amp;"_"&amp;$AG13,データシート1!$A:$BT,MATCH("ab_"&amp;AP$2,データシート1!$A$1:$BT$1,0),0)</f>
        <v>0</v>
      </c>
      <c r="AQ13" s="954">
        <f>VLOOKUP(年度マスタ!$K$4&amp;"_"&amp;$AG13,データシート1!$A:$BT,MATCH("ab_"&amp;AQ$2,データシート1!$A$1:$BT$1,0),0)</f>
        <v>2.4553058512067589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1071.7085</v>
      </c>
      <c r="AI14" s="78">
        <f>VLOOKUP(年度マスタ!$K$4&amp;"_"&amp;$AG14,データシート1!$A:$BT,MATCH("ab_"&amp;AI$2,データシート1!$A$1:$BT$1,0),0)</f>
        <v>1196</v>
      </c>
      <c r="AJ14" s="78">
        <f>VLOOKUP(年度マスタ!$K$4&amp;"_"&amp;$AG14,データシート1!$A:$BT,MATCH("ab_"&amp;AJ$2,データシート1!$A$1:$BT$1,0),0)</f>
        <v>1404</v>
      </c>
      <c r="AK14" s="78">
        <f>VLOOKUP(年度マスタ!$K$4&amp;"_"&amp;$AG14,データシート1!$A:$BT,MATCH("ab_"&amp;AK$2,データシート1!$A$1:$BT$1,0),0)</f>
        <v>12750</v>
      </c>
      <c r="AL14" s="78">
        <f>VLOOKUP(年度マスタ!$K$4&amp;"_"&amp;$AG14,データシート1!$A:$BT,MATCH("ab_"&amp;AL$2,データシート1!$A$1:$BT$1,0),0)</f>
        <v>16909</v>
      </c>
      <c r="AM14" s="78">
        <f>VLOOKUP(年度マスタ!$K$4&amp;"_"&amp;$AG14,データシート1!$A:$BT,MATCH("ab_"&amp;AM$2,データシート1!$A$1:$BT$1,0),0)</f>
        <v>28934</v>
      </c>
      <c r="AN14" s="78">
        <f>VLOOKUP(年度マスタ!$K$4&amp;"_"&amp;$AG14,データシート1!$A:$BT,MATCH("ab_"&amp;AN$2,データシート1!$A$1:$BT$1,0),0)</f>
        <v>11563</v>
      </c>
      <c r="AO14" s="78">
        <f>VLOOKUP(年度マスタ!$K$4&amp;"_"&amp;$AG14,データシート1!$A:$BT,MATCH("ab_"&amp;AO$2,データシート1!$A$1:$BT$1,0),0)</f>
        <v>45361</v>
      </c>
      <c r="AP14" s="78">
        <f>VLOOKUP(年度マスタ!$K$4&amp;"_"&amp;$AG14,データシート1!$A:$BT,MATCH("ab_"&amp;AP$2,データシート1!$A$1:$BT$1,0),0)</f>
        <v>0</v>
      </c>
      <c r="AQ14" s="954">
        <f>VLOOKUP(年度マスタ!$K$4&amp;"_"&amp;$AG14,データシート1!$A:$BT,MATCH("ab_"&amp;AQ$2,データシート1!$A$1:$BT$1,0),0)</f>
        <v>2.4759772239605242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1135.7835</v>
      </c>
      <c r="AI15" s="78">
        <f>VLOOKUP(年度マスタ!$K$4&amp;"_"&amp;$AG15,データシート1!$A:$BT,MATCH("ab_"&amp;AI$2,データシート1!$A$1:$BT$1,0),0)</f>
        <v>1196</v>
      </c>
      <c r="AJ15" s="78">
        <f>VLOOKUP(年度マスタ!$K$4&amp;"_"&amp;$AG15,データシート1!$A:$BT,MATCH("ab_"&amp;AJ$2,データシート1!$A$1:$BT$1,0),0)</f>
        <v>1404</v>
      </c>
      <c r="AK15" s="78">
        <f>VLOOKUP(年度マスタ!$K$4&amp;"_"&amp;$AG15,データシート1!$A:$BT,MATCH("ab_"&amp;AK$2,データシート1!$A$1:$BT$1,0),0)</f>
        <v>12750</v>
      </c>
      <c r="AL15" s="78">
        <f>VLOOKUP(年度マスタ!$K$4&amp;"_"&amp;$AG15,データシート1!$A:$BT,MATCH("ab_"&amp;AL$2,データシート1!$A$1:$BT$1,0),0)</f>
        <v>16984</v>
      </c>
      <c r="AM15" s="78">
        <f>VLOOKUP(年度マスタ!$K$4&amp;"_"&amp;$AG15,データシート1!$A:$BT,MATCH("ab_"&amp;AM$2,データシート1!$A$1:$BT$1,0),0)</f>
        <v>29126</v>
      </c>
      <c r="AN15" s="78">
        <f>VLOOKUP(年度マスタ!$K$4&amp;"_"&amp;$AG15,データシート1!$A:$BT,MATCH("ab_"&amp;AN$2,データシート1!$A$1:$BT$1,0),0)</f>
        <v>11534</v>
      </c>
      <c r="AO15" s="78">
        <f>VLOOKUP(年度マスタ!$K$4&amp;"_"&amp;$AG15,データシート1!$A:$BT,MATCH("ab_"&amp;AO$2,データシート1!$A$1:$BT$1,0),0)</f>
        <v>44984</v>
      </c>
      <c r="AP15" s="78">
        <f>VLOOKUP(年度マスタ!$K$4&amp;"_"&amp;$AG15,データシート1!$A:$BT,MATCH("ab_"&amp;AP$2,データシート1!$A$1:$BT$1,0),0)</f>
        <v>0</v>
      </c>
      <c r="AQ15" s="954">
        <f>VLOOKUP(年度マスタ!$K$4&amp;"_"&amp;$AG15,データシート1!$A:$BT,MATCH("ab_"&amp;AQ$2,データシート1!$A$1:$BT$1,0),0)</f>
        <v>3.24355246933135</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1159.8307</v>
      </c>
      <c r="AI16" s="78">
        <f>VLOOKUP(年度マスタ!$K$4&amp;"_"&amp;$AG16,データシート1!$A:$BT,MATCH("ab_"&amp;AI$2,データシート1!$A$1:$BT$1,0),0)</f>
        <v>1196</v>
      </c>
      <c r="AJ16" s="78">
        <f>VLOOKUP(年度マスタ!$K$4&amp;"_"&amp;$AG16,データシート1!$A:$BT,MATCH("ab_"&amp;AJ$2,データシート1!$A$1:$BT$1,0),0)</f>
        <v>1404</v>
      </c>
      <c r="AK16" s="78">
        <f>VLOOKUP(年度マスタ!$K$4&amp;"_"&amp;$AG16,データシート1!$A:$BT,MATCH("ab_"&amp;AK$2,データシート1!$A$1:$BT$1,0),0)</f>
        <v>12750</v>
      </c>
      <c r="AL16" s="78">
        <f>VLOOKUP(年度マスタ!$K$4&amp;"_"&amp;$AG16,データシート1!$A:$BT,MATCH("ab_"&amp;AL$2,データシート1!$A$1:$BT$1,0),0)</f>
        <v>17134</v>
      </c>
      <c r="AM16" s="78">
        <f>VLOOKUP(年度マスタ!$K$4&amp;"_"&amp;$AG16,データシート1!$A:$BT,MATCH("ab_"&amp;AM$2,データシート1!$A$1:$BT$1,0),0)</f>
        <v>29190</v>
      </c>
      <c r="AN16" s="78">
        <f>VLOOKUP(年度マスタ!$K$4&amp;"_"&amp;$AG16,データシート1!$A:$BT,MATCH("ab_"&amp;AN$2,データシート1!$A$1:$BT$1,0),0)</f>
        <v>11541</v>
      </c>
      <c r="AO16" s="78">
        <f>VLOOKUP(年度マスタ!$K$4&amp;"_"&amp;$AG16,データシート1!$A:$BT,MATCH("ab_"&amp;AO$2,データシート1!$A$1:$BT$1,0),0)</f>
        <v>44683</v>
      </c>
      <c r="AP16" s="78">
        <f>VLOOKUP(年度マスタ!$K$4&amp;"_"&amp;$AG16,データシート1!$A:$BT,MATCH("ab_"&amp;AP$2,データシート1!$A$1:$BT$1,0),0)</f>
        <v>0</v>
      </c>
      <c r="AQ16" s="954">
        <f>VLOOKUP(年度マスタ!$K$4&amp;"_"&amp;$AG16,データシート1!$A:$BT,MATCH("ab_"&amp;AQ$2,データシート1!$A$1:$BT$1,0),0)</f>
        <v>3.1724472460119011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1113.1592000000001</v>
      </c>
      <c r="AI17" s="151">
        <f>VLOOKUP(年度マスタ!$K$4&amp;"_"&amp;$AG17,データシート1!$A:$BT,MATCH("ab_"&amp;AI$2,データシート1!$A$1:$BT$1,0),0)</f>
        <v>1196</v>
      </c>
      <c r="AJ17" s="151">
        <f>VLOOKUP(年度マスタ!$K$4&amp;"_"&amp;$AG17,データシート1!$A:$BT,MATCH("ab_"&amp;AJ$2,データシート1!$A$1:$BT$1,0),0)</f>
        <v>1404</v>
      </c>
      <c r="AK17" s="151">
        <f>VLOOKUP(年度マスタ!$K$4&amp;"_"&amp;$AG17,データシート1!$A:$BT,MATCH("ab_"&amp;AK$2,データシート1!$A$1:$BT$1,0),0)</f>
        <v>12750</v>
      </c>
      <c r="AL17" s="151">
        <f>VLOOKUP(年度マスタ!$K$4&amp;"_"&amp;$AG17,データシート1!$A:$BT,MATCH("ab_"&amp;AL$2,データシート1!$A$1:$BT$1,0),0)</f>
        <v>17300</v>
      </c>
      <c r="AM17" s="151">
        <f>VLOOKUP(年度マスタ!$K$4&amp;"_"&amp;$AG17,データシート1!$A:$BT,MATCH("ab_"&amp;AM$2,データシート1!$A$1:$BT$1,0),0)</f>
        <v>29097</v>
      </c>
      <c r="AN17" s="151">
        <f>VLOOKUP(年度マスタ!$K$4&amp;"_"&amp;$AG17,データシート1!$A:$BT,MATCH("ab_"&amp;AN$2,データシート1!$A$1:$BT$1,0),0)</f>
        <v>11101</v>
      </c>
      <c r="AO17" s="151">
        <f>VLOOKUP(年度マスタ!$K$4&amp;"_"&amp;$AG17,データシート1!$A:$BT,MATCH("ab_"&amp;AO$2,データシート1!$A$1:$BT$1,0),0)</f>
        <v>44344</v>
      </c>
      <c r="AP17" s="151">
        <f>VLOOKUP(年度マスタ!$K$4&amp;"_"&amp;$AG17,データシート1!$A:$BT,MATCH("ab_"&amp;AP$2,データシート1!$A$1:$BT$1,0),0)</f>
        <v>0</v>
      </c>
      <c r="AQ17" s="955">
        <f>VLOOKUP(年度マスタ!$K$4&amp;"_"&amp;$AG17,データシート1!$A:$BT,MATCH("ab_"&amp;AQ$2,データシート1!$A$1:$BT$1,0),0)</f>
        <v>6.1896898671434863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1084.9917</v>
      </c>
      <c r="AI18" s="78">
        <f>VLOOKUP(年度マスタ!$K$4&amp;"_"&amp;$AG18,データシート1!$A:$BT,MATCH("ab_"&amp;AI$2,データシート1!$A$1:$BT$1,0),0)</f>
        <v>1117</v>
      </c>
      <c r="AJ18" s="78">
        <f>VLOOKUP(年度マスタ!$K$4&amp;"_"&amp;$AG18,データシート1!$A:$BT,MATCH("ab_"&amp;AJ$2,データシート1!$A$1:$BT$1,0),0)</f>
        <v>1530</v>
      </c>
      <c r="AK18" s="78">
        <f>VLOOKUP(年度マスタ!$K$4&amp;"_"&amp;$AG18,データシート1!$A:$BT,MATCH("ab_"&amp;AK$2,データシート1!$A$1:$BT$1,0),0)</f>
        <v>12912</v>
      </c>
      <c r="AL18" s="78">
        <f>VLOOKUP(年度マスタ!$K$4&amp;"_"&amp;$AG18,データシート1!$A:$BT,MATCH("ab_"&amp;AL$2,データシート1!$A$1:$BT$1,0),0)</f>
        <v>17453</v>
      </c>
      <c r="AM18" s="78">
        <f>VLOOKUP(年度マスタ!$K$4&amp;"_"&amp;$AG18,データシート1!$A:$BT,MATCH("ab_"&amp;AM$2,データシート1!$A$1:$BT$1,0),0)</f>
        <v>29204</v>
      </c>
      <c r="AN18" s="78">
        <f>VLOOKUP(年度マスタ!$K$4&amp;"_"&amp;$AG18,データシート1!$A:$BT,MATCH("ab_"&amp;AN$2,データシート1!$A$1:$BT$1,0),0)</f>
        <v>11206</v>
      </c>
      <c r="AO18" s="78">
        <f>VLOOKUP(年度マスタ!$K$4&amp;"_"&amp;$AG18,データシート1!$A:$BT,MATCH("ab_"&amp;AO$2,データシート1!$A$1:$BT$1,0),0)</f>
        <v>43969</v>
      </c>
      <c r="AP18" s="78">
        <f>VLOOKUP(年度マスタ!$K$4&amp;"_"&amp;$AG18,データシート1!$A:$BT,MATCH("ab_"&amp;AP$2,データシート1!$A$1:$BT$1,0),0)</f>
        <v>0</v>
      </c>
      <c r="AQ18" s="954">
        <f>VLOOKUP(年度マスタ!$K$4&amp;"_"&amp;$AG18,データシート1!$A:$BT,MATCH("ab_"&amp;AQ$2,データシート1!$A$1:$BT$1,0),0)</f>
        <v>4.604061813964603</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1369.9594999999999</v>
      </c>
      <c r="AI19" s="78">
        <f>VLOOKUP(年度マスタ!$K$4&amp;"_"&amp;$AG19,データシート1!$A:$BT,MATCH("ab_"&amp;AI$2,データシート1!$A$1:$BT$1,0),0)</f>
        <v>1117</v>
      </c>
      <c r="AJ19" s="78">
        <f>VLOOKUP(年度マスタ!$K$4&amp;"_"&amp;$AG19,データシート1!$A:$BT,MATCH("ab_"&amp;AJ$2,データシート1!$A$1:$BT$1,0),0)</f>
        <v>1530</v>
      </c>
      <c r="AK19" s="78">
        <f>VLOOKUP(年度マスタ!$K$4&amp;"_"&amp;$AG19,データシート1!$A:$BT,MATCH("ab_"&amp;AK$2,データシート1!$A$1:$BT$1,0),0)</f>
        <v>12912</v>
      </c>
      <c r="AL19" s="78">
        <f>VLOOKUP(年度マスタ!$K$4&amp;"_"&amp;$AG19,データシート1!$A:$BT,MATCH("ab_"&amp;AL$2,データシート1!$A$1:$BT$1,0),0)</f>
        <v>17485</v>
      </c>
      <c r="AM19" s="78">
        <f>VLOOKUP(年度マスタ!$K$4&amp;"_"&amp;$AG19,データシート1!$A:$BT,MATCH("ab_"&amp;AM$2,データシート1!$A$1:$BT$1,0),0)</f>
        <v>29080</v>
      </c>
      <c r="AN19" s="78">
        <f>VLOOKUP(年度マスタ!$K$4&amp;"_"&amp;$AG19,データシート1!$A:$BT,MATCH("ab_"&amp;AN$2,データシート1!$A$1:$BT$1,0),0)</f>
        <v>11230</v>
      </c>
      <c r="AO19" s="78">
        <f>VLOOKUP(年度マスタ!$K$4&amp;"_"&amp;$AG19,データシート1!$A:$BT,MATCH("ab_"&amp;AO$2,データシート1!$A$1:$BT$1,0),0)</f>
        <v>43477</v>
      </c>
      <c r="AP19" s="78">
        <f>VLOOKUP(年度マスタ!$K$4&amp;"_"&amp;$AG19,データシート1!$A:$BT,MATCH("ab_"&amp;AP$2,データシート1!$A$1:$BT$1,0),0)</f>
        <v>0</v>
      </c>
      <c r="AQ19" s="954">
        <f>VLOOKUP(年度マスタ!$K$4&amp;"_"&amp;$AG19,データシート1!$A:$BT,MATCH("ab_"&amp;AQ$2,データシート1!$A$1:$BT$1,0),0)</f>
        <v>4.2304810774168917</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1465.0489</v>
      </c>
      <c r="AI20" s="78">
        <f>VLOOKUP(年度マスタ!$K$4&amp;"_"&amp;$AG20,データシート1!$A:$BT,MATCH("ab_"&amp;AI$2,データシート1!$A$1:$BT$1,0),0)</f>
        <v>1117</v>
      </c>
      <c r="AJ20" s="78">
        <f>VLOOKUP(年度マスタ!$K$4&amp;"_"&amp;$AG20,データシート1!$A:$BT,MATCH("ab_"&amp;AJ$2,データシート1!$A$1:$BT$1,0),0)</f>
        <v>1530</v>
      </c>
      <c r="AK20" s="78">
        <f>VLOOKUP(年度マスタ!$K$4&amp;"_"&amp;$AG20,データシート1!$A:$BT,MATCH("ab_"&amp;AK$2,データシート1!$A$1:$BT$1,0),0)</f>
        <v>12912</v>
      </c>
      <c r="AL20" s="78">
        <f>VLOOKUP(年度マスタ!$K$4&amp;"_"&amp;$AG20,データシート1!$A:$BT,MATCH("ab_"&amp;AL$2,データシート1!$A$1:$BT$1,0),0)</f>
        <v>17616</v>
      </c>
      <c r="AM20" s="78">
        <f>VLOOKUP(年度マスタ!$K$4&amp;"_"&amp;$AG20,データシート1!$A:$BT,MATCH("ab_"&amp;AM$2,データシート1!$A$1:$BT$1,0),0)</f>
        <v>29197</v>
      </c>
      <c r="AN20" s="78">
        <f>VLOOKUP(年度マスタ!$K$4&amp;"_"&amp;$AG20,データシート1!$A:$BT,MATCH("ab_"&amp;AN$2,データシート1!$A$1:$BT$1,0),0)</f>
        <v>11242</v>
      </c>
      <c r="AO20" s="78">
        <f>VLOOKUP(年度マスタ!$K$4&amp;"_"&amp;$AG20,データシート1!$A:$BT,MATCH("ab_"&amp;AO$2,データシート1!$A$1:$BT$1,0),0)</f>
        <v>43030</v>
      </c>
      <c r="AP20" s="78">
        <f>VLOOKUP(年度マスタ!$K$4&amp;"_"&amp;$AG20,データシート1!$A:$BT,MATCH("ab_"&amp;AP$2,データシート1!$A$1:$BT$1,0),0)</f>
        <v>0</v>
      </c>
      <c r="AQ20" s="954">
        <f>VLOOKUP(年度マスタ!$K$4&amp;"_"&amp;$AG20,データシート1!$A:$BT,MATCH("ab_"&amp;AQ$2,データシート1!$A$1:$BT$1,0),0)</f>
        <v>5.6605793060578264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中野市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67.674999999999997</v>
      </c>
      <c r="BE13" s="70" t="str">
        <f>年度マスタ!K4</f>
        <v>20211</v>
      </c>
      <c r="BF13" s="70" t="str">
        <f>年度マスタ!K4</f>
        <v>20211</v>
      </c>
      <c r="BG13" s="70" t="str">
        <f>年度マスタ!K4</f>
        <v>20211</v>
      </c>
      <c r="BH13" s="278" t="s">
        <v>195</v>
      </c>
      <c r="BI13" s="278" t="s">
        <v>195</v>
      </c>
      <c r="BJ13" s="278" t="s">
        <v>195</v>
      </c>
      <c r="BK13" s="278" t="str">
        <f>年度マスタ!K4</f>
        <v>20211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67.674999999999997</v>
      </c>
      <c r="AY14" s="70"/>
      <c r="BE14" s="70" t="str">
        <f>AP2</f>
        <v>中野市</v>
      </c>
      <c r="BF14" s="70" t="str">
        <f>AP2</f>
        <v>中野市</v>
      </c>
      <c r="BG14" s="70" t="str">
        <f>AP2</f>
        <v>中野市</v>
      </c>
      <c r="BH14" s="70" t="s">
        <v>205</v>
      </c>
      <c r="BI14" s="70" t="s">
        <v>205</v>
      </c>
      <c r="BJ14" s="70" t="s">
        <v>205</v>
      </c>
      <c r="BK14" s="70" t="str">
        <f>AP2</f>
        <v>中野市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35.49</v>
      </c>
      <c r="AY17" s="165">
        <f>AX17</f>
        <v>35.49</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69.331999999999994</v>
      </c>
      <c r="G21" s="877">
        <f t="shared" ref="G21:O21" si="5">SUM(G22,G26,G27,G28)</f>
        <v>75.769000000000005</v>
      </c>
      <c r="H21" s="877">
        <f t="shared" si="5"/>
        <v>80.935000000000002</v>
      </c>
      <c r="I21" s="877">
        <f t="shared" si="5"/>
        <v>87.688999999999993</v>
      </c>
      <c r="J21" s="877">
        <f t="shared" si="5"/>
        <v>71.034000000000006</v>
      </c>
      <c r="K21" s="877">
        <f t="shared" si="5"/>
        <v>89.468999999999994</v>
      </c>
      <c r="L21" s="877">
        <f t="shared" si="5"/>
        <v>94.259999999999991</v>
      </c>
      <c r="M21" s="877">
        <f t="shared" si="5"/>
        <v>37.600999999999999</v>
      </c>
      <c r="N21" s="877">
        <f t="shared" si="5"/>
        <v>95.141999999999996</v>
      </c>
      <c r="O21" s="877">
        <f t="shared" si="5"/>
        <v>99.031000000000006</v>
      </c>
      <c r="P21" s="878">
        <f>SUM(P22,P26,P27,P28)</f>
        <v>103.16499999999999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38.268999999999998</v>
      </c>
      <c r="G22" s="879">
        <f t="shared" ref="G22:P22" si="6">SUM(G23:G25)</f>
        <v>43.029000000000003</v>
      </c>
      <c r="H22" s="879">
        <f t="shared" si="6"/>
        <v>46.566000000000003</v>
      </c>
      <c r="I22" s="879">
        <f t="shared" si="6"/>
        <v>50.558</v>
      </c>
      <c r="J22" s="879">
        <f t="shared" si="6"/>
        <v>52.133000000000003</v>
      </c>
      <c r="K22" s="879">
        <f t="shared" si="6"/>
        <v>52.631999999999998</v>
      </c>
      <c r="L22" s="879">
        <f t="shared" si="6"/>
        <v>56.637</v>
      </c>
      <c r="M22" s="879">
        <f t="shared" si="6"/>
        <v>0</v>
      </c>
      <c r="N22" s="879">
        <f t="shared" si="6"/>
        <v>56.99</v>
      </c>
      <c r="O22" s="879">
        <f t="shared" si="6"/>
        <v>62.182000000000002</v>
      </c>
      <c r="P22" s="880">
        <f t="shared" si="6"/>
        <v>67.674999999999997</v>
      </c>
      <c r="Z22" s="273"/>
      <c r="AB22" s="272"/>
      <c r="AC22" s="521" t="s">
        <v>286</v>
      </c>
      <c r="AP22" s="16" t="s">
        <v>287</v>
      </c>
      <c r="AQ22" s="273"/>
      <c r="AV22" s="70" t="str">
        <f>AW22</f>
        <v>エネルギー起源CO2</v>
      </c>
      <c r="AW22" s="70" t="str">
        <f>D56</f>
        <v>エネルギー起源CO2</v>
      </c>
      <c r="AX22" s="165">
        <f>P56</f>
        <v>75.930000000000007</v>
      </c>
      <c r="AY22" s="165">
        <f>AX22</f>
        <v>75.930000000000007</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38.268999999999998</v>
      </c>
      <c r="G23" s="881">
        <f>IFERROR(VLOOKUP(年度マスタ!$K$4&amp;"_"&amp;G$20,データシート1!$A:$BU,MATCH("ba_"&amp;$E23,データシート1!$A$1:$BU$1,0),0),0)</f>
        <v>43.029000000000003</v>
      </c>
      <c r="H23" s="881">
        <f>IFERROR(VLOOKUP(年度マスタ!$K$4&amp;"_"&amp;H$20,データシート1!$A:$BU,MATCH("ba_"&amp;$E23,データシート1!$A$1:$BU$1,0),0),0)</f>
        <v>46.566000000000003</v>
      </c>
      <c r="I23" s="881">
        <f>IFERROR(VLOOKUP(年度マスタ!$K$4&amp;"_"&amp;I$20,データシート1!$A:$BU,MATCH("ba_"&amp;$E23,データシート1!$A$1:$BU$1,0),0),0)</f>
        <v>50.558</v>
      </c>
      <c r="J23" s="881">
        <f>IFERROR(VLOOKUP(年度マスタ!$K$4&amp;"_"&amp;J$20,データシート1!$A:$BU,MATCH("ba_"&amp;$E23,データシート1!$A$1:$BU$1,0),0),0)</f>
        <v>52.133000000000003</v>
      </c>
      <c r="K23" s="881">
        <f>IFERROR(VLOOKUP(年度マスタ!$K$4&amp;"_"&amp;K$20,データシート1!$A:$BU,MATCH("ba_"&amp;$E23,データシート1!$A$1:$BU$1,0),0),0)</f>
        <v>52.631999999999998</v>
      </c>
      <c r="L23" s="881">
        <f>IFERROR(VLOOKUP(年度マスタ!$K$4&amp;"_"&amp;L$20,データシート1!$A:$BU,MATCH("ba_"&amp;$E23,データシート1!$A$1:$BU$1,0),0),0)</f>
        <v>56.637</v>
      </c>
      <c r="M23" s="881">
        <f>IFERROR(VLOOKUP(年度マスタ!$K$4&amp;"_"&amp;M$20,データシート1!$A:$BU,MATCH("ba_"&amp;$E23,データシート1!$A$1:$BU$1,0),0),0)</f>
        <v>0</v>
      </c>
      <c r="N23" s="881">
        <f>IFERROR(VLOOKUP(年度マスタ!$K$4&amp;"_"&amp;N$20,データシート1!$A:$BU,MATCH("ba_"&amp;$E23,データシート1!$A$1:$BU$1,0),0),0)</f>
        <v>56.99</v>
      </c>
      <c r="O23" s="881">
        <f>IFERROR(VLOOKUP(年度マスタ!$K$4&amp;"_"&amp;O$20,データシート1!$A:$BU,MATCH("ba_"&amp;$E23,データシート1!$A$1:$BU$1,0),0),0)</f>
        <v>62.182000000000002</v>
      </c>
      <c r="P23" s="882">
        <f>IFERROR(VLOOKUP(年度マスタ!$K$4&amp;"_"&amp;P$20,データシート1!$A:$BU,MATCH("ba_"&amp;$E23,データシート1!$A$1:$BU$1,0),0),0)</f>
        <v>67.674999999999997</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27.234999999999999</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167.90330910296575</v>
      </c>
      <c r="AG24" s="877">
        <f t="shared" ref="AG24:AP24" si="11">AG25+AG29</f>
        <v>161.6889805108766</v>
      </c>
      <c r="AH24" s="877">
        <f t="shared" si="11"/>
        <v>158.34530915440089</v>
      </c>
      <c r="AI24" s="877">
        <f t="shared" si="11"/>
        <v>149.61500296145579</v>
      </c>
      <c r="AJ24" s="877">
        <f t="shared" si="11"/>
        <v>156.96797322717092</v>
      </c>
      <c r="AK24" s="877">
        <f t="shared" si="11"/>
        <v>146.60552057945995</v>
      </c>
      <c r="AL24" s="877">
        <f t="shared" si="11"/>
        <v>143.15032109852086</v>
      </c>
      <c r="AM24" s="877">
        <f t="shared" si="11"/>
        <v>135.05928374835847</v>
      </c>
      <c r="AN24" s="877">
        <f t="shared" si="11"/>
        <v>130.3497741783936</v>
      </c>
      <c r="AO24" s="877">
        <f t="shared" si="11"/>
        <v>123.46721072889406</v>
      </c>
      <c r="AP24" s="878">
        <f t="shared" si="11"/>
        <v>148.41292653248149</v>
      </c>
      <c r="AQ24" s="273"/>
      <c r="AV24" s="70" t="str">
        <f>AW24</f>
        <v>廃棄物原燃料</v>
      </c>
      <c r="AW24" s="70" t="str">
        <f>E58</f>
        <v>廃棄物原燃料</v>
      </c>
      <c r="AX24" s="287">
        <f t="shared" ref="AX24:AX31" si="12">P58</f>
        <v>9.6679999999999993</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94.863212391572603</v>
      </c>
      <c r="AG25" s="879">
        <f>①CO2排出量の現状把握!AA35</f>
        <v>95.930334603628154</v>
      </c>
      <c r="AH25" s="879">
        <f>①CO2排出量の現状把握!AB35</f>
        <v>94.952746301773303</v>
      </c>
      <c r="AI25" s="879">
        <f>①CO2排出量の現状把握!AC35</f>
        <v>87.552501342927656</v>
      </c>
      <c r="AJ25" s="879">
        <f>①CO2排出量の現状把握!AD35</f>
        <v>90.806303049145612</v>
      </c>
      <c r="AK25" s="879">
        <f>①CO2排出量の現状把握!AE35</f>
        <v>93.121328776292486</v>
      </c>
      <c r="AL25" s="879">
        <f>①CO2排出量の現状把握!AF35</f>
        <v>92.340463312008694</v>
      </c>
      <c r="AM25" s="879">
        <f>①CO2排出量の現状把握!AG35</f>
        <v>85.610234520877384</v>
      </c>
      <c r="AN25" s="879">
        <f>①CO2排出量の現状把握!AH35</f>
        <v>82.997052382489443</v>
      </c>
      <c r="AO25" s="879">
        <f>①CO2排出量の現状把握!AI35</f>
        <v>80.308012724734937</v>
      </c>
      <c r="AP25" s="880">
        <f>①CO2排出量の現状把握!AJ35</f>
        <v>99.593385088243224</v>
      </c>
      <c r="AQ25" s="273"/>
      <c r="AV25" s="70" t="str">
        <f>AW25</f>
        <v>廃棄物原燃料以外</v>
      </c>
      <c r="AW25" s="70" t="str">
        <f>E59</f>
        <v>廃棄物原燃料以外</v>
      </c>
      <c r="AX25" s="287">
        <f t="shared" si="12"/>
        <v>17.567</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31.062999999999999</v>
      </c>
      <c r="G26" s="879">
        <f>IFERROR(VLOOKUP(年度マスタ!$K$4&amp;"_"&amp;G$20,データシート1!$A:$BU,MATCH("ba_"&amp;$D26,データシート1!$A$1:$BU$1,0),0),0)</f>
        <v>32.74</v>
      </c>
      <c r="H26" s="879">
        <f>IFERROR(VLOOKUP(年度マスタ!$K$4&amp;"_"&amp;H$20,データシート1!$A:$BU,MATCH("ba_"&amp;$D26,データシート1!$A$1:$BU$1,0),0),0)</f>
        <v>34.369</v>
      </c>
      <c r="I26" s="879">
        <f>IFERROR(VLOOKUP(年度マスタ!$K$4&amp;"_"&amp;I$20,データシート1!$A:$BU,MATCH("ba_"&amp;$D26,データシート1!$A$1:$BU$1,0),0),0)</f>
        <v>37.131</v>
      </c>
      <c r="J26" s="879">
        <f>IFERROR(VLOOKUP(年度マスタ!$K$4&amp;"_"&amp;J$20,データシート1!$A:$BU,MATCH("ba_"&amp;$D26,データシート1!$A$1:$BU$1,0),0),0)</f>
        <v>18.901</v>
      </c>
      <c r="K26" s="879">
        <f>IFERROR(VLOOKUP(年度マスタ!$K$4&amp;"_"&amp;K$20,データシート1!$A:$BU,MATCH("ba_"&amp;$D26,データシート1!$A$1:$BU$1,0),0),0)</f>
        <v>36.836999999999996</v>
      </c>
      <c r="L26" s="879">
        <f>IFERROR(VLOOKUP(年度マスタ!$K$4&amp;"_"&amp;L$20,データシート1!$A:$BU,MATCH("ba_"&amp;$D26,データシート1!$A$1:$BU$1,0),0),0)</f>
        <v>37.622999999999998</v>
      </c>
      <c r="M26" s="879">
        <f>IFERROR(VLOOKUP(年度マスタ!$K$4&amp;"_"&amp;M$20,データシート1!$A:$BU,MATCH("ba_"&amp;$D26,データシート1!$A$1:$BU$1,0),0),0)</f>
        <v>37.600999999999999</v>
      </c>
      <c r="N26" s="879">
        <f>IFERROR(VLOOKUP(年度マスタ!$K$4&amp;"_"&amp;N$20,データシート1!$A:$BU,MATCH("ba_"&amp;$D26,データシート1!$A$1:$BU$1,0),0),0)</f>
        <v>38.152000000000001</v>
      </c>
      <c r="O26" s="879">
        <f>IFERROR(VLOOKUP(年度マスタ!$K$4&amp;"_"&amp;O$20,データシート1!$A:$BU,MATCH("ba_"&amp;$D26,データシート1!$A$1:$BU$1,0),0),0)</f>
        <v>36.849000000000004</v>
      </c>
      <c r="P26" s="880">
        <f>IFERROR(VLOOKUP(年度マスタ!$K$4&amp;"_"&amp;P$20,データシート1!$A:$BU,MATCH("ba_"&amp;$D26,データシート1!$A$1:$BU$1,0),0),0)</f>
        <v>35.49</v>
      </c>
      <c r="Z26" s="273"/>
      <c r="AB26" s="272"/>
      <c r="AC26" s="522"/>
      <c r="AD26" s="410"/>
      <c r="AE26" s="409" t="s">
        <v>184</v>
      </c>
      <c r="AF26" s="881">
        <f>①CO2排出量の現状把握!Z36</f>
        <v>48.382729699789408</v>
      </c>
      <c r="AG26" s="881">
        <f>①CO2排出量の現状把握!AA36</f>
        <v>49.178722961304317</v>
      </c>
      <c r="AH26" s="881">
        <f>①CO2排出量の現状把握!AB36</f>
        <v>48.20723888076374</v>
      </c>
      <c r="AI26" s="881">
        <f>①CO2排出量の現状把握!AC36</f>
        <v>46.621188400104948</v>
      </c>
      <c r="AJ26" s="881">
        <f>①CO2排出量の現状把握!AD36</f>
        <v>47.077942324090372</v>
      </c>
      <c r="AK26" s="881">
        <f>①CO2排出量の現状把握!AE36</f>
        <v>50.975660940050332</v>
      </c>
      <c r="AL26" s="881">
        <f>①CO2排出量の現状把握!AF36</f>
        <v>50.887462335489445</v>
      </c>
      <c r="AM26" s="881">
        <f>①CO2排出量の現状把握!AG36</f>
        <v>48.335468394491869</v>
      </c>
      <c r="AN26" s="881">
        <f>①CO2排出量の現状把握!AH36</f>
        <v>45.765142018766767</v>
      </c>
      <c r="AO26" s="881">
        <f>①CO2排出量の現状把握!AI36</f>
        <v>43.843871117978978</v>
      </c>
      <c r="AP26" s="882">
        <f>①CO2排出量の現状把握!AJ36</f>
        <v>52.339153300962408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4.4509280068249852</v>
      </c>
      <c r="AG27" s="881">
        <f>①CO2排出量の現状把握!AA37</f>
        <v>4.0175256474278997</v>
      </c>
      <c r="AH27" s="881">
        <f>①CO2排出量の現状把握!AB37</f>
        <v>3.304756906247174</v>
      </c>
      <c r="AI27" s="881">
        <f>①CO2排出量の現状把握!AC37</f>
        <v>2.9027148990870408</v>
      </c>
      <c r="AJ27" s="881">
        <f>①CO2排出量の現状把握!AD37</f>
        <v>2.701262422258897</v>
      </c>
      <c r="AK27" s="881">
        <f>①CO2排出量の現状把握!AE37</f>
        <v>2.7174947923276176</v>
      </c>
      <c r="AL27" s="881">
        <f>①CO2排出量の現状把握!AF37</f>
        <v>2.6799335748791679</v>
      </c>
      <c r="AM27" s="881">
        <f>①CO2排出量の現状把握!AG37</f>
        <v>2.5147332951200472</v>
      </c>
      <c r="AN27" s="881">
        <f>①CO2排出量の現状把握!AH37</f>
        <v>2.2826705425619074</v>
      </c>
      <c r="AO27" s="881">
        <f>①CO2排出量の現状把握!AI37</f>
        <v>2.4366616354710242</v>
      </c>
      <c r="AP27" s="882">
        <f>①CO2排出量の現状把握!AJ37</f>
        <v>2.6128658284616835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42.0295546849582</v>
      </c>
      <c r="AG28" s="881">
        <f>①CO2排出量の現状把握!AA38</f>
        <v>42.734085994895928</v>
      </c>
      <c r="AH28" s="881">
        <f>①CO2排出量の現状把握!AB38</f>
        <v>43.440750514762392</v>
      </c>
      <c r="AI28" s="881">
        <f>①CO2排出量の現状把握!AC38</f>
        <v>38.028598043735677</v>
      </c>
      <c r="AJ28" s="881">
        <f>①CO2排出量の現状把握!AD38</f>
        <v>41.02709830279634</v>
      </c>
      <c r="AK28" s="881">
        <f>①CO2排出量の現状把握!AE38</f>
        <v>39.428173043914533</v>
      </c>
      <c r="AL28" s="881">
        <f>①CO2排出量の現状把握!AF38</f>
        <v>38.773067401640077</v>
      </c>
      <c r="AM28" s="881">
        <f>①CO2排出量の現状把握!AG38</f>
        <v>34.76003283126547</v>
      </c>
      <c r="AN28" s="881">
        <f>①CO2排出量の現状把握!AH38</f>
        <v>34.949239821160774</v>
      </c>
      <c r="AO28" s="881">
        <f>①CO2排出量の現状把握!AI38</f>
        <v>34.027479971284926</v>
      </c>
      <c r="AP28" s="882">
        <f>①CO2排出量の現状把握!AJ38</f>
        <v>44.641365958819136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73.040096711393133</v>
      </c>
      <c r="AG29" s="883">
        <f>①CO2排出量の現状把握!AA39</f>
        <v>65.75864590724845</v>
      </c>
      <c r="AH29" s="883">
        <f>①CO2排出量の現状把握!AB39</f>
        <v>63.392562852627591</v>
      </c>
      <c r="AI29" s="883">
        <f>①CO2排出量の現状把握!AC39</f>
        <v>62.062501618528117</v>
      </c>
      <c r="AJ29" s="883">
        <f>①CO2排出量の現状把握!AD39</f>
        <v>66.161670178025304</v>
      </c>
      <c r="AK29" s="883">
        <f>①CO2排出量の現状把握!AE39</f>
        <v>53.484191803167455</v>
      </c>
      <c r="AL29" s="883">
        <f>①CO2排出量の現状把握!AF39</f>
        <v>50.809857786512183</v>
      </c>
      <c r="AM29" s="883">
        <f>①CO2排出量の現状把握!AG39</f>
        <v>49.449049227481083</v>
      </c>
      <c r="AN29" s="883">
        <f>①CO2排出量の現状把握!AH39</f>
        <v>47.352721795904174</v>
      </c>
      <c r="AO29" s="883">
        <f>①CO2排出量の現状把握!AI39</f>
        <v>43.159198004159123</v>
      </c>
      <c r="AP29" s="884">
        <f>①CO2排出量の現状把握!AJ39</f>
        <v>48.819541444238254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0.41292813328343958</v>
      </c>
      <c r="AG32" s="461">
        <f t="shared" si="16"/>
        <v>0.46860954754367523</v>
      </c>
      <c r="AH32" s="461">
        <f t="shared" si="16"/>
        <v>0.51112976085121098</v>
      </c>
      <c r="AI32" s="461">
        <f t="shared" si="16"/>
        <v>0.58609763903550949</v>
      </c>
      <c r="AJ32" s="461">
        <f t="shared" si="16"/>
        <v>0.45253817412292441</v>
      </c>
      <c r="AK32" s="461">
        <f t="shared" si="16"/>
        <v>0.6102703339299419</v>
      </c>
      <c r="AL32" s="461">
        <f t="shared" si="16"/>
        <v>0.65846865921542075</v>
      </c>
      <c r="AM32" s="461">
        <f t="shared" si="16"/>
        <v>0.27840366805186029</v>
      </c>
      <c r="AN32" s="461">
        <f t="shared" si="16"/>
        <v>0.72989769717430364</v>
      </c>
      <c r="AO32" s="461">
        <f t="shared" si="16"/>
        <v>0.80208339862353883</v>
      </c>
      <c r="AP32" s="461">
        <f t="shared" si="16"/>
        <v>0.69512139144713525</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0.40341244024116263</v>
      </c>
      <c r="AG33" s="458">
        <f t="shared" ref="AG33:AP33" si="17">IFERROR(IF(G22/AG25&gt;1,1,G22/AG25),0)</f>
        <v>0.44854425013516647</v>
      </c>
      <c r="AH33" s="458">
        <f t="shared" si="17"/>
        <v>0.49041235576279857</v>
      </c>
      <c r="AI33" s="458">
        <f t="shared" si="17"/>
        <v>0.57745922988508647</v>
      </c>
      <c r="AJ33" s="458">
        <f t="shared" si="17"/>
        <v>0.57411212932856559</v>
      </c>
      <c r="AK33" s="458">
        <f t="shared" si="17"/>
        <v>0.56519812046968387</v>
      </c>
      <c r="AL33" s="458">
        <f t="shared" si="17"/>
        <v>0.61334974905453465</v>
      </c>
      <c r="AM33" s="458">
        <f t="shared" si="17"/>
        <v>0</v>
      </c>
      <c r="AN33" s="458">
        <f>IFERROR(IF(N22/AN25&gt;1,1,N22/AN25),0)</f>
        <v>0.68665089137579594</v>
      </c>
      <c r="AO33" s="458">
        <f t="shared" si="17"/>
        <v>0.77429384553613656</v>
      </c>
      <c r="AP33" s="458">
        <f t="shared" si="17"/>
        <v>0.67951300119016522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0.79096405344336262</v>
      </c>
      <c r="AG34" s="459">
        <f t="shared" ref="AG34:AP36" si="18">IFERROR(IF(G23/AG26&gt;1,1,G23/AG26),0)</f>
        <v>0.87495155239913103</v>
      </c>
      <c r="AH34" s="459">
        <f t="shared" si="18"/>
        <v>0.96595451390976372</v>
      </c>
      <c r="AI34" s="459">
        <f t="shared" si="18"/>
        <v>1</v>
      </c>
      <c r="AJ34" s="459">
        <f t="shared" si="18"/>
        <v>1</v>
      </c>
      <c r="AK34" s="459">
        <f t="shared" si="18"/>
        <v>1</v>
      </c>
      <c r="AL34" s="459">
        <f t="shared" si="18"/>
        <v>1</v>
      </c>
      <c r="AM34" s="459">
        <f t="shared" si="18"/>
        <v>0</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67.674999999999997</v>
      </c>
      <c r="BG35" s="952">
        <f t="shared" si="2"/>
        <v>67.674999999999997</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1.9922072386483594</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0.42528695057374766</v>
      </c>
      <c r="AG37" s="460">
        <f t="shared" ref="AG37:AP37" si="21">IFERROR(IF(G26/AG29&gt;1,1,G26/AG29),0)</f>
        <v>0.49788129831899619</v>
      </c>
      <c r="AH37" s="460">
        <f t="shared" si="21"/>
        <v>0.54216139012867537</v>
      </c>
      <c r="AI37" s="460">
        <f t="shared" si="21"/>
        <v>0.59828397231275843</v>
      </c>
      <c r="AJ37" s="460">
        <f t="shared" si="21"/>
        <v>0.28567900340396346</v>
      </c>
      <c r="AK37" s="460">
        <f t="shared" si="21"/>
        <v>0.68874556683155164</v>
      </c>
      <c r="AL37" s="460">
        <f t="shared" si="21"/>
        <v>0.74046654800886447</v>
      </c>
      <c r="AM37" s="460">
        <f t="shared" si="21"/>
        <v>0.76039884663957125</v>
      </c>
      <c r="AN37" s="460">
        <f t="shared" si="21"/>
        <v>0.8056981426419294</v>
      </c>
      <c r="AO37" s="460">
        <f t="shared" si="21"/>
        <v>0.85379251014926127</v>
      </c>
      <c r="AP37" s="460">
        <f t="shared" si="21"/>
        <v>0.72696299371301398</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4.6470000000000002</v>
      </c>
      <c r="BG50" s="952">
        <f t="shared" si="22"/>
        <v>4.6470000000000002</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0.83824270405925294</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R：ｻｰﾋﾞｽ業(他に分類されない)(N=2)</v>
      </c>
      <c r="BE52" s="845">
        <f>VLOOKUP(BE$13&amp;"_"&amp;$AV$8,データシート2!$A:$SI,MATCH($AV$5&amp;"_"&amp;$BA52&amp;$AV$6,データシート2!$A$1:$SI$1,0),0)</f>
        <v>2</v>
      </c>
      <c r="BF52" s="952">
        <f>VLOOKUP(BF$13&amp;"_"&amp;$AW$8,データシート2!$A:$SI,MATCH($AW$5&amp;"_"&amp;$BA52&amp;$AW$6,データシート2!$A$1:$SI$1,0),0)</f>
        <v>30.843</v>
      </c>
      <c r="BG52" s="952">
        <f t="shared" ref="BG52" si="26">BF52/BE52</f>
        <v>15.4215</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0.57825446871060215</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69.331999999999994</v>
      </c>
      <c r="G55" s="885">
        <f t="shared" ref="G55:P55" si="32">SUM(G56,G57,G60,G61,G62,G63,G64,G65,)</f>
        <v>75.769000000000005</v>
      </c>
      <c r="H55" s="885">
        <f t="shared" si="32"/>
        <v>80.935000000000002</v>
      </c>
      <c r="I55" s="885">
        <f t="shared" si="32"/>
        <v>87.688999999999993</v>
      </c>
      <c r="J55" s="885">
        <f t="shared" si="32"/>
        <v>71.034000000000006</v>
      </c>
      <c r="K55" s="885">
        <f t="shared" si="32"/>
        <v>89.468999999999994</v>
      </c>
      <c r="L55" s="885">
        <f t="shared" si="32"/>
        <v>94.259999999999991</v>
      </c>
      <c r="M55" s="885">
        <f t="shared" si="32"/>
        <v>37.600999999999999</v>
      </c>
      <c r="N55" s="885">
        <f t="shared" si="32"/>
        <v>95.141999999999996</v>
      </c>
      <c r="O55" s="885">
        <f t="shared" si="32"/>
        <v>99.031000000000006</v>
      </c>
      <c r="P55" s="886">
        <f t="shared" si="32"/>
        <v>103.16500000000001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47.24</v>
      </c>
      <c r="G56" s="887">
        <f>IFERROR(VLOOKUP(年度マスタ!$K$4&amp;"_"&amp;G$54,データシート1!$A:$CE,MATCH("bc_"&amp;$C56,データシート1!$A$1:$CE$1,0),0),0)</f>
        <v>53.183</v>
      </c>
      <c r="H56" s="887">
        <f>IFERROR(VLOOKUP(年度マスタ!$K$4&amp;"_"&amp;H$54,データシート1!$A:$CE,MATCH("bc_"&amp;$C56,データシート1!$A$1:$CE$1,0),0),0)</f>
        <v>56.454000000000001</v>
      </c>
      <c r="I56" s="887">
        <f>IFERROR(VLOOKUP(年度マスタ!$K$4&amp;"_"&amp;I$54,データシート1!$A:$CE,MATCH("bc_"&amp;$C56,データシート1!$A$1:$CE$1,0),0),0)</f>
        <v>60.91</v>
      </c>
      <c r="J56" s="887">
        <f>IFERROR(VLOOKUP(年度マスタ!$K$4&amp;"_"&amp;J$54,データシート1!$A:$CE,MATCH("bc_"&amp;$C56,データシート1!$A$1:$CE$1,0),0),0)</f>
        <v>61.344000000000001</v>
      </c>
      <c r="K56" s="887">
        <f>IFERROR(VLOOKUP(年度マスタ!$K$4&amp;"_"&amp;K$54,データシート1!$A:$CE,MATCH("bc_"&amp;$C56,データシート1!$A$1:$CE$1,0),0),0)</f>
        <v>62.406999999999996</v>
      </c>
      <c r="L56" s="887">
        <f>IFERROR(VLOOKUP(年度マスタ!$K$4&amp;"_"&amp;L$54,データシート1!$A:$CE,MATCH("bc_"&amp;$C56,データシート1!$A$1:$CE$1,0),0),0)</f>
        <v>65.876999999999995</v>
      </c>
      <c r="M56" s="887">
        <f>IFERROR(VLOOKUP(年度マスタ!$K$4&amp;"_"&amp;M$54,データシート1!$A:$CE,MATCH("bc_"&amp;$C56,データシート1!$A$1:$CE$1,0),0),0)</f>
        <v>8.8780000000000001</v>
      </c>
      <c r="N56" s="887">
        <f>IFERROR(VLOOKUP(年度マスタ!$K$4&amp;"_"&amp;N$54,データシート1!$A:$CE,MATCH("bc_"&amp;$C56,データシート1!$A$1:$CE$1,0),0),0)</f>
        <v>65.963999999999999</v>
      </c>
      <c r="O56" s="887">
        <f>IFERROR(VLOOKUP(年度マスタ!$K$4&amp;"_"&amp;O$54,データシート1!$A:$CE,MATCH("bc_"&amp;$C56,データシート1!$A$1:$CE$1,0),0),0)</f>
        <v>70.567999999999998</v>
      </c>
      <c r="P56" s="888">
        <f>IFERROR(VLOOKUP(年度マスタ!$K$4&amp;"_"&amp;P$54,データシート1!$A:$CE,MATCH("bc_"&amp;$C56,データシート1!$A$1:$CE$1,0),0),0)</f>
        <v>75.930000000000007</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22.091999999999999</v>
      </c>
      <c r="G57" s="887">
        <f t="shared" ref="G57:J57" si="34">SUM(G58:G59)</f>
        <v>22.585999999999999</v>
      </c>
      <c r="H57" s="887">
        <f t="shared" si="34"/>
        <v>24.481000000000002</v>
      </c>
      <c r="I57" s="887">
        <f t="shared" si="34"/>
        <v>26.779</v>
      </c>
      <c r="J57" s="887">
        <f t="shared" si="34"/>
        <v>9.69</v>
      </c>
      <c r="K57" s="887">
        <f t="shared" ref="K57:O57" si="35">SUM(K58:K59)</f>
        <v>27.062000000000001</v>
      </c>
      <c r="L57" s="887">
        <f t="shared" si="35"/>
        <v>28.383000000000003</v>
      </c>
      <c r="M57" s="887">
        <f t="shared" si="35"/>
        <v>28.722999999999999</v>
      </c>
      <c r="N57" s="887">
        <f t="shared" si="35"/>
        <v>29.178000000000001</v>
      </c>
      <c r="O57" s="887">
        <f t="shared" si="35"/>
        <v>28.463000000000001</v>
      </c>
      <c r="P57" s="888">
        <f>SUM(P58:P59)</f>
        <v>27.234999999999999</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8.5380000000000003</v>
      </c>
      <c r="L58" s="889">
        <f>IFERROR(VLOOKUP(年度マスタ!$K$4&amp;"_"&amp;L$54,データシート1!$A:$CE,MATCH("bc_"&amp;$C58,データシート1!$A$1:$CE$1,0),0),0)</f>
        <v>8.8710000000000004</v>
      </c>
      <c r="M58" s="889">
        <f>IFERROR(VLOOKUP(年度マスタ!$K$4&amp;"_"&amp;M$54,データシート1!$A:$CE,MATCH("bc_"&amp;$C58,データシート1!$A$1:$CE$1,0),0),0)</f>
        <v>9.5809999999999995</v>
      </c>
      <c r="N58" s="889">
        <f>IFERROR(VLOOKUP(年度マスタ!$K$4&amp;"_"&amp;N$54,データシート1!$A:$CE,MATCH("bc_"&amp;$C58,データシート1!$A$1:$CE$1,0),0),0)</f>
        <v>10.266999999999999</v>
      </c>
      <c r="O58" s="889">
        <f>IFERROR(VLOOKUP(年度マスタ!$K$4&amp;"_"&amp;O$54,データシート1!$A:$CE,MATCH("bc_"&amp;$C58,データシート1!$A$1:$CE$1,0),0),0)</f>
        <v>9.8719999999999999</v>
      </c>
      <c r="P58" s="890">
        <f>IFERROR(VLOOKUP(年度マスタ!$K$4&amp;"_"&amp;P$54,データシート1!$A:$CE,MATCH("bc_"&amp;$C58,データシート1!$A$1:$CE$1,0),0),0)</f>
        <v>9.6679999999999993</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22.091999999999999</v>
      </c>
      <c r="G59" s="889">
        <f>IFERROR(VLOOKUP(年度マスタ!$K$4&amp;"_"&amp;G$54,データシート1!$A:$CE,MATCH("bc_"&amp;$C59,データシート1!$A$1:$CE$1,0),0),0)</f>
        <v>22.585999999999999</v>
      </c>
      <c r="H59" s="889">
        <f>IFERROR(VLOOKUP(年度マスタ!$K$4&amp;"_"&amp;H$54,データシート1!$A:$CE,MATCH("bc_"&amp;$C59,データシート1!$A$1:$CE$1,0),0),0)</f>
        <v>24.481000000000002</v>
      </c>
      <c r="I59" s="889">
        <f>IFERROR(VLOOKUP(年度マスタ!$K$4&amp;"_"&amp;I$54,データシート1!$A:$CE,MATCH("bc_"&amp;$C59,データシート1!$A$1:$CE$1,0),0),0)</f>
        <v>26.779</v>
      </c>
      <c r="J59" s="889">
        <f>IFERROR(VLOOKUP(年度マスタ!$K$4&amp;"_"&amp;J$54,データシート1!$A:$CE,MATCH("bc_"&amp;$C59,データシート1!$A$1:$CE$1,0),0),0)</f>
        <v>9.69</v>
      </c>
      <c r="K59" s="889">
        <f>IFERROR(VLOOKUP(年度マスタ!$K$4&amp;"_"&amp;K$54,データシート1!$A:$CE,MATCH("bc_"&amp;$C59,データシート1!$A$1:$CE$1,0),0),0)</f>
        <v>18.524000000000001</v>
      </c>
      <c r="L59" s="889">
        <f>IFERROR(VLOOKUP(年度マスタ!$K$4&amp;"_"&amp;L$54,データシート1!$A:$CE,MATCH("bc_"&amp;$C59,データシート1!$A$1:$CE$1,0),0),0)</f>
        <v>19.512</v>
      </c>
      <c r="M59" s="889">
        <f>IFERROR(VLOOKUP(年度マスタ!$K$4&amp;"_"&amp;M$54,データシート1!$A:$CE,MATCH("bc_"&amp;$C59,データシート1!$A$1:$CE$1,0),0),0)</f>
        <v>19.141999999999999</v>
      </c>
      <c r="N59" s="889">
        <f>IFERROR(VLOOKUP(年度マスタ!$K$4&amp;"_"&amp;N$54,データシート1!$A:$CE,MATCH("bc_"&amp;$C59,データシート1!$A$1:$CE$1,0),0),0)</f>
        <v>18.911000000000001</v>
      </c>
      <c r="O59" s="889">
        <f>IFERROR(VLOOKUP(年度マスタ!$K$4&amp;"_"&amp;O$54,データシート1!$A:$CE,MATCH("bc_"&amp;$C59,データシート1!$A$1:$CE$1,0),0),0)</f>
        <v>18.591000000000001</v>
      </c>
      <c r="P59" s="890">
        <f>IFERROR(VLOOKUP(年度マスタ!$K$4&amp;"_"&amp;P$54,データシート1!$A:$CE,MATCH("bc_"&amp;$C59,データシート1!$A$1:$CE$1,0),0),0)</f>
        <v>17.567</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中野市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3570.8</v>
      </c>
      <c r="K6" s="619">
        <f>VLOOKUP(年度マスタ!$K$4&amp;"_"&amp;K$5,データシート1!$A:$BT,MATCH("cb_"&amp;$G6,データシート1!$A$1:$BT$1,0),0)</f>
        <v>3963.9</v>
      </c>
      <c r="L6" s="619">
        <f>VLOOKUP(年度マスタ!$K$4&amp;"_"&amp;L$5,データシート1!$A:$BT,MATCH("cb_"&amp;$G6,データシート1!$A$1:$BT$1,0),0)</f>
        <v>4334.8</v>
      </c>
      <c r="M6" s="619">
        <f>VLOOKUP(年度マスタ!$K$4&amp;"_"&amp;M$5,データシート1!$A:$BT,MATCH("cb_"&amp;$G6,データシート1!$A$1:$BT$1,0),0)</f>
        <v>4823.8999999999996</v>
      </c>
      <c r="N6" s="619">
        <f>VLOOKUP(年度マスタ!$K$4&amp;"_"&amp;N$5,データシート1!$A:$BT,MATCH("cb_"&amp;$G6,データシート1!$A$1:$BT$1,0),0)</f>
        <v>5214.2000000000025</v>
      </c>
      <c r="O6" s="619">
        <f>VLOOKUP(年度マスタ!$K$4&amp;"_"&amp;O$5,データシート1!$A:$BT,MATCH("cb_"&amp;$G6,データシート1!$A$1:$BT$1,0),0)</f>
        <v>5461.7000000000025</v>
      </c>
      <c r="P6" s="619">
        <f>VLOOKUP(年度マスタ!$K$4&amp;"_"&amp;P$5,データシート1!$A:$BT,MATCH("cb_"&amp;$G6,データシート1!$A$1:$BT$1,0),0)</f>
        <v>5874.7000000000025</v>
      </c>
      <c r="Q6" s="619">
        <f>VLOOKUP(年度マスタ!$K$4&amp;"_"&amp;Q$5,データシート1!$A:$BT,MATCH("cb_"&amp;$G6,データシート1!$A$1:$BT$1,0),0)</f>
        <v>6268.5000000000018</v>
      </c>
      <c r="R6" s="633">
        <f>VLOOKUP(年度マスタ!$K$4&amp;"_"&amp;R$5,データシート1!$A:$BT,MATCH("cb_"&amp;$G6,データシート1!$A$1:$BT$1,0),0)</f>
        <v>6670.7999999999947</v>
      </c>
      <c r="S6" s="568"/>
      <c r="T6" s="190"/>
      <c r="U6" s="581"/>
      <c r="V6" s="195"/>
      <c r="W6" s="195"/>
      <c r="X6" s="195"/>
      <c r="Y6" s="196" t="s">
        <v>372</v>
      </c>
      <c r="Z6" s="663" t="s">
        <v>373</v>
      </c>
      <c r="AA6" s="663"/>
      <c r="AB6" s="663"/>
      <c r="AC6" s="664">
        <f>SUM(AC7:AC8)</f>
        <v>933206</v>
      </c>
      <c r="AD6" s="664">
        <f>SUM(AD7:AD8)</f>
        <v>1313644.1939999999</v>
      </c>
      <c r="AE6" s="665">
        <f>$AD6*3600/100000000</f>
        <v>47.291190983999996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5517.7</v>
      </c>
      <c r="K7" s="617">
        <f>VLOOKUP(年度マスタ!$K$4&amp;"_"&amp;K$5,データシート1!$A:$BT,MATCH("cb_"&amp;$G7,データシート1!$A$1:$BT$1,0),0)</f>
        <v>6635</v>
      </c>
      <c r="L7" s="617">
        <f>VLOOKUP(年度マスタ!$K$4&amp;"_"&amp;L$5,データシート1!$A:$BT,MATCH("cb_"&amp;$G7,データシート1!$A$1:$BT$1,0),0)</f>
        <v>7193.3999999999978</v>
      </c>
      <c r="M7" s="617">
        <f>VLOOKUP(年度マスタ!$K$4&amp;"_"&amp;M$5,データシート1!$A:$BT,MATCH("cb_"&amp;$G7,データシート1!$A$1:$BT$1,0),0)</f>
        <v>7949</v>
      </c>
      <c r="N7" s="617">
        <f>VLOOKUP(年度マスタ!$K$4&amp;"_"&amp;N$5,データシート1!$A:$BT,MATCH("cb_"&amp;$G7,データシート1!$A$1:$BT$1,0),0)</f>
        <v>8786.6999999999971</v>
      </c>
      <c r="O7" s="617">
        <f>VLOOKUP(年度マスタ!$K$4&amp;"_"&amp;O$5,データシート1!$A:$BT,MATCH("cb_"&amp;$G7,データシート1!$A$1:$BT$1,0),0)</f>
        <v>9342.4</v>
      </c>
      <c r="P7" s="617">
        <f>VLOOKUP(年度マスタ!$K$4&amp;"_"&amp;P$5,データシート1!$A:$BT,MATCH("cb_"&amp;$G7,データシート1!$A$1:$BT$1,0),0)</f>
        <v>9841.9</v>
      </c>
      <c r="Q7" s="617">
        <f>VLOOKUP(年度マスタ!$K$4&amp;"_"&amp;Q$5,データシート1!$A:$BT,MATCH("cb_"&amp;$G7,データシート1!$A$1:$BT$1,0),0)</f>
        <v>9913.4</v>
      </c>
      <c r="R7" s="634">
        <f>VLOOKUP(年度マスタ!$K$4&amp;"_"&amp;R$5,データシート1!$A:$BT,MATCH("cb_"&amp;$G7,データシート1!$A$1:$BT$1,0),0)</f>
        <v>10083.9</v>
      </c>
      <c r="S7" s="568"/>
      <c r="T7" s="190"/>
      <c r="U7" s="581"/>
      <c r="V7" s="195"/>
      <c r="W7" s="195"/>
      <c r="X7" s="195"/>
      <c r="Y7" s="196" t="s">
        <v>375</v>
      </c>
      <c r="Z7" s="212" t="s">
        <v>376</v>
      </c>
      <c r="AA7" s="212"/>
      <c r="AB7" s="212"/>
      <c r="AC7" s="1022">
        <f>VLOOKUP(年度マスタ!$K$4&amp;"_"&amp;年度マスタ!$K$9,データシート3!A:AB,MATCH("ea_"&amp;$Y7&amp;"_設備",データシート3!$A$1:$AB$1,0),0)</f>
        <v>269384</v>
      </c>
      <c r="AD7" s="1022">
        <f>VLOOKUP(年度マスタ!$K$4&amp;"_"&amp;年度マスタ!$K$9,データシート3!A:AB,MATCH("ea_"&amp;$Y7&amp;"_年間発電",データシート3!$A$1:$AB$1,0),0)/10^3</f>
        <v>379914.99900000001</v>
      </c>
      <c r="AE7" s="554">
        <f t="shared" ref="AE7:AE16" si="0">$AD7*3600/100000000</f>
        <v>13.676939964000001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663822</v>
      </c>
      <c r="AD8" s="1022">
        <f>VLOOKUP(年度マスタ!$K$4&amp;"_"&amp;年度マスタ!$K$9,データシート3!A:AB,MATCH("ea_"&amp;$Y8&amp;"_年間発電",データシート3!$A$1:$AB$1,0),0)/10^3</f>
        <v>933729.19499999995</v>
      </c>
      <c r="AE8" s="554">
        <f t="shared" si="0"/>
        <v>33.614251019999998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34800</v>
      </c>
      <c r="AD9" s="666">
        <f>VLOOKUP(年度マスタ!$K$4&amp;"_"&amp;年度マスタ!$K$9,データシート3!A:AB,MATCH("ea_"&amp;$Y9&amp;"_年間発電",データシート3!$A$1:$AB$1,0),0)/10^3</f>
        <v>76870.054999999993</v>
      </c>
      <c r="AE9" s="667">
        <f t="shared" si="0"/>
        <v>2.7673219800000002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6862</v>
      </c>
      <c r="AD10" s="666">
        <f>SUM(AD11:AD12)</f>
        <v>41849.467000000004</v>
      </c>
      <c r="AE10" s="667">
        <f t="shared" si="0"/>
        <v>1.5065808120000002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370</v>
      </c>
      <c r="O11" s="654">
        <f>VLOOKUP(年度マスタ!$K$4&amp;"_"&amp;O$5,データシート1!$A:$BT,MATCH("cb_"&amp;$G11,データシート1!$A$1:$BT$1,0),0)</f>
        <v>370</v>
      </c>
      <c r="P11" s="654">
        <f>VLOOKUP(年度マスタ!$K$4&amp;"_"&amp;P$5,データシート1!$A:$BT,MATCH("cb_"&amp;$G11,データシート1!$A$1:$BT$1,0),0)</f>
        <v>370</v>
      </c>
      <c r="Q11" s="654">
        <f>VLOOKUP(年度マスタ!$K$4&amp;"_"&amp;Q$5,データシート1!$A:$BT,MATCH("cb_"&amp;$G11,データシート1!$A$1:$BT$1,0),0)</f>
        <v>370</v>
      </c>
      <c r="R11" s="655">
        <f>VLOOKUP(年度マスタ!$K$4&amp;"_"&amp;R$5,データシート1!$A:$BT,MATCH("cb_"&amp;$G11,データシート1!$A$1:$BT$1,0),0)</f>
        <v>370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3977</v>
      </c>
      <c r="AD11" s="1022">
        <f>VLOOKUP(年度マスタ!$K$4&amp;"_"&amp;年度マスタ!$K$9,データシート3!A:AB,MATCH("ea_"&amp;$Y11&amp;"_年間発電",データシート3!$A$1:$AB$1,0),0)/10^3</f>
        <v>23291.895</v>
      </c>
      <c r="AE11" s="554">
        <f t="shared" si="0"/>
        <v>0.83850822000000003</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9088.5</v>
      </c>
      <c r="K12" s="651">
        <f t="shared" ref="K12:Q12" si="1">SUM(K6:K11)</f>
        <v>10598.9</v>
      </c>
      <c r="L12" s="651">
        <f t="shared" si="1"/>
        <v>11528.199999999997</v>
      </c>
      <c r="M12" s="651">
        <f t="shared" si="1"/>
        <v>12772.9</v>
      </c>
      <c r="N12" s="651">
        <f t="shared" si="1"/>
        <v>14370.9</v>
      </c>
      <c r="O12" s="651">
        <f t="shared" si="1"/>
        <v>15174.100000000002</v>
      </c>
      <c r="P12" s="651">
        <f t="shared" si="1"/>
        <v>16086.600000000002</v>
      </c>
      <c r="Q12" s="651">
        <f t="shared" si="1"/>
        <v>16551.900000000001</v>
      </c>
      <c r="R12" s="652">
        <f t="shared" ref="R12" si="2">SUM(R6:R11)</f>
        <v>17124.699999999993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2885</v>
      </c>
      <c r="AD12" s="1022">
        <f>VLOOKUP(年度マスタ!$K$4&amp;"_"&amp;年度マスタ!$K$9,データシート3!A:AB,MATCH("ea_"&amp;$Y12&amp;"_年間発電",データシート3!$A$1:$AB$1,0),0)/10^3</f>
        <v>18557.572</v>
      </c>
      <c r="AE12" s="554">
        <f t="shared" si="0"/>
        <v>0.66807259200000002</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106</v>
      </c>
      <c r="AD13" s="666">
        <f>SUM(AD14:AD16)</f>
        <v>651.21799999999996</v>
      </c>
      <c r="AE13" s="667">
        <f t="shared" si="0"/>
        <v>2.3443848E-2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106</v>
      </c>
      <c r="AD16" s="1022">
        <f>VLOOKUP(年度マスタ!$K$4&amp;"_"&amp;年度マスタ!$K$9,データシート3!A:AB,MATCH("ea_"&amp;$Y16&amp;"_年間発電",データシート3!$A$1:$AB$1,0),0)/10^3</f>
        <v>651.21799999999996</v>
      </c>
      <c r="AE16" s="554">
        <f t="shared" si="0"/>
        <v>2.3443848E-2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7.2408284800000002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34.505036179999998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4285.3884959999996</v>
      </c>
      <c r="K19" s="615">
        <f>K6*別紙!$C5/100*別紙!$E5/10^3</f>
        <v>4757.1556680000003</v>
      </c>
      <c r="L19" s="615">
        <f>L6*別紙!$C5/100*別紙!$E5/10^3</f>
        <v>5202.2801760000002</v>
      </c>
      <c r="M19" s="615">
        <f>M6*別紙!$C5/100*別紙!$E5/10^3</f>
        <v>5789.2588679999999</v>
      </c>
      <c r="N19" s="615">
        <f>N6*別紙!$C5/100*別紙!$E5/10^3</f>
        <v>6257.6657040000036</v>
      </c>
      <c r="O19" s="615">
        <f>O6*別紙!$C5/100*別紙!$E5/10^3</f>
        <v>6554.6954040000037</v>
      </c>
      <c r="P19" s="615">
        <f>P6*別紙!$C5/100*別紙!$E5/10^3</f>
        <v>7050.3449640000026</v>
      </c>
      <c r="Q19" s="615">
        <f>Q6*別紙!$C5/100*別紙!$E5/10^3</f>
        <v>7522.9522200000019</v>
      </c>
      <c r="R19" s="639">
        <f>R6*別紙!$C5/100*別紙!$E5/10^3</f>
        <v>8005.7604959999926</v>
      </c>
      <c r="S19" s="572"/>
      <c r="T19" s="191"/>
      <c r="U19" s="588"/>
      <c r="W19" s="201"/>
      <c r="X19" s="201"/>
      <c r="Y19" s="173"/>
      <c r="Z19" s="628" t="s">
        <v>389</v>
      </c>
      <c r="AA19" s="671"/>
      <c r="AB19" s="672"/>
      <c r="AC19" s="673">
        <f>SUM($AC$6,$AC$9,$AC$10,$AC$13)</f>
        <v>974974</v>
      </c>
      <c r="AD19" s="673">
        <f>SUM($AD$6,$AD$9,$AD$10,$AD$13)</f>
        <v>1433014.9339999999</v>
      </c>
      <c r="AE19" s="674">
        <f>SUM($AE$6,$AE$9,$AE$10,$AE$13,$AE$17,$AE$18)</f>
        <v>93.334402283999992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7298.5928519999989</v>
      </c>
      <c r="K20" s="617">
        <f>K7*別紙!$C6/100*別紙!$E6/10^3</f>
        <v>8776.5126</v>
      </c>
      <c r="L20" s="617">
        <f>L7*別紙!$C6/100*別紙!$E6/10^3</f>
        <v>9515.1417839999958</v>
      </c>
      <c r="M20" s="617">
        <f>M7*別紙!$C6/100*別紙!$E6/10^3</f>
        <v>10514.61924</v>
      </c>
      <c r="N20" s="617">
        <f>N7*別紙!$C6/100*別紙!$E6/10^3</f>
        <v>11622.695291999995</v>
      </c>
      <c r="O20" s="617">
        <f>O7*別紙!$C6/100*別紙!$E6/10^3</f>
        <v>12357.753023999998</v>
      </c>
      <c r="P20" s="617">
        <f>P7*別紙!$C6/100*別紙!$E6/10^3</f>
        <v>13018.471643999999</v>
      </c>
      <c r="Q20" s="617">
        <f>Q7*別紙!$C6/100*別紙!$E6/10^3</f>
        <v>13113.048983999999</v>
      </c>
      <c r="R20" s="634">
        <f>R7*別紙!$C6/100*別紙!$E6/10^3</f>
        <v>13338.579564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2592.96</v>
      </c>
      <c r="O24" s="654">
        <f>O11*別紙!$C10/100*別紙!$E10/10^3</f>
        <v>2592.96</v>
      </c>
      <c r="P24" s="654">
        <f>P11*別紙!$C10/100*別紙!$E10/10^3</f>
        <v>2592.96</v>
      </c>
      <c r="Q24" s="654">
        <f>Q11*別紙!$C10/100*別紙!$E10/10^3</f>
        <v>2592.96</v>
      </c>
      <c r="R24" s="655">
        <f>R11*別紙!$C10/100*別紙!$E10/10^3</f>
        <v>2592.96</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11583.981347999998</v>
      </c>
      <c r="K25" s="657">
        <f t="shared" si="3"/>
        <v>13533.668268000001</v>
      </c>
      <c r="L25" s="657">
        <f t="shared" si="3"/>
        <v>14717.421959999996</v>
      </c>
      <c r="M25" s="657">
        <f t="shared" si="3"/>
        <v>16303.878108000001</v>
      </c>
      <c r="N25" s="657">
        <f t="shared" si="3"/>
        <v>20473.320995999999</v>
      </c>
      <c r="O25" s="657">
        <f t="shared" si="3"/>
        <v>21505.408428000002</v>
      </c>
      <c r="P25" s="657">
        <f t="shared" si="3"/>
        <v>22661.776608</v>
      </c>
      <c r="Q25" s="657">
        <f t="shared" si="3"/>
        <v>23228.961203999999</v>
      </c>
      <c r="R25" s="658">
        <f t="shared" ref="R25" si="4">SUM(R19:R24)</f>
        <v>23937.30005999999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250100.03432164682</v>
      </c>
      <c r="K26" s="654">
        <f>(VLOOKUP(年度マスタ!$K$4&amp;"_"&amp;K$18,データシート1!$A:$BT,MATCH("da_合計",データシート1!$A$1:$BT$1,0),0))/10^3</f>
        <v>253117.33342668467</v>
      </c>
      <c r="L26" s="654">
        <f>(VLOOKUP(年度マスタ!$K$4&amp;"_"&amp;L$18,データシート1!$A:$BT,MATCH("da_合計",データシート1!$A$1:$BT$1,0),0))/10^3</f>
        <v>255186.78285312423</v>
      </c>
      <c r="M26" s="654">
        <f>(VLOOKUP(年度マスタ!$K$4&amp;"_"&amp;M$18,データシート1!$A:$BT,MATCH("da_合計",データシート1!$A$1:$BT$1,0),0))/10^3</f>
        <v>246469.42051335724</v>
      </c>
      <c r="N26" s="654">
        <f>(VLOOKUP(年度マスタ!$K$4&amp;"_"&amp;N$18,データシート1!$A:$BT,MATCH("da_合計",データシート1!$A$1:$BT$1,0),0))/10^3</f>
        <v>247451.06715968906</v>
      </c>
      <c r="O26" s="654">
        <f>(VLOOKUP(年度マスタ!$K$4&amp;"_"&amp;O$18,データシート1!$A:$BT,MATCH("da_合計",データシート1!$A$1:$BT$1,0),0))/10^3</f>
        <v>243727.10969762926</v>
      </c>
      <c r="P26" s="654">
        <f>(VLOOKUP(年度マスタ!$K$4&amp;"_"&amp;P$18,データシート1!$A:$BT,MATCH("da_合計",データシート1!$A$1:$BT$1,0),0))/10^3</f>
        <v>265229.4562518727</v>
      </c>
      <c r="Q26" s="654">
        <f>(VLOOKUP(年度マスタ!$K$4&amp;"_"&amp;Q$18,データシート1!$A:$BT,MATCH("da_合計",データシート1!$A$1:$BT$1,0),0))/10^3</f>
        <v>257938.71635969743</v>
      </c>
      <c r="R26" s="655">
        <f>Q26</f>
        <v>257938.71635969743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4.6317392076412736E-2</v>
      </c>
      <c r="K27" s="839">
        <f t="shared" ref="K27:P27" si="5">K25/K26</f>
        <v>5.3467963196285898E-2</v>
      </c>
      <c r="L27" s="839">
        <f t="shared" si="5"/>
        <v>5.7673135714363319E-2</v>
      </c>
      <c r="M27" s="839">
        <f t="shared" si="5"/>
        <v>6.6149699520701488E-2</v>
      </c>
      <c r="N27" s="839">
        <f t="shared" si="5"/>
        <v>8.2736846646079845E-2</v>
      </c>
      <c r="O27" s="839">
        <f t="shared" si="5"/>
        <v>8.8235602738980762E-2</v>
      </c>
      <c r="P27" s="839">
        <f t="shared" si="5"/>
        <v>8.5442156117378806E-2</v>
      </c>
      <c r="Q27" s="839">
        <f>Q25/Q26</f>
        <v>9.0056124694390755E-2</v>
      </c>
      <c r="R27" s="840">
        <f>R25/R26</f>
        <v>9.2802276439257966E-2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9.2802276439257966E-2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5.5556411004296464</v>
      </c>
      <c r="AA52" s="173"/>
      <c r="AB52" s="678" t="s">
        <v>413</v>
      </c>
      <c r="AC52" s="679">
        <f>$AD6</f>
        <v>1313644.1939999999</v>
      </c>
      <c r="AD52" s="680">
        <f>R19+R20</f>
        <v>21344.340059999991</v>
      </c>
      <c r="AE52" s="681">
        <f t="shared" ref="AE52:AE54" si="6">IFERROR(AD52/AC52,"-")</f>
        <v>1.624818969816114E-2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1175076.2176403024</v>
      </c>
      <c r="Z53" s="1130"/>
      <c r="AA53" s="173"/>
      <c r="AB53" s="678" t="s">
        <v>377</v>
      </c>
      <c r="AC53" s="679">
        <f>$AD9</f>
        <v>76870.054999999993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41849.467000000004</v>
      </c>
      <c r="AD54" s="679">
        <f>R22</f>
        <v>0</v>
      </c>
      <c r="AE54" s="681">
        <f t="shared" si="6"/>
        <v>0</v>
      </c>
      <c r="AF54" s="473"/>
      <c r="AG54" s="41"/>
      <c r="AH54" s="420"/>
      <c r="AI54" s="442" t="s">
        <v>440</v>
      </c>
      <c r="AJ54" s="443">
        <f>VLOOKUP(年度マスタ!$K$4&amp;"_"&amp;AJ$53,データシート1!$A$1:$BT$2000,MATCH("ca_太陽光発電（10kW未満）",データシート1!$A$1:$BT$1,0),0)</f>
        <v>815</v>
      </c>
      <c r="AK54" s="443">
        <f>VLOOKUP(年度マスタ!$K$4&amp;"_"&amp;AK$53,データシート1!$A$1:$BT$2000,MATCH("ca_太陽光発電（10kW未満）",データシート1!$A$1:$BT$1,0),0)</f>
        <v>889</v>
      </c>
      <c r="AL54" s="443">
        <f>VLOOKUP(年度マスタ!$K$4&amp;"_"&amp;AL$53,データシート1!$A$1:$BT$2000,MATCH("ca_太陽光発電（10kW未満）",データシート1!$A$1:$BT$1,0),0)</f>
        <v>958</v>
      </c>
      <c r="AM54" s="443">
        <f>VLOOKUP(年度マスタ!$K$4&amp;"_"&amp;AM$53,データシート1!$A$1:$BT$2000,MATCH("ca_太陽光発電（10kW未満）",データシート1!$A$1:$BT$1,0),0)</f>
        <v>1048</v>
      </c>
      <c r="AN54" s="443">
        <f>VLOOKUP(年度マスタ!$K$4&amp;"_"&amp;AN$53,データシート1!$A$1:$BT$2000,MATCH("ca_太陽光発電（10kW未満）",データシート1!$A$1:$BT$1,0),0)</f>
        <v>1123</v>
      </c>
      <c r="AO54" s="443">
        <f>VLOOKUP(年度マスタ!$K$4&amp;"_"&amp;AO$53,データシート1!$A$1:$BT$2000,MATCH("ca_太陽光発電（10kW未満）",データシート1!$A$1:$BT$1,0),0)</f>
        <v>1166</v>
      </c>
      <c r="AP54" s="443">
        <f>VLOOKUP(年度マスタ!$K$4&amp;"_"&amp;AP$53,データシート1!$A$1:$BT$2000,MATCH("ca_太陽光発電（10kW未満）",データシート1!$A$1:$BT$1,0),0)</f>
        <v>1236</v>
      </c>
      <c r="AQ54" s="443">
        <f>VLOOKUP(年度マスタ!$K$4&amp;"_"&amp;AQ$53,データシート1!$A$1:$BT$2000,MATCH("ca_太陽光発電（10kW未満）",データシート1!$A$1:$BT$1,0),0)</f>
        <v>1307</v>
      </c>
      <c r="AR54" s="443">
        <f>VLOOKUP(年度マスタ!$K$4&amp;"_"&amp;AR$53,データシート1!$A$1:$BT$2000,MATCH("ca_太陽光発電（10kW未満）",データシート1!$A$1:$BT$1,0),0)</f>
        <v>1376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651.21799999999996</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中野市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長野県</v>
      </c>
      <c r="AY12" s="1023" t="str">
        <f>年度マスタ!$J4</f>
        <v>中野市</v>
      </c>
      <c r="AZ12" s="1023" t="str">
        <f>年度マスタ!$K4</f>
        <v>20211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41208</v>
      </c>
      <c r="AY21" s="18" t="str">
        <f>IF(IFERROR(比較地域マスタ!$Z6,"")=0,"",IFERROR(比較地域マスタ!$Z6,""))</f>
        <v>小城市</v>
      </c>
      <c r="BB21" s="110" t="str">
        <f t="shared" ref="BB21:BC68" si="0">AX21</f>
        <v>41208</v>
      </c>
      <c r="BC21" s="1031" t="str">
        <f t="shared" si="0"/>
        <v>小城市</v>
      </c>
      <c r="BD21" s="34">
        <f>SUM(BE21,BI21:BK21,BQ21)</f>
        <v>187.53244670277272</v>
      </c>
      <c r="BE21" s="34">
        <f>SUM(BF21:BH21)</f>
        <v>30.036332220159018</v>
      </c>
      <c r="BF21" s="34">
        <f>VLOOKUP($AX21&amp;"_"&amp;$BC$14,データシート1!$A:$BT,MATCH($BC$12&amp;"_"&amp;BF$20,データシート1!$A$1:$BT$1,0),0)</f>
        <v>19.298672224844548</v>
      </c>
      <c r="BG21" s="34">
        <f>VLOOKUP($AX21&amp;"_"&amp;$BC$14,データシート1!$A:$BT,MATCH($BC$12&amp;"_"&amp;BG$20,データシート1!$A$1:$BT$1,0),0)</f>
        <v>2.586024362509511</v>
      </c>
      <c r="BH21" s="34">
        <f>VLOOKUP($AX21&amp;"_"&amp;$BC$14,データシート1!$A:$BT,MATCH($BC$12&amp;"_"&amp;BH$20,データシート1!$A$1:$BT$1,0),0)</f>
        <v>8.1516356328049593</v>
      </c>
      <c r="BI21" s="34">
        <f>VLOOKUP($AX21&amp;"_"&amp;$BC$14,データシート1!$A:$BT,MATCH($BC$12&amp;"_"&amp;BI$20,データシート1!$A$1:$BT$1,0),0)</f>
        <v>33.476221970229503</v>
      </c>
      <c r="BJ21" s="34">
        <f>VLOOKUP($AX21&amp;"_"&amp;$BC$14,データシート1!$A:$BT,MATCH($BC$12&amp;"_"&amp;BJ$20,データシート1!$A$1:$BT$1,0),0)</f>
        <v>38.98857824877301</v>
      </c>
      <c r="BK21" s="34">
        <f t="shared" ref="BK21:BK68" si="1">SUM(BL21,BO21:BP21)</f>
        <v>81.437845341708694</v>
      </c>
      <c r="BL21" s="34">
        <f t="shared" ref="BL21:BL67" si="2">SUM(BM21:BN21)</f>
        <v>78.831503254594551</v>
      </c>
      <c r="BM21" s="34">
        <f>VLOOKUP($AX21&amp;"_"&amp;$BC$14,データシート1!$A:$BT,MATCH($BC$12&amp;"_"&amp;BM$20,データシート1!$A$1:$BT$1,0),0)</f>
        <v>42.048939273307731</v>
      </c>
      <c r="BN21" s="34">
        <f>VLOOKUP($AX21&amp;"_"&amp;$BC$14,データシート1!$A:$BT,MATCH($BC$12&amp;"_"&amp;BN$20,データシート1!$A$1:$BT$1,0),0)</f>
        <v>36.78256398128682</v>
      </c>
      <c r="BO21" s="34">
        <f>VLOOKUP($AX21&amp;"_"&amp;$BC$14,データシート1!$A:$BT,MATCH($BC$12&amp;"_"&amp;BO$20,データシート1!$A$1:$BT$1,0),0)</f>
        <v>2.6063420871141401</v>
      </c>
      <c r="BP21" s="34">
        <f>VLOOKUP($AX21&amp;"_"&amp;$BC$14,データシート1!$A:$BT,MATCH($BC$12&amp;"_"&amp;BP$20,データシート1!$A$1:$BT$1,0),0)</f>
        <v>0</v>
      </c>
      <c r="BQ21" s="34">
        <f>VLOOKUP($AX21&amp;"_"&amp;$BC$14,データシート1!$A:$BT,MATCH($BC$12&amp;"_"&amp;BQ$20,データシート1!$A$1:$BT$1,0),0)</f>
        <v>3.59346892190249</v>
      </c>
      <c r="BR21" s="35">
        <f t="shared" ref="BR21:BR68" si="3">BD21</f>
        <v>187.53244670277272</v>
      </c>
      <c r="BT21" s="111" t="str">
        <f t="shared" ref="BT21:BT68" si="4">AY21</f>
        <v>小城市</v>
      </c>
      <c r="BU21" s="34">
        <f>BD21</f>
        <v>187.53244670277272</v>
      </c>
      <c r="BV21" s="60">
        <f>BE21/$BR21</f>
        <v>0.16016605525210653</v>
      </c>
      <c r="BW21" s="60">
        <f t="shared" ref="BW21:CH42" si="5">BF21/$BR21</f>
        <v>0.10290844365418932</v>
      </c>
      <c r="BX21" s="60">
        <f t="shared" si="5"/>
        <v>1.3789743630915235E-2</v>
      </c>
      <c r="BY21" s="60">
        <f t="shared" si="5"/>
        <v>4.3467867967001972E-2</v>
      </c>
      <c r="BZ21" s="60">
        <f t="shared" si="5"/>
        <v>0.17850895969638383</v>
      </c>
      <c r="CA21" s="60">
        <f t="shared" si="5"/>
        <v>0.20790310655183572</v>
      </c>
      <c r="CB21" s="60">
        <f t="shared" si="5"/>
        <v>0.4342600268570197</v>
      </c>
      <c r="CC21" s="60">
        <f t="shared" si="5"/>
        <v>0.42036194077677441</v>
      </c>
      <c r="CD21" s="60">
        <f t="shared" si="5"/>
        <v>0.22422220801050333</v>
      </c>
      <c r="CE21" s="60">
        <f t="shared" si="5"/>
        <v>0.19613973276627111</v>
      </c>
      <c r="CF21" s="60">
        <f t="shared" si="5"/>
        <v>1.3898086080245252E-2</v>
      </c>
      <c r="CG21" s="60">
        <f t="shared" si="5"/>
        <v>0</v>
      </c>
      <c r="CH21" s="60">
        <f>BQ21/$BR21</f>
        <v>1.9161851642654219E-2</v>
      </c>
      <c r="CI21" s="112">
        <f t="shared" ref="CI21:CI68" si="6">BR21/$BR21</f>
        <v>1</v>
      </c>
      <c r="CK21" s="113" t="str">
        <f t="shared" ref="CK21:CK68" si="7">AY21</f>
        <v>小城市</v>
      </c>
      <c r="CL21" s="114">
        <f>CN21+CP21+CR21</f>
        <v>30.036332220159018</v>
      </c>
      <c r="CM21" s="61">
        <f>IF(IF(CL21=0,0,CW21/CL21)&gt;1,1,IF(CL21=0,0,CW21/CL21))</f>
        <v>0.9302400770906134</v>
      </c>
      <c r="CN21" s="62">
        <f>BF21</f>
        <v>19.298672224844548</v>
      </c>
      <c r="CO21" s="61">
        <f>IF(IF(CN21=0,0,CX21/CN21)&gt;1,1,IF(CN21=0,0,CX21/CN21))</f>
        <v>1</v>
      </c>
      <c r="CP21" s="62">
        <f t="shared" ref="CP21:CP68" si="8">BG21</f>
        <v>2.586024362509511</v>
      </c>
      <c r="CQ21" s="61">
        <f>IF(IF(CP21=0,0,CY21/CP21)&gt;1,1,IF(CP21=0,0,CY21/CP21))</f>
        <v>0</v>
      </c>
      <c r="CR21" s="62">
        <f t="shared" ref="CR21:CR68" si="9">BH21</f>
        <v>8.1516356328049593</v>
      </c>
      <c r="CS21" s="61">
        <f>IF(IF(CR21=0,0,CZ21/CR21)&gt;1,1,IF(CR21=0,0,CZ21/CR21))</f>
        <v>0</v>
      </c>
      <c r="CT21" s="62">
        <f t="shared" ref="CT21:CT68" si="10">BI21</f>
        <v>33.476221970229503</v>
      </c>
      <c r="CU21" s="63">
        <f>IF(IF(CT21=0,0,DA21/CT21)&gt;1,1,IF(CT21=0,0,DA21/CT21))</f>
        <v>0.26126006715386946</v>
      </c>
      <c r="CV21" s="16"/>
      <c r="CW21" s="956">
        <f>SUM(CX21:CZ21)</f>
        <v>27.940999999999999</v>
      </c>
      <c r="CX21" s="957">
        <f>VLOOKUP($AX21&amp;"_"&amp;$CW$14,データシート1!$A:$BT,MATCH($CW$12&amp;"_"&amp;CX$20,データシート1!$A$1:$BT$1,0),0)</f>
        <v>27.940999999999999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8.7460000000000004</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36.686999999999998</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0.76</v>
      </c>
      <c r="DO21" s="119">
        <f>IF($DD21=0,0,ROUND(CY21/$DD21,2))</f>
        <v>0</v>
      </c>
      <c r="DP21" s="119">
        <f t="shared" ref="DP21:DR36" si="13">IF($DD21=0,0,ROUND(CZ21/$DD21,2))</f>
        <v>0</v>
      </c>
      <c r="DQ21" s="119">
        <f t="shared" si="13"/>
        <v>0.24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31203</v>
      </c>
      <c r="AY22" s="18" t="str">
        <f>IF(IFERROR(比較地域マスタ!$Z7,"")=0,"",IFERROR(比較地域マスタ!$Z7,""))</f>
        <v>倉吉市</v>
      </c>
      <c r="BB22" s="110" t="str">
        <f t="shared" si="0"/>
        <v>31203</v>
      </c>
      <c r="BC22" s="1031" t="str">
        <f t="shared" si="0"/>
        <v>倉吉市</v>
      </c>
      <c r="BD22" s="34">
        <f t="shared" ref="BD22:BD68" si="14">SUM(BE22,BI22:BK22,BQ22)</f>
        <v>366.49018813617181</v>
      </c>
      <c r="BE22" s="34">
        <f t="shared" ref="BE22:BE67" si="15">SUM(BF22:BH22)</f>
        <v>103.14218618484512</v>
      </c>
      <c r="BF22" s="34">
        <f>VLOOKUP($AX22&amp;"_"&amp;$BC$14,データシート1!$A:$BT,MATCH($BC$12&amp;"_"&amp;BF$20,データシート1!$A$1:$BT$1,0),0)</f>
        <v>79.536622017860566</v>
      </c>
      <c r="BG22" s="34">
        <f>VLOOKUP($AX22&amp;"_"&amp;$BC$14,データシート1!$A:$BT,MATCH($BC$12&amp;"_"&amp;BG$20,データシート1!$A$1:$BT$1,0),0)</f>
        <v>4.2356700733461352</v>
      </c>
      <c r="BH22" s="34">
        <f>VLOOKUP($AX22&amp;"_"&amp;$BC$14,データシート1!$A:$BT,MATCH($BC$12&amp;"_"&amp;BH$20,データシート1!$A$1:$BT$1,0),0)</f>
        <v>19.369894093638411</v>
      </c>
      <c r="BI22" s="34">
        <f>VLOOKUP($AX22&amp;"_"&amp;$BC$14,データシート1!$A:$BT,MATCH($BC$12&amp;"_"&amp;BI$20,データシート1!$A$1:$BT$1,0),0)</f>
        <v>91.408353889627463</v>
      </c>
      <c r="BJ22" s="34">
        <f>VLOOKUP($AX22&amp;"_"&amp;$BC$14,データシート1!$A:$BT,MATCH($BC$12&amp;"_"&amp;BJ$20,データシート1!$A$1:$BT$1,0),0)</f>
        <v>74.405498942466224</v>
      </c>
      <c r="BK22" s="34">
        <f t="shared" si="1"/>
        <v>89.714842341177956</v>
      </c>
      <c r="BL22" s="34">
        <f t="shared" si="2"/>
        <v>87.053908308647209</v>
      </c>
      <c r="BM22" s="34">
        <f>VLOOKUP($AX22&amp;"_"&amp;$BC$14,データシート1!$A:$BT,MATCH($BC$12&amp;"_"&amp;BM$20,データシート1!$A$1:$BT$1,0),0)</f>
        <v>39.955870345746348</v>
      </c>
      <c r="BN22" s="34">
        <f>VLOOKUP($AX22&amp;"_"&amp;$BC$14,データシート1!$A:$BT,MATCH($BC$12&amp;"_"&amp;BN$20,データシート1!$A$1:$BT$1,0),0)</f>
        <v>47.098037962900861</v>
      </c>
      <c r="BO22" s="34">
        <f>VLOOKUP($AX22&amp;"_"&amp;$BC$14,データシート1!$A:$BT,MATCH($BC$12&amp;"_"&amp;BO$20,データシート1!$A$1:$BT$1,0),0)</f>
        <v>2.6609340325307498</v>
      </c>
      <c r="BP22" s="34">
        <f>VLOOKUP($AX22&amp;"_"&amp;$BC$14,データシート1!$A:$BT,MATCH($BC$12&amp;"_"&amp;BP$20,データシート1!$A$1:$BT$1,0),0)</f>
        <v>0</v>
      </c>
      <c r="BQ22" s="34">
        <f>VLOOKUP($AX22&amp;"_"&amp;$BC$14,データシート1!$A:$BT,MATCH($BC$12&amp;"_"&amp;BQ$20,データシート1!$A$1:$BT$1,0),0)</f>
        <v>7.819306778055096</v>
      </c>
      <c r="BR22" s="35">
        <f t="shared" si="3"/>
        <v>366.49018813617181</v>
      </c>
      <c r="BT22" s="121" t="str">
        <f t="shared" si="4"/>
        <v>倉吉市</v>
      </c>
      <c r="BU22" s="33">
        <f>BD22</f>
        <v>366.49018813617181</v>
      </c>
      <c r="BV22" s="59">
        <f t="shared" ref="BV22:BZ68" si="16">BE22/$BR22</f>
        <v>0.2814323262223925</v>
      </c>
      <c r="BW22" s="59">
        <f t="shared" si="5"/>
        <v>0.21702251408790299</v>
      </c>
      <c r="BX22" s="59">
        <f t="shared" si="5"/>
        <v>1.155739010336709E-2</v>
      </c>
      <c r="BY22" s="59">
        <f t="shared" si="5"/>
        <v>5.2852422031122427E-2</v>
      </c>
      <c r="BZ22" s="59">
        <f t="shared" si="5"/>
        <v>0.24941555558279802</v>
      </c>
      <c r="CA22" s="59">
        <f t="shared" si="5"/>
        <v>0.2030218034509027</v>
      </c>
      <c r="CB22" s="59">
        <f t="shared" si="5"/>
        <v>0.2447946636646213</v>
      </c>
      <c r="CC22" s="59">
        <f t="shared" si="5"/>
        <v>0.23753407629101864</v>
      </c>
      <c r="CD22" s="59">
        <f t="shared" si="5"/>
        <v>0.1090230288263556</v>
      </c>
      <c r="CE22" s="59">
        <f t="shared" si="5"/>
        <v>0.12851104746466305</v>
      </c>
      <c r="CF22" s="59">
        <f t="shared" si="5"/>
        <v>7.2605873736026529E-3</v>
      </c>
      <c r="CG22" s="59">
        <f t="shared" si="5"/>
        <v>0</v>
      </c>
      <c r="CH22" s="59">
        <f t="shared" si="5"/>
        <v>2.13356510792856E-2</v>
      </c>
      <c r="CI22" s="122">
        <f t="shared" si="6"/>
        <v>1</v>
      </c>
      <c r="CK22" s="123" t="str">
        <f t="shared" si="7"/>
        <v>倉吉市</v>
      </c>
      <c r="CL22" s="124">
        <f t="shared" ref="CL22:CL68" si="17">CN22+CP22+CR22</f>
        <v>103.14218618484512</v>
      </c>
      <c r="CM22" s="65">
        <f t="shared" ref="CM22:CM68" si="18">IF(IF(CL22=0,0,CW22/CL22)&gt;1,1,IF(CL22=0,0,CW22/CL22))</f>
        <v>0.45675781891582701</v>
      </c>
      <c r="CN22" s="66">
        <f t="shared" ref="CN22:CN68" si="19">BF22</f>
        <v>79.536622017860566</v>
      </c>
      <c r="CO22" s="65">
        <f t="shared" ref="CO22:CO68" si="20">IF(IF(CN22=0,0,CX22/CN22)&gt;1,1,IF(CN22=0,0,CX22/CN22))</f>
        <v>0.59231834097028735</v>
      </c>
      <c r="CP22" s="66">
        <f t="shared" si="8"/>
        <v>4.2356700733461352</v>
      </c>
      <c r="CQ22" s="65">
        <f t="shared" ref="CQ22:CQ68" si="21">IF(IF(CP22=0,0,CY22/CP22)&gt;1,1,IF(CP22=0,0,CY22/CP22))</f>
        <v>0</v>
      </c>
      <c r="CR22" s="66">
        <f t="shared" si="9"/>
        <v>19.369894093638411</v>
      </c>
      <c r="CS22" s="65">
        <f t="shared" ref="CS22:CS68" si="22">IF(IF(CR22=0,0,CZ22/CR22)&gt;1,1,IF(CR22=0,0,CZ22/CR22))</f>
        <v>0</v>
      </c>
      <c r="CT22" s="66">
        <f t="shared" si="10"/>
        <v>91.408353889627463</v>
      </c>
      <c r="CU22" s="67">
        <f t="shared" ref="CU22:CU68" si="23">IF(IF(CT22=0,0,DA22/CT22)&gt;1,1,IF(CT22=0,0,DA22/CT22))</f>
        <v>0.2417831528471262</v>
      </c>
      <c r="CV22" s="16"/>
      <c r="CW22" s="959">
        <f t="shared" ref="CW22:CW68" si="24">SUM(CX22:CZ22)</f>
        <v>47.110999999999997</v>
      </c>
      <c r="CX22" s="960">
        <f>VLOOKUP($AX22&amp;"_"&amp;$CW$14,データシート1!$A:$BT,MATCH($CW$12&amp;"_"&amp;CX$20,データシート1!$A$1:$BT$1,0),0)</f>
        <v>47.110999999999997</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22.100999999999999</v>
      </c>
      <c r="DB22" s="960">
        <f>VLOOKUP($AX22&amp;"_"&amp;$CW$14,データシート1!$A:$BT,MATCH($CW$12&amp;"_"&amp;DB$20,データシート1!$A$1:$BT$1,0),0)</f>
        <v>0</v>
      </c>
      <c r="DC22" s="960">
        <f>VLOOKUP($AX22&amp;"_"&amp;$CW$14,データシート1!$A:$BT,MATCH($CW$12&amp;"_"&amp;DC$20,データシート1!$A$1:$BT$1,0),0)</f>
        <v>0</v>
      </c>
      <c r="DD22" s="961">
        <f t="shared" si="11"/>
        <v>69.211999999999989</v>
      </c>
      <c r="DE22" s="16"/>
      <c r="DF22" s="125">
        <f>VLOOKUP($AX22&amp;"_"&amp;$DF$14,データシート1!$A:$BT,MATCH($DF$12&amp;"_"&amp;DF$20,データシート1!$A$1:$BT$1,0),0)</f>
        <v>7</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9</v>
      </c>
      <c r="DM22" s="16"/>
      <c r="DN22" s="126">
        <f>IF($DD22=0,0,ROUND(CX22/$DD22,2))</f>
        <v>0.68</v>
      </c>
      <c r="DO22" s="127">
        <f>IF($DD22=0,0,ROUND(CY22/$DD22,2))</f>
        <v>0</v>
      </c>
      <c r="DP22" s="127">
        <f t="shared" si="13"/>
        <v>0</v>
      </c>
      <c r="DQ22" s="127">
        <f t="shared" si="13"/>
        <v>0.32</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12205</v>
      </c>
      <c r="AY23" s="18" t="str">
        <f>IF(IFERROR(比較地域マスタ!$Z8,"")=0,"",IFERROR(比較地域マスタ!$Z8,""))</f>
        <v>館山市</v>
      </c>
      <c r="BB23" s="110" t="str">
        <f t="shared" si="0"/>
        <v>12205</v>
      </c>
      <c r="BC23" s="1031" t="str">
        <f t="shared" si="0"/>
        <v>館山市</v>
      </c>
      <c r="BD23" s="34">
        <f t="shared" si="14"/>
        <v>270.75818389228726</v>
      </c>
      <c r="BE23" s="34">
        <f t="shared" si="15"/>
        <v>37.950994852023605</v>
      </c>
      <c r="BF23" s="34">
        <f>VLOOKUP($AX23&amp;"_"&amp;$BC$14,データシート1!$A:$BT,MATCH($BC$12&amp;"_"&amp;BF$20,データシート1!$A$1:$BT$1,0),0)</f>
        <v>24.807329746346102</v>
      </c>
      <c r="BG23" s="34">
        <f>VLOOKUP($AX23&amp;"_"&amp;$BC$14,データシート1!$A:$BT,MATCH($BC$12&amp;"_"&amp;BG$20,データシート1!$A$1:$BT$1,0),0)</f>
        <v>2.3968419331280084</v>
      </c>
      <c r="BH23" s="34">
        <f>VLOOKUP($AX23&amp;"_"&amp;$BC$14,データシート1!$A:$BT,MATCH($BC$12&amp;"_"&amp;BH$20,データシート1!$A$1:$BT$1,0),0)</f>
        <v>10.746823172549492</v>
      </c>
      <c r="BI23" s="34">
        <f>VLOOKUP($AX23&amp;"_"&amp;$BC$14,データシート1!$A:$BT,MATCH($BC$12&amp;"_"&amp;BI$20,データシート1!$A$1:$BT$1,0),0)</f>
        <v>84.397627998090215</v>
      </c>
      <c r="BJ23" s="34">
        <f>VLOOKUP($AX23&amp;"_"&amp;$BC$14,データシート1!$A:$BT,MATCH($BC$12&amp;"_"&amp;BJ$20,データシート1!$A$1:$BT$1,0),0)</f>
        <v>55.941549351064097</v>
      </c>
      <c r="BK23" s="34">
        <f t="shared" si="1"/>
        <v>86.235834782669329</v>
      </c>
      <c r="BL23" s="34">
        <f t="shared" si="2"/>
        <v>79.921569740014021</v>
      </c>
      <c r="BM23" s="34">
        <f>VLOOKUP($AX23&amp;"_"&amp;$BC$14,データシート1!$A:$BT,MATCH($BC$12&amp;"_"&amp;BM$20,データシート1!$A$1:$BT$1,0),0)</f>
        <v>39.077868704704372</v>
      </c>
      <c r="BN23" s="34">
        <f>VLOOKUP($AX23&amp;"_"&amp;$BC$14,データシート1!$A:$BT,MATCH($BC$12&amp;"_"&amp;BN$20,データシート1!$A$1:$BT$1,0),0)</f>
        <v>40.84370103530965</v>
      </c>
      <c r="BO23" s="34">
        <f>VLOOKUP($AX23&amp;"_"&amp;$BC$14,データシート1!$A:$BT,MATCH($BC$12&amp;"_"&amp;BO$20,データシート1!$A$1:$BT$1,0),0)</f>
        <v>2.6428924163449401</v>
      </c>
      <c r="BP23" s="34">
        <f>VLOOKUP($AX23&amp;"_"&amp;$BC$14,データシート1!$A:$BT,MATCH($BC$12&amp;"_"&amp;BP$20,データシート1!$A$1:$BT$1,0),0)</f>
        <v>3.6713726263103776</v>
      </c>
      <c r="BQ23" s="34">
        <f>VLOOKUP($AX23&amp;"_"&amp;$BC$14,データシート1!$A:$BT,MATCH($BC$12&amp;"_"&amp;BQ$20,データシート1!$A$1:$BT$1,0),0)</f>
        <v>6.2321769084399996</v>
      </c>
      <c r="BR23" s="35">
        <f t="shared" si="3"/>
        <v>270.75818389228726</v>
      </c>
      <c r="BT23" s="121" t="str">
        <f t="shared" si="4"/>
        <v>館山市</v>
      </c>
      <c r="BU23" s="33">
        <f t="shared" ref="BU23:BU68" si="25">BD23</f>
        <v>270.75818389228726</v>
      </c>
      <c r="BV23" s="59">
        <f t="shared" si="16"/>
        <v>0.14016564266482609</v>
      </c>
      <c r="BW23" s="59">
        <f t="shared" si="5"/>
        <v>9.1621717171123176E-2</v>
      </c>
      <c r="BX23" s="59">
        <f t="shared" si="5"/>
        <v>8.852334207122314E-3</v>
      </c>
      <c r="BY23" s="59">
        <f t="shared" si="5"/>
        <v>3.9691591286580584E-2</v>
      </c>
      <c r="BZ23" s="59">
        <f t="shared" si="5"/>
        <v>0.31170850234268521</v>
      </c>
      <c r="CA23" s="59">
        <f t="shared" si="5"/>
        <v>0.20661074227517609</v>
      </c>
      <c r="CB23" s="59">
        <f t="shared" si="5"/>
        <v>0.3184976112004636</v>
      </c>
      <c r="CC23" s="59">
        <f t="shared" si="5"/>
        <v>0.29517693090971658</v>
      </c>
      <c r="CD23" s="59">
        <f t="shared" si="5"/>
        <v>0.14432756248745665</v>
      </c>
      <c r="CE23" s="59">
        <f t="shared" si="5"/>
        <v>0.15084936842225993</v>
      </c>
      <c r="CF23" s="59">
        <f t="shared" si="5"/>
        <v>9.7610804532369481E-3</v>
      </c>
      <c r="CG23" s="59">
        <f t="shared" si="5"/>
        <v>1.3559599837510062E-2</v>
      </c>
      <c r="CH23" s="59">
        <f t="shared" si="5"/>
        <v>2.301750151684899E-2</v>
      </c>
      <c r="CI23" s="122">
        <f t="shared" si="6"/>
        <v>1</v>
      </c>
      <c r="CK23" s="123" t="str">
        <f t="shared" si="7"/>
        <v>館山市</v>
      </c>
      <c r="CL23" s="124">
        <f t="shared" si="17"/>
        <v>37.950994852023605</v>
      </c>
      <c r="CM23" s="65">
        <f t="shared" si="18"/>
        <v>0</v>
      </c>
      <c r="CN23" s="66">
        <f t="shared" si="19"/>
        <v>24.807329746346102</v>
      </c>
      <c r="CO23" s="65">
        <f t="shared" si="20"/>
        <v>0</v>
      </c>
      <c r="CP23" s="66">
        <f t="shared" si="8"/>
        <v>2.3968419331280084</v>
      </c>
      <c r="CQ23" s="65">
        <f t="shared" si="21"/>
        <v>0</v>
      </c>
      <c r="CR23" s="66">
        <f t="shared" si="9"/>
        <v>10.746823172549492</v>
      </c>
      <c r="CS23" s="65">
        <f t="shared" si="22"/>
        <v>0</v>
      </c>
      <c r="CT23" s="66">
        <f t="shared" si="10"/>
        <v>84.397627998090215</v>
      </c>
      <c r="CU23" s="67">
        <f t="shared" si="23"/>
        <v>1.3471942600397828E-2</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1.137</v>
      </c>
      <c r="DB23" s="962">
        <f>VLOOKUP($AX23&amp;"_"&amp;$CW$14,データシート1!$A:$BT,MATCH($CW$12&amp;"_"&amp;DB$20,データシート1!$A$1:$BT$1,0),0)</f>
        <v>0</v>
      </c>
      <c r="DC23" s="962">
        <f>VLOOKUP($AX23&amp;"_"&amp;$CW$14,データシート1!$A:$BT,MATCH($CW$12&amp;"_"&amp;DC$20,データシート1!$A$1:$BT$1,0),0)</f>
        <v>0</v>
      </c>
      <c r="DD23" s="961">
        <f t="shared" si="11"/>
        <v>1.137</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11464</v>
      </c>
      <c r="AY24" s="18" t="str">
        <f>IF(IFERROR(比較地域マスタ!$Z9,"")=0,"",IFERROR(比較地域マスタ!$Z9,""))</f>
        <v>杉戸町</v>
      </c>
      <c r="BB24" s="110" t="str">
        <f t="shared" si="0"/>
        <v>11464</v>
      </c>
      <c r="BC24" s="1031" t="str">
        <f t="shared" si="0"/>
        <v>杉戸町</v>
      </c>
      <c r="BD24" s="34">
        <f t="shared" si="14"/>
        <v>197.94604687365782</v>
      </c>
      <c r="BE24" s="34">
        <f t="shared" si="15"/>
        <v>29.009486829658279</v>
      </c>
      <c r="BF24" s="34">
        <f>VLOOKUP($AX24&amp;"_"&amp;$BC$14,データシート1!$A:$BT,MATCH($BC$12&amp;"_"&amp;BF$20,データシート1!$A$1:$BT$1,0),0)</f>
        <v>24.231049556462477</v>
      </c>
      <c r="BG24" s="34">
        <f>VLOOKUP($AX24&amp;"_"&amp;$BC$14,データシート1!$A:$BT,MATCH($BC$12&amp;"_"&amp;BG$20,データシート1!$A$1:$BT$1,0),0)</f>
        <v>2.3566283802762964</v>
      </c>
      <c r="BH24" s="34">
        <f>VLOOKUP($AX24&amp;"_"&amp;$BC$14,データシート1!$A:$BT,MATCH($BC$12&amp;"_"&amp;BH$20,データシート1!$A$1:$BT$1,0),0)</f>
        <v>2.4218088929195063</v>
      </c>
      <c r="BI24" s="34">
        <f>VLOOKUP($AX24&amp;"_"&amp;$BC$14,データシート1!$A:$BT,MATCH($BC$12&amp;"_"&amp;BI$20,データシート1!$A$1:$BT$1,0),0)</f>
        <v>49.651021771564935</v>
      </c>
      <c r="BJ24" s="34">
        <f>VLOOKUP($AX24&amp;"_"&amp;$BC$14,データシート1!$A:$BT,MATCH($BC$12&amp;"_"&amp;BJ$20,データシート1!$A$1:$BT$1,0),0)</f>
        <v>48.825923049548194</v>
      </c>
      <c r="BK24" s="34">
        <f t="shared" si="1"/>
        <v>64.322230657686404</v>
      </c>
      <c r="BL24" s="34">
        <f t="shared" si="2"/>
        <v>61.740411155679183</v>
      </c>
      <c r="BM24" s="34">
        <f>VLOOKUP($AX24&amp;"_"&amp;$BC$14,データシート1!$A:$BT,MATCH($BC$12&amp;"_"&amp;BM$20,データシート1!$A$1:$BT$1,0),0)</f>
        <v>34.343999175680807</v>
      </c>
      <c r="BN24" s="34">
        <f>VLOOKUP($AX24&amp;"_"&amp;$BC$14,データシート1!$A:$BT,MATCH($BC$12&amp;"_"&amp;BN$20,データシート1!$A$1:$BT$1,0),0)</f>
        <v>27.396411979998373</v>
      </c>
      <c r="BO24" s="34">
        <f>VLOOKUP($AX24&amp;"_"&amp;$BC$14,データシート1!$A:$BT,MATCH($BC$12&amp;"_"&amp;BO$20,データシート1!$A$1:$BT$1,0),0)</f>
        <v>2.5818195020072201</v>
      </c>
      <c r="BP24" s="34">
        <f>VLOOKUP($AX24&amp;"_"&amp;$BC$14,データシート1!$A:$BT,MATCH($BC$12&amp;"_"&amp;BP$20,データシート1!$A$1:$BT$1,0),0)</f>
        <v>0</v>
      </c>
      <c r="BQ24" s="34">
        <f>VLOOKUP($AX24&amp;"_"&amp;$BC$14,データシート1!$A:$BT,MATCH($BC$12&amp;"_"&amp;BQ$20,データシート1!$A$1:$BT$1,0),0)</f>
        <v>6.1373845651999988</v>
      </c>
      <c r="BR24" s="35">
        <f t="shared" si="3"/>
        <v>197.94604687365782</v>
      </c>
      <c r="BT24" s="121" t="str">
        <f t="shared" si="4"/>
        <v>杉戸町</v>
      </c>
      <c r="BU24" s="33">
        <f t="shared" si="25"/>
        <v>197.94604687365782</v>
      </c>
      <c r="BV24" s="59">
        <f t="shared" si="16"/>
        <v>0.14655249391352604</v>
      </c>
      <c r="BW24" s="59">
        <f t="shared" si="5"/>
        <v>0.1224123943830428</v>
      </c>
      <c r="BX24" s="59">
        <f t="shared" si="5"/>
        <v>1.1905407647673063E-2</v>
      </c>
      <c r="BY24" s="59">
        <f t="shared" si="5"/>
        <v>1.2234691882810188E-2</v>
      </c>
      <c r="BZ24" s="59">
        <f t="shared" si="5"/>
        <v>0.25083108531717979</v>
      </c>
      <c r="CA24" s="59">
        <f t="shared" si="5"/>
        <v>0.24666278423186752</v>
      </c>
      <c r="CB24" s="59">
        <f t="shared" si="5"/>
        <v>0.32494829613213283</v>
      </c>
      <c r="CC24" s="59">
        <f t="shared" si="5"/>
        <v>0.31190524959099575</v>
      </c>
      <c r="CD24" s="59">
        <f t="shared" si="5"/>
        <v>0.17350181889513261</v>
      </c>
      <c r="CE24" s="59">
        <f t="shared" si="5"/>
        <v>0.13840343069586311</v>
      </c>
      <c r="CF24" s="59">
        <f t="shared" si="5"/>
        <v>1.3043046541137075E-2</v>
      </c>
      <c r="CG24" s="59">
        <f t="shared" si="5"/>
        <v>0</v>
      </c>
      <c r="CH24" s="59">
        <f t="shared" si="5"/>
        <v>3.1005340405293777E-2</v>
      </c>
      <c r="CI24" s="122">
        <f t="shared" si="6"/>
        <v>1</v>
      </c>
      <c r="CK24" s="123" t="str">
        <f t="shared" si="7"/>
        <v>杉戸町</v>
      </c>
      <c r="CL24" s="124">
        <f t="shared" si="17"/>
        <v>29.009486829658279</v>
      </c>
      <c r="CM24" s="65">
        <f t="shared" si="18"/>
        <v>0.53061952079285801</v>
      </c>
      <c r="CN24" s="66">
        <f t="shared" si="19"/>
        <v>24.231049556462477</v>
      </c>
      <c r="CO24" s="65">
        <f t="shared" si="20"/>
        <v>0.63525931735361629</v>
      </c>
      <c r="CP24" s="66">
        <f t="shared" si="8"/>
        <v>2.3566283802762964</v>
      </c>
      <c r="CQ24" s="65">
        <f t="shared" si="21"/>
        <v>0</v>
      </c>
      <c r="CR24" s="66">
        <f t="shared" si="9"/>
        <v>2.4218088929195063</v>
      </c>
      <c r="CS24" s="65">
        <f t="shared" si="22"/>
        <v>0</v>
      </c>
      <c r="CT24" s="66">
        <f t="shared" si="10"/>
        <v>49.651021771564935</v>
      </c>
      <c r="CU24" s="67">
        <f t="shared" si="23"/>
        <v>7.1217064097260169E-2</v>
      </c>
      <c r="CV24" s="16"/>
      <c r="CW24" s="959">
        <f t="shared" si="24"/>
        <v>15.393000000000001</v>
      </c>
      <c r="CX24" s="962">
        <f>VLOOKUP($AX24&amp;"_"&amp;$CW$14,データシート1!$A:$BT,MATCH($CW$12&amp;"_"&amp;CX$20,データシート1!$A$1:$BT$1,0),0)</f>
        <v>15.393000000000001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3.536</v>
      </c>
      <c r="DB24" s="962">
        <f>VLOOKUP($AX24&amp;"_"&amp;$CW$14,データシート1!$A:$BT,MATCH($CW$12&amp;"_"&amp;DB$20,データシート1!$A$1:$BT$1,0),0)</f>
        <v>0</v>
      </c>
      <c r="DC24" s="962">
        <f>VLOOKUP($AX24&amp;"_"&amp;$CW$14,データシート1!$A:$BT,MATCH($CW$12&amp;"_"&amp;DC$20,データシート1!$A$1:$BT$1,0),0)</f>
        <v>0</v>
      </c>
      <c r="DD24" s="961">
        <f t="shared" si="11"/>
        <v>18.929000000000002</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0.81</v>
      </c>
      <c r="DO24" s="127">
        <f t="shared" si="27"/>
        <v>0</v>
      </c>
      <c r="DP24" s="127">
        <f t="shared" si="13"/>
        <v>0</v>
      </c>
      <c r="DQ24" s="127">
        <f t="shared" si="13"/>
        <v>0.19</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23302</v>
      </c>
      <c r="AY25" s="18" t="str">
        <f>IF(IFERROR(比較地域マスタ!$Z10,"")=0,"",IFERROR(比較地域マスタ!$Z10,""))</f>
        <v>東郷町</v>
      </c>
      <c r="BB25" s="110" t="str">
        <f t="shared" si="0"/>
        <v>23302</v>
      </c>
      <c r="BC25" s="1031" t="str">
        <f t="shared" si="0"/>
        <v>東郷町</v>
      </c>
      <c r="BD25" s="34">
        <f t="shared" si="14"/>
        <v>259.29480370258881</v>
      </c>
      <c r="BE25" s="34">
        <f t="shared" si="15"/>
        <v>105.68102384791068</v>
      </c>
      <c r="BF25" s="34">
        <f>VLOOKUP($AX25&amp;"_"&amp;$BC$14,データシート1!$A:$BT,MATCH($BC$12&amp;"_"&amp;BF$20,データシート1!$A$1:$BT$1,0),0)</f>
        <v>100.84381376072317</v>
      </c>
      <c r="BG25" s="34">
        <f>VLOOKUP($AX25&amp;"_"&amp;$BC$14,データシート1!$A:$BT,MATCH($BC$12&amp;"_"&amp;BG$20,データシート1!$A$1:$BT$1,0),0)</f>
        <v>1.8549477153737706</v>
      </c>
      <c r="BH25" s="34">
        <f>VLOOKUP($AX25&amp;"_"&amp;$BC$14,データシート1!$A:$BT,MATCH($BC$12&amp;"_"&amp;BH$20,データシート1!$A$1:$BT$1,0),0)</f>
        <v>2.9822623718137513</v>
      </c>
      <c r="BI25" s="34">
        <f>VLOOKUP($AX25&amp;"_"&amp;$BC$14,データシート1!$A:$BT,MATCH($BC$12&amp;"_"&amp;BI$20,データシート1!$A$1:$BT$1,0),0)</f>
        <v>42.513505035880549</v>
      </c>
      <c r="BJ25" s="34">
        <f>VLOOKUP($AX25&amp;"_"&amp;$BC$14,データシート1!$A:$BT,MATCH($BC$12&amp;"_"&amp;BJ$20,データシート1!$A$1:$BT$1,0),0)</f>
        <v>45.679289057459584</v>
      </c>
      <c r="BK25" s="34">
        <f t="shared" si="1"/>
        <v>61.128991582944565</v>
      </c>
      <c r="BL25" s="34">
        <f t="shared" si="2"/>
        <v>58.574146924554952</v>
      </c>
      <c r="BM25" s="34">
        <f>VLOOKUP($AX25&amp;"_"&amp;$BC$14,データシート1!$A:$BT,MATCH($BC$12&amp;"_"&amp;BM$20,データシート1!$A$1:$BT$1,0),0)</f>
        <v>37.608643048409661</v>
      </c>
      <c r="BN25" s="34">
        <f>VLOOKUP($AX25&amp;"_"&amp;$BC$14,データシート1!$A:$BT,MATCH($BC$12&amp;"_"&amp;BN$20,データシート1!$A$1:$BT$1,0),0)</f>
        <v>20.965503876145291</v>
      </c>
      <c r="BO25" s="34">
        <f>VLOOKUP($AX25&amp;"_"&amp;$BC$14,データシート1!$A:$BT,MATCH($BC$12&amp;"_"&amp;BO$20,データシート1!$A$1:$BT$1,0),0)</f>
        <v>2.5548446583896101</v>
      </c>
      <c r="BP25" s="34">
        <f>VLOOKUP($AX25&amp;"_"&amp;$BC$14,データシート1!$A:$BT,MATCH($BC$12&amp;"_"&amp;BP$20,データシート1!$A$1:$BT$1,0),0)</f>
        <v>0</v>
      </c>
      <c r="BQ25" s="34">
        <f>VLOOKUP($AX25&amp;"_"&amp;$BC$14,データシート1!$A:$BT,MATCH($BC$12&amp;"_"&amp;BQ$20,データシート1!$A$1:$BT$1,0),0)</f>
        <v>4.2919941783934359</v>
      </c>
      <c r="BR25" s="35">
        <f t="shared" si="3"/>
        <v>259.29480370258881</v>
      </c>
      <c r="BT25" s="121" t="str">
        <f t="shared" si="4"/>
        <v>東郷町</v>
      </c>
      <c r="BU25" s="33">
        <f t="shared" si="25"/>
        <v>259.29480370258881</v>
      </c>
      <c r="BV25" s="59">
        <f t="shared" si="16"/>
        <v>0.40757092829799563</v>
      </c>
      <c r="BW25" s="59">
        <f t="shared" si="5"/>
        <v>0.38891567559676604</v>
      </c>
      <c r="BX25" s="59">
        <f t="shared" si="5"/>
        <v>7.1538175423731054E-3</v>
      </c>
      <c r="BY25" s="59">
        <f t="shared" si="5"/>
        <v>1.1501435158856507E-2</v>
      </c>
      <c r="BZ25" s="59">
        <f t="shared" si="5"/>
        <v>0.16395818361498501</v>
      </c>
      <c r="CA25" s="59">
        <f t="shared" si="5"/>
        <v>0.17616739095880124</v>
      </c>
      <c r="CB25" s="59">
        <f t="shared" si="5"/>
        <v>0.23575093179676493</v>
      </c>
      <c r="CC25" s="59">
        <f t="shared" si="5"/>
        <v>0.22589788182465667</v>
      </c>
      <c r="CD25" s="59">
        <f t="shared" si="5"/>
        <v>0.14504202364019134</v>
      </c>
      <c r="CE25" s="59">
        <f t="shared" si="5"/>
        <v>8.0855858184465307E-2</v>
      </c>
      <c r="CF25" s="59">
        <f t="shared" si="5"/>
        <v>9.8530499721082628E-3</v>
      </c>
      <c r="CG25" s="59">
        <f t="shared" si="5"/>
        <v>0</v>
      </c>
      <c r="CH25" s="59">
        <f t="shared" si="5"/>
        <v>1.6552565331453207E-2</v>
      </c>
      <c r="CI25" s="122">
        <f t="shared" si="6"/>
        <v>1</v>
      </c>
      <c r="CK25" s="123" t="str">
        <f t="shared" si="7"/>
        <v>東郷町</v>
      </c>
      <c r="CL25" s="124">
        <f t="shared" si="17"/>
        <v>105.68102384791068</v>
      </c>
      <c r="CM25" s="65">
        <f t="shared" si="18"/>
        <v>0.21216675599460788</v>
      </c>
      <c r="CN25" s="66">
        <f t="shared" si="19"/>
        <v>100.84381376072317</v>
      </c>
      <c r="CO25" s="65">
        <f t="shared" si="20"/>
        <v>0.22234383214821415</v>
      </c>
      <c r="CP25" s="66">
        <f t="shared" si="8"/>
        <v>1.8549477153737706</v>
      </c>
      <c r="CQ25" s="65">
        <f t="shared" si="21"/>
        <v>0</v>
      </c>
      <c r="CR25" s="66">
        <f t="shared" si="9"/>
        <v>2.9822623718137513</v>
      </c>
      <c r="CS25" s="65">
        <f t="shared" si="22"/>
        <v>0</v>
      </c>
      <c r="CT25" s="66">
        <f t="shared" si="10"/>
        <v>42.513505035880549</v>
      </c>
      <c r="CU25" s="67">
        <f t="shared" si="23"/>
        <v>0.72130020740748979</v>
      </c>
      <c r="CV25" s="16"/>
      <c r="CW25" s="959">
        <f t="shared" si="24"/>
        <v>22.422000000000001</v>
      </c>
      <c r="CX25" s="962">
        <f>VLOOKUP($AX25&amp;"_"&amp;$CW$14,データシート1!$A:$BT,MATCH($CW$12&amp;"_"&amp;CX$20,データシート1!$A$1:$BT$1,0),0)</f>
        <v>22.422000000000001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30.664999999999999</v>
      </c>
      <c r="DB25" s="962">
        <f>VLOOKUP($AX25&amp;"_"&amp;$CW$14,データシート1!$A:$BT,MATCH($CW$12&amp;"_"&amp;DB$20,データシート1!$A$1:$BT$1,0),0)</f>
        <v>0</v>
      </c>
      <c r="DC25" s="962">
        <f>VLOOKUP($AX25&amp;"_"&amp;$CW$14,データシート1!$A:$BT,MATCH($CW$12&amp;"_"&amp;DC$20,データシート1!$A$1:$BT$1,0),0)</f>
        <v>0</v>
      </c>
      <c r="DD25" s="961">
        <f t="shared" si="11"/>
        <v>53.087000000000003</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0.42</v>
      </c>
      <c r="DO25" s="127">
        <f t="shared" si="27"/>
        <v>0</v>
      </c>
      <c r="DP25" s="127">
        <f t="shared" si="13"/>
        <v>0</v>
      </c>
      <c r="DQ25" s="127">
        <f t="shared" si="13"/>
        <v>0.57999999999999996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43404</v>
      </c>
      <c r="AY26" s="18" t="str">
        <f>IF(IFERROR(比較地域マスタ!$Z11,"")=0,"",IFERROR(比較地域マスタ!$Z11,""))</f>
        <v>菊陽町</v>
      </c>
      <c r="BB26" s="110" t="str">
        <f t="shared" si="0"/>
        <v>43404</v>
      </c>
      <c r="BC26" s="1031" t="str">
        <f t="shared" si="0"/>
        <v>菊陽町</v>
      </c>
      <c r="BD26" s="34">
        <f t="shared" si="14"/>
        <v>302.24613868544094</v>
      </c>
      <c r="BE26" s="34">
        <f t="shared" si="15"/>
        <v>143.97968096285419</v>
      </c>
      <c r="BF26" s="34">
        <f>VLOOKUP($AX26&amp;"_"&amp;$BC$14,データシート1!$A:$BT,MATCH($BC$12&amp;"_"&amp;BF$20,データシート1!$A$1:$BT$1,0),0)</f>
        <v>136.17742009448256</v>
      </c>
      <c r="BG26" s="34">
        <f>VLOOKUP($AX26&amp;"_"&amp;$BC$14,データシート1!$A:$BT,MATCH($BC$12&amp;"_"&amp;BG$20,データシート1!$A$1:$BT$1,0),0)</f>
        <v>2.1180170695330163</v>
      </c>
      <c r="BH26" s="34">
        <f>VLOOKUP($AX26&amp;"_"&amp;$BC$14,データシート1!$A:$BT,MATCH($BC$12&amp;"_"&amp;BH$20,データシート1!$A$1:$BT$1,0),0)</f>
        <v>5.6842437988386223</v>
      </c>
      <c r="BI26" s="34">
        <f>VLOOKUP($AX26&amp;"_"&amp;$BC$14,データシート1!$A:$BT,MATCH($BC$12&amp;"_"&amp;BI$20,データシート1!$A$1:$BT$1,0),0)</f>
        <v>53.874293555206371</v>
      </c>
      <c r="BJ26" s="34">
        <f>VLOOKUP($AX26&amp;"_"&amp;$BC$14,データシート1!$A:$BT,MATCH($BC$12&amp;"_"&amp;BJ$20,データシート1!$A$1:$BT$1,0),0)</f>
        <v>33.834697599395525</v>
      </c>
      <c r="BK26" s="34">
        <f t="shared" si="1"/>
        <v>66.05551278410141</v>
      </c>
      <c r="BL26" s="34">
        <f t="shared" si="2"/>
        <v>63.525307485033522</v>
      </c>
      <c r="BM26" s="34">
        <f>VLOOKUP($AX26&amp;"_"&amp;$BC$14,データシート1!$A:$BT,MATCH($BC$12&amp;"_"&amp;BM$20,データシート1!$A$1:$BT$1,0),0)</f>
        <v>37.745915750801672</v>
      </c>
      <c r="BN26" s="34">
        <f>VLOOKUP($AX26&amp;"_"&amp;$BC$14,データシート1!$A:$BT,MATCH($BC$12&amp;"_"&amp;BN$20,データシート1!$A$1:$BT$1,0),0)</f>
        <v>25.779391734231847</v>
      </c>
      <c r="BO26" s="34">
        <f>VLOOKUP($AX26&amp;"_"&amp;$BC$14,データシート1!$A:$BT,MATCH($BC$12&amp;"_"&amp;BO$20,データシート1!$A$1:$BT$1,0),0)</f>
        <v>2.53020529906789</v>
      </c>
      <c r="BP26" s="34">
        <f>VLOOKUP($AX26&amp;"_"&amp;$BC$14,データシート1!$A:$BT,MATCH($BC$12&amp;"_"&amp;BP$20,データシート1!$A$1:$BT$1,0),0)</f>
        <v>0</v>
      </c>
      <c r="BQ26" s="34">
        <f>VLOOKUP($AX26&amp;"_"&amp;$BC$14,データシート1!$A:$BT,MATCH($BC$12&amp;"_"&amp;BQ$20,データシート1!$A$1:$BT$1,0),0)</f>
        <v>4.5019537838834189</v>
      </c>
      <c r="BR26" s="35">
        <f t="shared" si="3"/>
        <v>302.24613868544094</v>
      </c>
      <c r="BT26" s="121" t="str">
        <f t="shared" si="4"/>
        <v>菊陽町</v>
      </c>
      <c r="BU26" s="33">
        <f t="shared" si="25"/>
        <v>302.24613868544094</v>
      </c>
      <c r="BV26" s="59">
        <f t="shared" si="16"/>
        <v>0.4763656587609853</v>
      </c>
      <c r="BW26" s="59">
        <f t="shared" si="5"/>
        <v>0.45055139723789023</v>
      </c>
      <c r="BX26" s="59">
        <f t="shared" si="5"/>
        <v>7.007590167222342E-3</v>
      </c>
      <c r="BY26" s="59">
        <f t="shared" si="5"/>
        <v>1.8806671355872741E-2</v>
      </c>
      <c r="BZ26" s="59">
        <f t="shared" si="5"/>
        <v>0.17824642455159831</v>
      </c>
      <c r="CA26" s="59">
        <f t="shared" si="5"/>
        <v>0.11194418478446992</v>
      </c>
      <c r="CB26" s="59">
        <f t="shared" si="5"/>
        <v>0.21854874001499783</v>
      </c>
      <c r="CC26" s="59">
        <f t="shared" si="5"/>
        <v>0.21017739965620116</v>
      </c>
      <c r="CD26" s="59">
        <f t="shared" si="5"/>
        <v>0.12488469138090556</v>
      </c>
      <c r="CE26" s="59">
        <f t="shared" si="5"/>
        <v>8.5292708275295587E-2</v>
      </c>
      <c r="CF26" s="59">
        <f t="shared" si="5"/>
        <v>8.3713403587966796E-3</v>
      </c>
      <c r="CG26" s="59">
        <f t="shared" si="5"/>
        <v>0</v>
      </c>
      <c r="CH26" s="59">
        <f t="shared" si="5"/>
        <v>1.4894991887948562E-2</v>
      </c>
      <c r="CI26" s="122">
        <f t="shared" si="6"/>
        <v>1</v>
      </c>
      <c r="CK26" s="123" t="str">
        <f t="shared" si="7"/>
        <v>菊陽町</v>
      </c>
      <c r="CL26" s="124">
        <f t="shared" si="17"/>
        <v>143.97968096285419</v>
      </c>
      <c r="CM26" s="65">
        <f t="shared" si="18"/>
        <v>1</v>
      </c>
      <c r="CN26" s="66">
        <f t="shared" si="19"/>
        <v>136.17742009448256</v>
      </c>
      <c r="CO26" s="65">
        <f t="shared" si="20"/>
        <v>1</v>
      </c>
      <c r="CP26" s="66">
        <f t="shared" si="8"/>
        <v>2.1180170695330163</v>
      </c>
      <c r="CQ26" s="65">
        <f t="shared" si="21"/>
        <v>0</v>
      </c>
      <c r="CR26" s="66">
        <f t="shared" si="9"/>
        <v>5.6842437988386223</v>
      </c>
      <c r="CS26" s="65">
        <f t="shared" si="22"/>
        <v>0</v>
      </c>
      <c r="CT26" s="66">
        <f t="shared" si="10"/>
        <v>53.874293555206371</v>
      </c>
      <c r="CU26" s="67">
        <f t="shared" si="23"/>
        <v>8.861369096390953E-2</v>
      </c>
      <c r="CV26" s="16"/>
      <c r="CW26" s="959">
        <f t="shared" si="24"/>
        <v>245.03399999999999</v>
      </c>
      <c r="CX26" s="962">
        <f>VLOOKUP($AX26&amp;"_"&amp;$CW$14,データシート1!$A:$BT,MATCH($CW$12&amp;"_"&amp;CX$20,データシート1!$A$1:$BT$1,0),0)</f>
        <v>245.03399999999999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4.774</v>
      </c>
      <c r="DB26" s="962">
        <f>VLOOKUP($AX26&amp;"_"&amp;$CW$14,データシート1!$A:$BT,MATCH($CW$12&amp;"_"&amp;DB$20,データシート1!$A$1:$BT$1,0),0)</f>
        <v>1.9059999999999999</v>
      </c>
      <c r="DC26" s="962">
        <f>VLOOKUP($AX26&amp;"_"&amp;$CW$14,データシート1!$A:$BT,MATCH($CW$12&amp;"_"&amp;DC$20,データシート1!$A$1:$BT$1,0),0)</f>
        <v>0</v>
      </c>
      <c r="DD26" s="961">
        <f t="shared" si="11"/>
        <v>251.714</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1</v>
      </c>
      <c r="DK26" s="64">
        <f>VLOOKUP($AX26&amp;"_"&amp;$DF$14,データシート1!$A:$BT,MATCH($DF$12&amp;"_"&amp;DK$20,データシート1!$A$1:$BT$1,0),0)</f>
        <v>0</v>
      </c>
      <c r="DL26" s="68">
        <f t="shared" si="12"/>
        <v>5</v>
      </c>
      <c r="DM26" s="16"/>
      <c r="DN26" s="126">
        <f t="shared" si="26"/>
        <v>0.97</v>
      </c>
      <c r="DO26" s="127">
        <f t="shared" si="27"/>
        <v>0</v>
      </c>
      <c r="DP26" s="127">
        <f t="shared" si="13"/>
        <v>0</v>
      </c>
      <c r="DQ26" s="127">
        <f t="shared" si="13"/>
        <v>0.02</v>
      </c>
      <c r="DR26" s="127">
        <f t="shared" si="13"/>
        <v>0.01</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09214</v>
      </c>
      <c r="AY27" s="18" t="str">
        <f>IF(IFERROR(比較地域マスタ!$Z12,"")=0,"",IFERROR(比較地域マスタ!$Z12,""))</f>
        <v>さくら市</v>
      </c>
      <c r="BB27" s="110" t="str">
        <f t="shared" si="0"/>
        <v>09214</v>
      </c>
      <c r="BC27" s="1031" t="str">
        <f t="shared" si="0"/>
        <v>さくら市</v>
      </c>
      <c r="BD27" s="34">
        <f t="shared" si="14"/>
        <v>354.75760648193591</v>
      </c>
      <c r="BE27" s="34">
        <f t="shared" si="15"/>
        <v>169.25534212838051</v>
      </c>
      <c r="BF27" s="34">
        <f>VLOOKUP($AX27&amp;"_"&amp;$BC$14,データシート1!$A:$BT,MATCH($BC$12&amp;"_"&amp;BF$20,データシート1!$A$1:$BT$1,0),0)</f>
        <v>157.75910581078406</v>
      </c>
      <c r="BG27" s="34">
        <f>VLOOKUP($AX27&amp;"_"&amp;$BC$14,データシート1!$A:$BT,MATCH($BC$12&amp;"_"&amp;BG$20,データシート1!$A$1:$BT$1,0),0)</f>
        <v>2.9843023386319616</v>
      </c>
      <c r="BH27" s="34">
        <f>VLOOKUP($AX27&amp;"_"&amp;$BC$14,データシート1!$A:$BT,MATCH($BC$12&amp;"_"&amp;BH$20,データシート1!$A$1:$BT$1,0),0)</f>
        <v>8.5119339789644837</v>
      </c>
      <c r="BI27" s="34">
        <f>VLOOKUP($AX27&amp;"_"&amp;$BC$14,データシート1!$A:$BT,MATCH($BC$12&amp;"_"&amp;BI$20,データシート1!$A$1:$BT$1,0),0)</f>
        <v>49.884996194726476</v>
      </c>
      <c r="BJ27" s="34">
        <f>VLOOKUP($AX27&amp;"_"&amp;$BC$14,データシート1!$A:$BT,MATCH($BC$12&amp;"_"&amp;BJ$20,データシート1!$A$1:$BT$1,0),0)</f>
        <v>51.024334635595977</v>
      </c>
      <c r="BK27" s="34">
        <f t="shared" si="1"/>
        <v>78.951113130341938</v>
      </c>
      <c r="BL27" s="34">
        <f t="shared" si="2"/>
        <v>76.381730082210368</v>
      </c>
      <c r="BM27" s="34">
        <f>VLOOKUP($AX27&amp;"_"&amp;$BC$14,データシート1!$A:$BT,MATCH($BC$12&amp;"_"&amp;BM$20,データシート1!$A$1:$BT$1,0),0)</f>
        <v>42.577643047867063</v>
      </c>
      <c r="BN27" s="34">
        <f>VLOOKUP($AX27&amp;"_"&amp;$BC$14,データシート1!$A:$BT,MATCH($BC$12&amp;"_"&amp;BN$20,データシート1!$A$1:$BT$1,0),0)</f>
        <v>33.804087034343311</v>
      </c>
      <c r="BO27" s="34">
        <f>VLOOKUP($AX27&amp;"_"&amp;$BC$14,データシート1!$A:$BT,MATCH($BC$12&amp;"_"&amp;BO$20,データシート1!$A$1:$BT$1,0),0)</f>
        <v>2.56938304813157</v>
      </c>
      <c r="BP27" s="34">
        <f>VLOOKUP($AX27&amp;"_"&amp;$BC$14,データシート1!$A:$BT,MATCH($BC$12&amp;"_"&amp;BP$20,データシート1!$A$1:$BT$1,0),0)</f>
        <v>0</v>
      </c>
      <c r="BQ27" s="34">
        <f>VLOOKUP($AX27&amp;"_"&amp;$BC$14,データシート1!$A:$BT,MATCH($BC$12&amp;"_"&amp;BQ$20,データシート1!$A$1:$BT$1,0),0)</f>
        <v>5.641820392891014</v>
      </c>
      <c r="BR27" s="35">
        <f t="shared" si="3"/>
        <v>354.75760648193591</v>
      </c>
      <c r="BT27" s="121" t="str">
        <f t="shared" si="4"/>
        <v>さくら市</v>
      </c>
      <c r="BU27" s="33">
        <f t="shared" si="25"/>
        <v>354.75760648193591</v>
      </c>
      <c r="BV27" s="59">
        <f t="shared" si="16"/>
        <v>0.47710137580094114</v>
      </c>
      <c r="BW27" s="59">
        <f t="shared" si="5"/>
        <v>0.44469548482765819</v>
      </c>
      <c r="BX27" s="59">
        <f t="shared" si="5"/>
        <v>8.4122293196944344E-3</v>
      </c>
      <c r="BY27" s="59">
        <f t="shared" si="5"/>
        <v>2.3993661653588554E-2</v>
      </c>
      <c r="BZ27" s="59">
        <f t="shared" si="5"/>
        <v>0.14061712922642181</v>
      </c>
      <c r="CA27" s="59">
        <f t="shared" si="5"/>
        <v>0.14382872615923489</v>
      </c>
      <c r="CB27" s="59">
        <f t="shared" si="5"/>
        <v>0.22254945824357425</v>
      </c>
      <c r="CC27" s="59">
        <f t="shared" si="5"/>
        <v>0.2153068142489559</v>
      </c>
      <c r="CD27" s="59">
        <f t="shared" si="5"/>
        <v>0.12001897146082785</v>
      </c>
      <c r="CE27" s="59">
        <f t="shared" si="5"/>
        <v>9.528784278812806E-2</v>
      </c>
      <c r="CF27" s="59">
        <f t="shared" si="5"/>
        <v>7.2426439946183417E-3</v>
      </c>
      <c r="CG27" s="59">
        <f t="shared" si="5"/>
        <v>0</v>
      </c>
      <c r="CH27" s="59">
        <f t="shared" si="5"/>
        <v>1.590331056982789E-2</v>
      </c>
      <c r="CI27" s="122">
        <f t="shared" si="6"/>
        <v>1</v>
      </c>
      <c r="CK27" s="123" t="str">
        <f t="shared" si="7"/>
        <v>さくら市</v>
      </c>
      <c r="CL27" s="124">
        <f t="shared" si="17"/>
        <v>169.25534212838051</v>
      </c>
      <c r="CM27" s="65">
        <f t="shared" si="18"/>
        <v>0.74893943320176437</v>
      </c>
      <c r="CN27" s="66">
        <f t="shared" si="19"/>
        <v>157.75910581078406</v>
      </c>
      <c r="CO27" s="65">
        <f t="shared" si="20"/>
        <v>0.80351621764412173</v>
      </c>
      <c r="CP27" s="66">
        <f t="shared" si="8"/>
        <v>2.9843023386319616</v>
      </c>
      <c r="CQ27" s="65">
        <f t="shared" si="21"/>
        <v>0</v>
      </c>
      <c r="CR27" s="66">
        <f t="shared" si="9"/>
        <v>8.5119339789644837</v>
      </c>
      <c r="CS27" s="65">
        <f t="shared" si="22"/>
        <v>0</v>
      </c>
      <c r="CT27" s="66">
        <f t="shared" si="10"/>
        <v>49.884996194726476</v>
      </c>
      <c r="CU27" s="67">
        <f t="shared" si="23"/>
        <v>0</v>
      </c>
      <c r="CV27" s="16"/>
      <c r="CW27" s="959">
        <f t="shared" si="24"/>
        <v>126.762</v>
      </c>
      <c r="CX27" s="962">
        <f>VLOOKUP($AX27&amp;"_"&amp;$CW$14,データシート1!$A:$BT,MATCH($CW$12&amp;"_"&amp;CX$20,データシート1!$A$1:$BT$1,0),0)</f>
        <v>126.762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126.762</v>
      </c>
      <c r="DE27" s="16"/>
      <c r="DF27" s="125">
        <f>VLOOKUP($AX27&amp;"_"&amp;$DF$14,データシート1!$A:$BT,MATCH($DF$12&amp;"_"&amp;DF$20,データシート1!$A$1:$BT$1,0),0)</f>
        <v>16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16</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23235</v>
      </c>
      <c r="AY28" s="18" t="str">
        <f>IF(IFERROR(比較地域マスタ!$Z13,"")=0,"",IFERROR(比較地域マスタ!$Z13,""))</f>
        <v>弥富市</v>
      </c>
      <c r="BB28" s="110" t="str">
        <f t="shared" si="0"/>
        <v>23235</v>
      </c>
      <c r="BC28" s="1031" t="str">
        <f t="shared" si="0"/>
        <v>弥富市</v>
      </c>
      <c r="BD28" s="34">
        <f t="shared" si="14"/>
        <v>367.74221004979</v>
      </c>
      <c r="BE28" s="34">
        <f t="shared" si="15"/>
        <v>115.97537211773677</v>
      </c>
      <c r="BF28" s="34">
        <f>VLOOKUP($AX28&amp;"_"&amp;$BC$14,データシート1!$A:$BT,MATCH($BC$12&amp;"_"&amp;BF$20,データシート1!$A$1:$BT$1,0),0)</f>
        <v>106.47235554304446</v>
      </c>
      <c r="BG28" s="34">
        <f>VLOOKUP($AX28&amp;"_"&amp;$BC$14,データシート1!$A:$BT,MATCH($BC$12&amp;"_"&amp;BG$20,データシート1!$A$1:$BT$1,0),0)</f>
        <v>1.8025480623971106</v>
      </c>
      <c r="BH28" s="34">
        <f>VLOOKUP($AX28&amp;"_"&amp;$BC$14,データシート1!$A:$BT,MATCH($BC$12&amp;"_"&amp;BH$20,データシート1!$A$1:$BT$1,0),0)</f>
        <v>7.700468512295207</v>
      </c>
      <c r="BI28" s="34">
        <f>VLOOKUP($AX28&amp;"_"&amp;$BC$14,データシート1!$A:$BT,MATCH($BC$12&amp;"_"&amp;BI$20,データシート1!$A$1:$BT$1,0),0)</f>
        <v>61.818975795075914</v>
      </c>
      <c r="BJ28" s="34">
        <f>VLOOKUP($AX28&amp;"_"&amp;$BC$14,データシート1!$A:$BT,MATCH($BC$12&amp;"_"&amp;BJ$20,データシート1!$A$1:$BT$1,0),0)</f>
        <v>46.960897847949447</v>
      </c>
      <c r="BK28" s="34">
        <f t="shared" si="1"/>
        <v>137.90036896153217</v>
      </c>
      <c r="BL28" s="34">
        <f t="shared" si="2"/>
        <v>89.287262468143226</v>
      </c>
      <c r="BM28" s="34">
        <f>VLOOKUP($AX28&amp;"_"&amp;$BC$14,データシート1!$A:$BT,MATCH($BC$12&amp;"_"&amp;BM$20,データシート1!$A$1:$BT$1,0),0)</f>
        <v>37.53796799371279</v>
      </c>
      <c r="BN28" s="34">
        <f>VLOOKUP($AX28&amp;"_"&amp;$BC$14,データシート1!$A:$BT,MATCH($BC$12&amp;"_"&amp;BN$20,データシート1!$A$1:$BT$1,0),0)</f>
        <v>51.749294474430435</v>
      </c>
      <c r="BO28" s="34">
        <f>VLOOKUP($AX28&amp;"_"&amp;$BC$14,データシート1!$A:$BT,MATCH($BC$12&amp;"_"&amp;BO$20,データシート1!$A$1:$BT$1,0),0)</f>
        <v>2.5725359519310298</v>
      </c>
      <c r="BP28" s="34">
        <f>VLOOKUP($AX28&amp;"_"&amp;$BC$14,データシート1!$A:$BT,MATCH($BC$12&amp;"_"&amp;BP$20,データシート1!$A$1:$BT$1,0),0)</f>
        <v>46.04057054145791</v>
      </c>
      <c r="BQ28" s="34">
        <f>VLOOKUP($AX28&amp;"_"&amp;$BC$14,データシート1!$A:$BT,MATCH($BC$12&amp;"_"&amp;BQ$20,データシート1!$A$1:$BT$1,0),0)</f>
        <v>5.0865953274957141</v>
      </c>
      <c r="BR28" s="35">
        <f t="shared" si="3"/>
        <v>367.74221004979</v>
      </c>
      <c r="BT28" s="121" t="str">
        <f t="shared" si="4"/>
        <v>弥富市</v>
      </c>
      <c r="BU28" s="33">
        <f t="shared" si="25"/>
        <v>367.74221004979</v>
      </c>
      <c r="BV28" s="59">
        <f t="shared" si="16"/>
        <v>0.31537139046952056</v>
      </c>
      <c r="BW28" s="59">
        <f t="shared" si="5"/>
        <v>0.2895298734638832</v>
      </c>
      <c r="BX28" s="59">
        <f t="shared" si="5"/>
        <v>4.9016621240000075E-3</v>
      </c>
      <c r="BY28" s="59">
        <f t="shared" si="5"/>
        <v>2.0939854881637361E-2</v>
      </c>
      <c r="BZ28" s="59">
        <f t="shared" si="5"/>
        <v>0.16810410691420496</v>
      </c>
      <c r="CA28" s="59">
        <f t="shared" si="5"/>
        <v>0.12770059178572737</v>
      </c>
      <c r="CB28" s="59">
        <f t="shared" si="5"/>
        <v>0.37499195140764863</v>
      </c>
      <c r="CC28" s="59">
        <f t="shared" si="5"/>
        <v>0.24279851490546675</v>
      </c>
      <c r="CD28" s="59">
        <f t="shared" si="5"/>
        <v>0.10207685429592209</v>
      </c>
      <c r="CE28" s="59">
        <f t="shared" si="5"/>
        <v>0.14072166060954466</v>
      </c>
      <c r="CF28" s="59">
        <f t="shared" si="5"/>
        <v>6.9954872778480457E-3</v>
      </c>
      <c r="CG28" s="59">
        <f t="shared" si="5"/>
        <v>0.1251979492243338</v>
      </c>
      <c r="CH28" s="59">
        <f t="shared" si="5"/>
        <v>1.3831959422898504E-2</v>
      </c>
      <c r="CI28" s="122">
        <f t="shared" si="6"/>
        <v>1</v>
      </c>
      <c r="CK28" s="123" t="str">
        <f t="shared" si="7"/>
        <v>弥富市</v>
      </c>
      <c r="CL28" s="124">
        <f t="shared" si="17"/>
        <v>115.97537211773677</v>
      </c>
      <c r="CM28" s="65">
        <f t="shared" si="18"/>
        <v>0.19917159633297127</v>
      </c>
      <c r="CN28" s="66">
        <f t="shared" si="19"/>
        <v>106.47235554304446</v>
      </c>
      <c r="CO28" s="65">
        <f t="shared" si="20"/>
        <v>0.21694833257128021</v>
      </c>
      <c r="CP28" s="66">
        <f t="shared" si="8"/>
        <v>1.8025480623971106</v>
      </c>
      <c r="CQ28" s="65">
        <f t="shared" si="21"/>
        <v>0</v>
      </c>
      <c r="CR28" s="66">
        <f t="shared" si="9"/>
        <v>7.700468512295207</v>
      </c>
      <c r="CS28" s="65">
        <f t="shared" si="22"/>
        <v>0</v>
      </c>
      <c r="CT28" s="66">
        <f t="shared" si="10"/>
        <v>61.818975795075914</v>
      </c>
      <c r="CU28" s="67">
        <f t="shared" si="23"/>
        <v>0.81863213275738245</v>
      </c>
      <c r="CV28" s="16"/>
      <c r="CW28" s="959">
        <f t="shared" si="24"/>
        <v>23.099</v>
      </c>
      <c r="CX28" s="962">
        <f>VLOOKUP($AX28&amp;"_"&amp;$CW$14,データシート1!$A:$BT,MATCH($CW$12&amp;"_"&amp;CX$20,データシート1!$A$1:$BT$1,0),0)</f>
        <v>23.099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50.606999999999999</v>
      </c>
      <c r="DB28" s="962">
        <f>VLOOKUP($AX28&amp;"_"&amp;$CW$14,データシート1!$A:$BT,MATCH($CW$12&amp;"_"&amp;DB$20,データシート1!$A$1:$BT$1,0),0)</f>
        <v>0</v>
      </c>
      <c r="DC28" s="962">
        <f>VLOOKUP($AX28&amp;"_"&amp;$CW$14,データシート1!$A:$BT,MATCH($CW$12&amp;"_"&amp;DC$20,データシート1!$A$1:$BT$1,0),0)</f>
        <v>0</v>
      </c>
      <c r="DD28" s="961">
        <f t="shared" si="11"/>
        <v>73.706000000000003</v>
      </c>
      <c r="DE28" s="16"/>
      <c r="DF28" s="125">
        <f>VLOOKUP($AX28&amp;"_"&amp;$DF$14,データシート1!$A:$BT,MATCH($DF$12&amp;"_"&amp;DF$20,データシート1!$A$1:$BT$1,0),0)</f>
        <v>4</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4</v>
      </c>
      <c r="DJ28" s="64">
        <f>VLOOKUP($AX28&amp;"_"&amp;$DF$14,データシート1!$A:$BT,MATCH($DF$12&amp;"_"&amp;DJ$20,データシート1!$A$1:$BT$1,0),0)</f>
        <v>0</v>
      </c>
      <c r="DK28" s="64">
        <f>VLOOKUP($AX28&amp;"_"&amp;$DF$14,データシート1!$A:$BT,MATCH($DF$12&amp;"_"&amp;DK$20,データシート1!$A$1:$BT$1,0),0)</f>
        <v>0</v>
      </c>
      <c r="DL28" s="68">
        <f t="shared" si="12"/>
        <v>8</v>
      </c>
      <c r="DM28" s="16"/>
      <c r="DN28" s="126">
        <f t="shared" si="26"/>
        <v>0.31</v>
      </c>
      <c r="DO28" s="127">
        <f t="shared" si="27"/>
        <v>0</v>
      </c>
      <c r="DP28" s="127">
        <f t="shared" si="13"/>
        <v>0</v>
      </c>
      <c r="DQ28" s="127">
        <f t="shared" si="13"/>
        <v>0.69</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32204</v>
      </c>
      <c r="AY29" s="18" t="str">
        <f>IF(IFERROR(比較地域マスタ!$Z14,"")=0,"",IFERROR(比較地域マスタ!$Z14,""))</f>
        <v>益田市</v>
      </c>
      <c r="BB29" s="110" t="str">
        <f t="shared" si="0"/>
        <v>32204</v>
      </c>
      <c r="BC29" s="1031" t="str">
        <f t="shared" si="0"/>
        <v>益田市</v>
      </c>
      <c r="BD29" s="34">
        <f t="shared" si="14"/>
        <v>322.86948846580128</v>
      </c>
      <c r="BE29" s="34">
        <f t="shared" si="15"/>
        <v>81.661416299889254</v>
      </c>
      <c r="BF29" s="34">
        <f>VLOOKUP($AX29&amp;"_"&amp;$BC$14,データシート1!$A:$BT,MATCH($BC$12&amp;"_"&amp;BF$20,データシート1!$A$1:$BT$1,0),0)</f>
        <v>50.205041530887613</v>
      </c>
      <c r="BG29" s="34">
        <f>VLOOKUP($AX29&amp;"_"&amp;$BC$14,データシート1!$A:$BT,MATCH($BC$12&amp;"_"&amp;BG$20,データシート1!$A$1:$BT$1,0),0)</f>
        <v>4.9242414251449302</v>
      </c>
      <c r="BH29" s="34">
        <f>VLOOKUP($AX29&amp;"_"&amp;$BC$14,データシート1!$A:$BT,MATCH($BC$12&amp;"_"&amp;BH$20,データシート1!$A$1:$BT$1,0),0)</f>
        <v>26.532133343856721</v>
      </c>
      <c r="BI29" s="34">
        <f>VLOOKUP($AX29&amp;"_"&amp;$BC$14,データシート1!$A:$BT,MATCH($BC$12&amp;"_"&amp;BI$20,データシート1!$A$1:$BT$1,0),0)</f>
        <v>75.955938166009034</v>
      </c>
      <c r="BJ29" s="34">
        <f>VLOOKUP($AX29&amp;"_"&amp;$BC$14,データシート1!$A:$BT,MATCH($BC$12&amp;"_"&amp;BJ$20,データシート1!$A$1:$BT$1,0),0)</f>
        <v>77.654439820763059</v>
      </c>
      <c r="BK29" s="34">
        <f t="shared" si="1"/>
        <v>83.564830095986864</v>
      </c>
      <c r="BL29" s="34">
        <f t="shared" si="2"/>
        <v>80.889943265338445</v>
      </c>
      <c r="BM29" s="34">
        <f>VLOOKUP($AX29&amp;"_"&amp;$BC$14,データシート1!$A:$BT,MATCH($BC$12&amp;"_"&amp;BM$20,データシート1!$A$1:$BT$1,0),0)</f>
        <v>37.156050871216202</v>
      </c>
      <c r="BN29" s="34">
        <f>VLOOKUP($AX29&amp;"_"&amp;$BC$14,データシート1!$A:$BT,MATCH($BC$12&amp;"_"&amp;BN$20,データシート1!$A$1:$BT$1,0),0)</f>
        <v>43.733892394122236</v>
      </c>
      <c r="BO29" s="34">
        <f>VLOOKUP($AX29&amp;"_"&amp;$BC$14,データシート1!$A:$BT,MATCH($BC$12&amp;"_"&amp;BO$20,データシート1!$A$1:$BT$1,0),0)</f>
        <v>2.6260185423070799</v>
      </c>
      <c r="BP29" s="34">
        <f>VLOOKUP($AX29&amp;"_"&amp;$BC$14,データシート1!$A:$BT,MATCH($BC$12&amp;"_"&amp;BP$20,データシート1!$A$1:$BT$1,0),0)</f>
        <v>4.8868288341338217E-2</v>
      </c>
      <c r="BQ29" s="34">
        <f>VLOOKUP($AX29&amp;"_"&amp;$BC$14,データシート1!$A:$BT,MATCH($BC$12&amp;"_"&amp;BQ$20,データシート1!$A$1:$BT$1,0),0)</f>
        <v>4.0328640831530764</v>
      </c>
      <c r="BR29" s="35">
        <f t="shared" si="3"/>
        <v>322.86948846580128</v>
      </c>
      <c r="BT29" s="121" t="str">
        <f t="shared" si="4"/>
        <v>益田市</v>
      </c>
      <c r="BU29" s="33">
        <f t="shared" si="25"/>
        <v>322.86948846580128</v>
      </c>
      <c r="BV29" s="59">
        <f t="shared" si="16"/>
        <v>0.25292391885007409</v>
      </c>
      <c r="BW29" s="59">
        <f t="shared" si="5"/>
        <v>0.15549639505872787</v>
      </c>
      <c r="BX29" s="59">
        <f t="shared" si="5"/>
        <v>1.5251492014757262E-2</v>
      </c>
      <c r="BY29" s="59">
        <f t="shared" si="5"/>
        <v>8.2176031776588998E-2</v>
      </c>
      <c r="BZ29" s="59">
        <f t="shared" si="5"/>
        <v>0.23525275964270739</v>
      </c>
      <c r="CA29" s="59">
        <f t="shared" si="5"/>
        <v>0.24051340431627161</v>
      </c>
      <c r="CB29" s="59">
        <f t="shared" si="5"/>
        <v>0.25881922287877673</v>
      </c>
      <c r="CC29" s="59">
        <f t="shared" si="5"/>
        <v>0.25053449196983013</v>
      </c>
      <c r="CD29" s="59">
        <f t="shared" si="5"/>
        <v>0.11508071279132905</v>
      </c>
      <c r="CE29" s="59">
        <f t="shared" si="5"/>
        <v>0.13545377917850104</v>
      </c>
      <c r="CF29" s="59">
        <f t="shared" si="5"/>
        <v>8.1333747415566985E-3</v>
      </c>
      <c r="CG29" s="59">
        <f t="shared" si="5"/>
        <v>1.5135616738995268E-4</v>
      </c>
      <c r="CH29" s="59">
        <f t="shared" si="5"/>
        <v>1.249069431217017E-2</v>
      </c>
      <c r="CI29" s="122">
        <f t="shared" si="6"/>
        <v>1</v>
      </c>
      <c r="CK29" s="123" t="str">
        <f t="shared" si="7"/>
        <v>益田市</v>
      </c>
      <c r="CL29" s="124">
        <f t="shared" si="17"/>
        <v>81.661416299889254</v>
      </c>
      <c r="CM29" s="65">
        <f t="shared" si="18"/>
        <v>1</v>
      </c>
      <c r="CN29" s="66">
        <f t="shared" si="19"/>
        <v>50.205041530887613</v>
      </c>
      <c r="CO29" s="65">
        <f t="shared" si="20"/>
        <v>1</v>
      </c>
      <c r="CP29" s="66">
        <f t="shared" si="8"/>
        <v>4.9242414251449302</v>
      </c>
      <c r="CQ29" s="65">
        <f t="shared" si="21"/>
        <v>0</v>
      </c>
      <c r="CR29" s="66">
        <f t="shared" si="9"/>
        <v>26.532133343856721</v>
      </c>
      <c r="CS29" s="65">
        <f t="shared" si="22"/>
        <v>0</v>
      </c>
      <c r="CT29" s="66">
        <f t="shared" si="10"/>
        <v>75.955938166009034</v>
      </c>
      <c r="CU29" s="67">
        <f t="shared" si="23"/>
        <v>0</v>
      </c>
      <c r="CV29" s="16"/>
      <c r="CW29" s="959">
        <f t="shared" si="24"/>
        <v>86.691000000000003</v>
      </c>
      <c r="CX29" s="962">
        <f>VLOOKUP($AX29&amp;"_"&amp;$CW$14,データシート1!$A:$BT,MATCH($CW$12&amp;"_"&amp;CX$20,データシート1!$A$1:$BT$1,0),0)</f>
        <v>86.691000000000003</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86.691000000000003</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01236</v>
      </c>
      <c r="AY30" s="18" t="str">
        <f>IF(IFERROR(比較地域マスタ!$Z15,"")=0,"",IFERROR(比較地域マスタ!$Z15,""))</f>
        <v>北斗市</v>
      </c>
      <c r="BB30" s="110" t="str">
        <f t="shared" si="0"/>
        <v>01236</v>
      </c>
      <c r="BC30" s="1031" t="str">
        <f t="shared" si="0"/>
        <v>北斗市</v>
      </c>
      <c r="BD30" s="34">
        <f t="shared" si="14"/>
        <v>409.78388392932135</v>
      </c>
      <c r="BE30" s="34">
        <f t="shared" si="15"/>
        <v>171.23846140332759</v>
      </c>
      <c r="BF30" s="34">
        <f>VLOOKUP($AX30&amp;"_"&amp;$BC$14,データシート1!$A:$BT,MATCH($BC$12&amp;"_"&amp;BF$20,データシート1!$A$1:$BT$1,0),0)</f>
        <v>156.78687537481639</v>
      </c>
      <c r="BG30" s="34">
        <f>VLOOKUP($AX30&amp;"_"&amp;$BC$14,データシート1!$A:$BT,MATCH($BC$12&amp;"_"&amp;BG$20,データシート1!$A$1:$BT$1,0),0)</f>
        <v>4.8296542547170889</v>
      </c>
      <c r="BH30" s="34">
        <f>VLOOKUP($AX30&amp;"_"&amp;$BC$14,データシート1!$A:$BT,MATCH($BC$12&amp;"_"&amp;BH$20,データシート1!$A$1:$BT$1,0),0)</f>
        <v>9.6219317737941079</v>
      </c>
      <c r="BI30" s="34">
        <f>VLOOKUP($AX30&amp;"_"&amp;$BC$14,データシート1!$A:$BT,MATCH($BC$12&amp;"_"&amp;BI$20,データシート1!$A$1:$BT$1,0),0)</f>
        <v>60.339925124399286</v>
      </c>
      <c r="BJ30" s="34">
        <f>VLOOKUP($AX30&amp;"_"&amp;$BC$14,データシート1!$A:$BT,MATCH($BC$12&amp;"_"&amp;BJ$20,データシート1!$A$1:$BT$1,0),0)</f>
        <v>97.803121774361045</v>
      </c>
      <c r="BK30" s="34">
        <f t="shared" si="1"/>
        <v>77.973991239899604</v>
      </c>
      <c r="BL30" s="34">
        <f t="shared" si="2"/>
        <v>75.345111729330057</v>
      </c>
      <c r="BM30" s="34">
        <f>VLOOKUP($AX30&amp;"_"&amp;$BC$14,データシート1!$A:$BT,MATCH($BC$12&amp;"_"&amp;BM$20,データシート1!$A$1:$BT$1,0),0)</f>
        <v>38.89710366096044</v>
      </c>
      <c r="BN30" s="34">
        <f>VLOOKUP($AX30&amp;"_"&amp;$BC$14,データシート1!$A:$BT,MATCH($BC$12&amp;"_"&amp;BN$20,データシート1!$A$1:$BT$1,0),0)</f>
        <v>36.44800806836961</v>
      </c>
      <c r="BO30" s="34">
        <f>VLOOKUP($AX30&amp;"_"&amp;$BC$14,データシート1!$A:$BT,MATCH($BC$12&amp;"_"&amp;BO$20,データシート1!$A$1:$BT$1,0),0)</f>
        <v>2.6288795105695502</v>
      </c>
      <c r="BP30" s="34">
        <f>VLOOKUP($AX30&amp;"_"&amp;$BC$14,データシート1!$A:$BT,MATCH($BC$12&amp;"_"&amp;BP$20,データシート1!$A$1:$BT$1,0),0)</f>
        <v>0</v>
      </c>
      <c r="BQ30" s="34">
        <f>VLOOKUP($AX30&amp;"_"&amp;$BC$14,データシート1!$A:$BT,MATCH($BC$12&amp;"_"&amp;BQ$20,データシート1!$A$1:$BT$1,0),0)</f>
        <v>2.428384387333836</v>
      </c>
      <c r="BR30" s="35">
        <f t="shared" si="3"/>
        <v>409.78388392932135</v>
      </c>
      <c r="BT30" s="121" t="str">
        <f t="shared" si="4"/>
        <v>北斗市</v>
      </c>
      <c r="BU30" s="33">
        <f t="shared" si="25"/>
        <v>409.78388392932135</v>
      </c>
      <c r="BV30" s="59">
        <f t="shared" si="16"/>
        <v>0.41787505101802014</v>
      </c>
      <c r="BW30" s="59">
        <f t="shared" si="5"/>
        <v>0.38260869088218868</v>
      </c>
      <c r="BX30" s="59">
        <f t="shared" si="5"/>
        <v>1.1785856994683807E-2</v>
      </c>
      <c r="BY30" s="59">
        <f t="shared" si="5"/>
        <v>2.3480503141147635E-2</v>
      </c>
      <c r="BZ30" s="59">
        <f t="shared" si="5"/>
        <v>0.14724816541298288</v>
      </c>
      <c r="CA30" s="59">
        <f t="shared" si="5"/>
        <v>0.23867000536124042</v>
      </c>
      <c r="CB30" s="59">
        <f t="shared" si="5"/>
        <v>0.19028076578372319</v>
      </c>
      <c r="CC30" s="59">
        <f t="shared" si="5"/>
        <v>0.18386548296351601</v>
      </c>
      <c r="CD30" s="59">
        <f t="shared" si="5"/>
        <v>9.4921018581758887E-2</v>
      </c>
      <c r="CE30" s="59">
        <f t="shared" si="5"/>
        <v>8.8944464381757099E-2</v>
      </c>
      <c r="CF30" s="59">
        <f t="shared" si="5"/>
        <v>6.4152828202071847E-3</v>
      </c>
      <c r="CG30" s="59">
        <f t="shared" si="5"/>
        <v>0</v>
      </c>
      <c r="CH30" s="59">
        <f t="shared" si="5"/>
        <v>5.9260124240334416E-3</v>
      </c>
      <c r="CI30" s="122">
        <f t="shared" si="6"/>
        <v>1</v>
      </c>
      <c r="CK30" s="123" t="str">
        <f t="shared" si="7"/>
        <v>北斗市</v>
      </c>
      <c r="CL30" s="124">
        <f t="shared" si="17"/>
        <v>171.23846140332759</v>
      </c>
      <c r="CM30" s="65">
        <f t="shared" si="18"/>
        <v>1</v>
      </c>
      <c r="CN30" s="66">
        <f t="shared" si="19"/>
        <v>156.78687537481639</v>
      </c>
      <c r="CO30" s="65">
        <f t="shared" si="20"/>
        <v>1</v>
      </c>
      <c r="CP30" s="66">
        <f t="shared" si="8"/>
        <v>4.8296542547170889</v>
      </c>
      <c r="CQ30" s="65">
        <f t="shared" si="21"/>
        <v>0</v>
      </c>
      <c r="CR30" s="66">
        <f t="shared" si="9"/>
        <v>9.6219317737941079</v>
      </c>
      <c r="CS30" s="65">
        <f t="shared" si="22"/>
        <v>0</v>
      </c>
      <c r="CT30" s="66">
        <f t="shared" si="10"/>
        <v>60.339925124399286</v>
      </c>
      <c r="CU30" s="67">
        <f t="shared" si="23"/>
        <v>0</v>
      </c>
      <c r="CV30" s="16"/>
      <c r="CW30" s="959">
        <f t="shared" si="24"/>
        <v>2991.2930000000001</v>
      </c>
      <c r="CX30" s="962">
        <f>VLOOKUP($AX30&amp;"_"&amp;$CW$14,データシート1!$A:$BT,MATCH($CW$12&amp;"_"&amp;CX$20,データシート1!$A$1:$BT$1,0),0)</f>
        <v>2991.2930000000001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2991.2930000000001</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3</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22342</v>
      </c>
      <c r="AY31" s="18" t="str">
        <f>IF(IFERROR(比較地域マスタ!$Z16,"")=0,"",IFERROR(比較地域マスタ!$Z16,""))</f>
        <v>長泉町</v>
      </c>
      <c r="BB31" s="110" t="str">
        <f t="shared" si="0"/>
        <v>22342</v>
      </c>
      <c r="BC31" s="1031" t="str">
        <f t="shared" si="0"/>
        <v>長泉町</v>
      </c>
      <c r="BD31" s="34">
        <f t="shared" si="14"/>
        <v>400.39113563225419</v>
      </c>
      <c r="BE31" s="34">
        <f t="shared" si="15"/>
        <v>234.12945891764562</v>
      </c>
      <c r="BF31" s="34">
        <f>VLOOKUP($AX31&amp;"_"&amp;$BC$14,データシート1!$A:$BT,MATCH($BC$12&amp;"_"&amp;BF$20,データシート1!$A$1:$BT$1,0),0)</f>
        <v>228.88731666159637</v>
      </c>
      <c r="BG31" s="34">
        <f>VLOOKUP($AX31&amp;"_"&amp;$BC$14,データシート1!$A:$BT,MATCH($BC$12&amp;"_"&amp;BG$20,データシート1!$A$1:$BT$1,0),0)</f>
        <v>2.2178784478917724</v>
      </c>
      <c r="BH31" s="34">
        <f>VLOOKUP($AX31&amp;"_"&amp;$BC$14,データシート1!$A:$BT,MATCH($BC$12&amp;"_"&amp;BH$20,データシート1!$A$1:$BT$1,0),0)</f>
        <v>3.0242638081574826</v>
      </c>
      <c r="BI31" s="34">
        <f>VLOOKUP($AX31&amp;"_"&amp;$BC$14,データシート1!$A:$BT,MATCH($BC$12&amp;"_"&amp;BI$20,データシート1!$A$1:$BT$1,0),0)</f>
        <v>58.24661176859064</v>
      </c>
      <c r="BJ31" s="34">
        <f>VLOOKUP($AX31&amp;"_"&amp;$BC$14,データシート1!$A:$BT,MATCH($BC$12&amp;"_"&amp;BJ$20,データシート1!$A$1:$BT$1,0),0)</f>
        <v>50.193321885282202</v>
      </c>
      <c r="BK31" s="34">
        <f t="shared" si="1"/>
        <v>56.536302553535698</v>
      </c>
      <c r="BL31" s="34">
        <f t="shared" si="2"/>
        <v>53.998623704720941</v>
      </c>
      <c r="BM31" s="34">
        <f>VLOOKUP($AX31&amp;"_"&amp;$BC$14,データシート1!$A:$BT,MATCH($BC$12&amp;"_"&amp;BM$20,データシート1!$A$1:$BT$1,0),0)</f>
        <v>33.748697753426349</v>
      </c>
      <c r="BN31" s="34">
        <f>VLOOKUP($AX31&amp;"_"&amp;$BC$14,データシート1!$A:$BT,MATCH($BC$12&amp;"_"&amp;BN$20,データシート1!$A$1:$BT$1,0),0)</f>
        <v>20.249925951294593</v>
      </c>
      <c r="BO31" s="34">
        <f>VLOOKUP($AX31&amp;"_"&amp;$BC$14,データシート1!$A:$BT,MATCH($BC$12&amp;"_"&amp;BO$20,データシート1!$A$1:$BT$1,0),0)</f>
        <v>2.5376788488147599</v>
      </c>
      <c r="BP31" s="34">
        <f>VLOOKUP($AX31&amp;"_"&amp;$BC$14,データシート1!$A:$BT,MATCH($BC$12&amp;"_"&amp;BP$20,データシート1!$A$1:$BT$1,0),0)</f>
        <v>0</v>
      </c>
      <c r="BQ31" s="34">
        <f>VLOOKUP($AX31&amp;"_"&amp;$BC$14,データシート1!$A:$BT,MATCH($BC$12&amp;"_"&amp;BQ$20,データシート1!$A$1:$BT$1,0),0)</f>
        <v>1.2854405071999999</v>
      </c>
      <c r="BR31" s="35">
        <f t="shared" si="3"/>
        <v>400.39113563225419</v>
      </c>
      <c r="BT31" s="121" t="str">
        <f t="shared" si="4"/>
        <v>長泉町</v>
      </c>
      <c r="BU31" s="33">
        <f t="shared" si="25"/>
        <v>400.39113563225419</v>
      </c>
      <c r="BV31" s="59">
        <f t="shared" si="16"/>
        <v>0.58475185407872188</v>
      </c>
      <c r="BW31" s="59">
        <f t="shared" si="5"/>
        <v>0.57165930084881222</v>
      </c>
      <c r="BX31" s="59">
        <f t="shared" si="5"/>
        <v>5.5392795956622255E-3</v>
      </c>
      <c r="BY31" s="59">
        <f t="shared" si="5"/>
        <v>7.5532736342474056E-3</v>
      </c>
      <c r="BZ31" s="59">
        <f t="shared" si="5"/>
        <v>0.14547427898625656</v>
      </c>
      <c r="CA31" s="59">
        <f t="shared" si="5"/>
        <v>0.12536072209995949</v>
      </c>
      <c r="CB31" s="59">
        <f t="shared" si="5"/>
        <v>0.14120268288222643</v>
      </c>
      <c r="CC31" s="59">
        <f t="shared" si="5"/>
        <v>0.1348646833038703</v>
      </c>
      <c r="CD31" s="59">
        <f t="shared" si="5"/>
        <v>8.4289322989466467E-2</v>
      </c>
      <c r="CE31" s="59">
        <f t="shared" si="5"/>
        <v>5.0575360314403836E-2</v>
      </c>
      <c r="CF31" s="59">
        <f t="shared" si="5"/>
        <v>6.3379995783561316E-3</v>
      </c>
      <c r="CG31" s="59">
        <f t="shared" si="5"/>
        <v>0</v>
      </c>
      <c r="CH31" s="59">
        <f t="shared" si="5"/>
        <v>3.2104619528356237E-3</v>
      </c>
      <c r="CI31" s="122">
        <f t="shared" si="6"/>
        <v>1</v>
      </c>
      <c r="CK31" s="123" t="str">
        <f t="shared" si="7"/>
        <v>長泉町</v>
      </c>
      <c r="CL31" s="124">
        <f t="shared" si="17"/>
        <v>234.12945891764562</v>
      </c>
      <c r="CM31" s="65">
        <f t="shared" si="18"/>
        <v>0.99645726376561028</v>
      </c>
      <c r="CN31" s="66">
        <f t="shared" si="19"/>
        <v>228.88731666159637</v>
      </c>
      <c r="CO31" s="65">
        <f t="shared" si="20"/>
        <v>1</v>
      </c>
      <c r="CP31" s="66">
        <f t="shared" si="8"/>
        <v>2.2178784478917724</v>
      </c>
      <c r="CQ31" s="65">
        <f t="shared" si="21"/>
        <v>0</v>
      </c>
      <c r="CR31" s="66">
        <f t="shared" si="9"/>
        <v>3.0242638081574826</v>
      </c>
      <c r="CS31" s="65">
        <f t="shared" si="22"/>
        <v>0</v>
      </c>
      <c r="CT31" s="66">
        <f t="shared" si="10"/>
        <v>58.24661176859064</v>
      </c>
      <c r="CU31" s="67">
        <f t="shared" si="23"/>
        <v>0.29479826342893689</v>
      </c>
      <c r="CV31" s="16"/>
      <c r="CW31" s="959">
        <f t="shared" si="24"/>
        <v>233.3</v>
      </c>
      <c r="CX31" s="962">
        <f>VLOOKUP($AX31&amp;"_"&amp;$CW$14,データシート1!$A:$BT,MATCH($CW$12&amp;"_"&amp;CX$20,データシート1!$A$1:$BT$1,0),0)</f>
        <v>233.3</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17.170999999999999</v>
      </c>
      <c r="DB31" s="962">
        <f>VLOOKUP($AX31&amp;"_"&amp;$CW$14,データシート1!$A:$BT,MATCH($CW$12&amp;"_"&amp;DB$20,データシート1!$A$1:$BT$1,0),0)</f>
        <v>0</v>
      </c>
      <c r="DC31" s="962">
        <f>VLOOKUP($AX31&amp;"_"&amp;$CW$14,データシート1!$A:$BT,MATCH($CW$12&amp;"_"&amp;DC$20,データシート1!$A$1:$BT$1,0),0)</f>
        <v>0</v>
      </c>
      <c r="DD31" s="961">
        <f t="shared" si="11"/>
        <v>250.471</v>
      </c>
      <c r="DE31" s="16"/>
      <c r="DF31" s="125">
        <f>VLOOKUP($AX31&amp;"_"&amp;$DF$14,データシート1!$A:$BT,MATCH($DF$12&amp;"_"&amp;DF$20,データシート1!$A$1:$BT$1,0),0)</f>
        <v>9</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10</v>
      </c>
      <c r="DM31" s="16"/>
      <c r="DN31" s="126">
        <f t="shared" si="26"/>
        <v>0.93</v>
      </c>
      <c r="DO31" s="127">
        <f t="shared" si="27"/>
        <v>0</v>
      </c>
      <c r="DP31" s="127">
        <f t="shared" si="13"/>
        <v>0</v>
      </c>
      <c r="DQ31" s="127">
        <f t="shared" si="13"/>
        <v>7.0000000000000007E-2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04211</v>
      </c>
      <c r="AY32" s="18" t="str">
        <f>IF(IFERROR(比較地域マスタ!$Z17,"")=0,"",IFERROR(比較地域マスタ!$Z17,""))</f>
        <v>岩沼市</v>
      </c>
      <c r="AZ32" s="16"/>
      <c r="BA32" s="16"/>
      <c r="BB32" s="110" t="str">
        <f t="shared" si="0"/>
        <v>04211</v>
      </c>
      <c r="BC32" s="1031" t="str">
        <f t="shared" si="0"/>
        <v>岩沼市</v>
      </c>
      <c r="BD32" s="34">
        <f t="shared" si="14"/>
        <v>363.31333229922893</v>
      </c>
      <c r="BE32" s="34">
        <f t="shared" si="15"/>
        <v>171.14197435452775</v>
      </c>
      <c r="BF32" s="34">
        <f>VLOOKUP($AX32&amp;"_"&amp;$BC$14,データシート1!$A:$BT,MATCH($BC$12&amp;"_"&amp;BF$20,データシート1!$A$1:$BT$1,0),0)</f>
        <v>151.48584926361428</v>
      </c>
      <c r="BG32" s="34">
        <f>VLOOKUP($AX32&amp;"_"&amp;$BC$14,データシート1!$A:$BT,MATCH($BC$12&amp;"_"&amp;BG$20,データシート1!$A$1:$BT$1,0),0)</f>
        <v>3.7180192740226423</v>
      </c>
      <c r="BH32" s="34">
        <f>VLOOKUP($AX32&amp;"_"&amp;$BC$14,データシート1!$A:$BT,MATCH($BC$12&amp;"_"&amp;BH$20,データシート1!$A$1:$BT$1,0),0)</f>
        <v>15.938105816890817</v>
      </c>
      <c r="BI32" s="34">
        <f>VLOOKUP($AX32&amp;"_"&amp;$BC$14,データシート1!$A:$BT,MATCH($BC$12&amp;"_"&amp;BI$20,データシート1!$A$1:$BT$1,0),0)</f>
        <v>60.977027539630427</v>
      </c>
      <c r="BJ32" s="34">
        <f>VLOOKUP($AX32&amp;"_"&amp;$BC$14,データシート1!$A:$BT,MATCH($BC$12&amp;"_"&amp;BJ$20,データシート1!$A$1:$BT$1,0),0)</f>
        <v>53.313945946140699</v>
      </c>
      <c r="BK32" s="34">
        <f t="shared" si="1"/>
        <v>71.942990878566647</v>
      </c>
      <c r="BL32" s="34">
        <f t="shared" si="2"/>
        <v>69.381081380181953</v>
      </c>
      <c r="BM32" s="34">
        <f>VLOOKUP($AX32&amp;"_"&amp;$BC$14,データシート1!$A:$BT,MATCH($BC$12&amp;"_"&amp;BM$20,データシート1!$A$1:$BT$1,0),0)</f>
        <v>37.705141680784244</v>
      </c>
      <c r="BN32" s="34">
        <f>VLOOKUP($AX32&amp;"_"&amp;$BC$14,データシート1!$A:$BT,MATCH($BC$12&amp;"_"&amp;BN$20,データシート1!$A$1:$BT$1,0),0)</f>
        <v>31.675939699397713</v>
      </c>
      <c r="BO32" s="34">
        <f>VLOOKUP($AX32&amp;"_"&amp;$BC$14,データシート1!$A:$BT,MATCH($BC$12&amp;"_"&amp;BO$20,データシート1!$A$1:$BT$1,0),0)</f>
        <v>2.56190949838469</v>
      </c>
      <c r="BP32" s="34">
        <f>VLOOKUP($AX32&amp;"_"&amp;$BC$14,データシート1!$A:$BT,MATCH($BC$12&amp;"_"&amp;BP$20,データシート1!$A$1:$BT$1,0),0)</f>
        <v>0</v>
      </c>
      <c r="BQ32" s="34">
        <f>VLOOKUP($AX32&amp;"_"&amp;$BC$14,データシート1!$A:$BT,MATCH($BC$12&amp;"_"&amp;BQ$20,データシート1!$A$1:$BT$1,0),0)</f>
        <v>5.9373935803633771</v>
      </c>
      <c r="BR32" s="35">
        <f t="shared" si="3"/>
        <v>363.31333229922893</v>
      </c>
      <c r="BS32" s="21"/>
      <c r="BT32" s="121" t="str">
        <f t="shared" si="4"/>
        <v>岩沼市</v>
      </c>
      <c r="BU32" s="33">
        <f t="shared" si="25"/>
        <v>363.31333229922893</v>
      </c>
      <c r="BV32" s="59">
        <f t="shared" si="16"/>
        <v>0.4710588881268285</v>
      </c>
      <c r="BW32" s="59">
        <f t="shared" si="5"/>
        <v>0.41695648300307581</v>
      </c>
      <c r="BX32" s="59">
        <f t="shared" si="5"/>
        <v>1.0233643919679887E-2</v>
      </c>
      <c r="BY32" s="59">
        <f t="shared" si="5"/>
        <v>4.3868761204072779E-2</v>
      </c>
      <c r="BZ32" s="59">
        <f t="shared" si="5"/>
        <v>0.16783592045394322</v>
      </c>
      <c r="CA32" s="59">
        <f t="shared" si="5"/>
        <v>0.14674370909744303</v>
      </c>
      <c r="CB32" s="59">
        <f t="shared" si="5"/>
        <v>0.19801913247519801</v>
      </c>
      <c r="CC32" s="59">
        <f t="shared" si="5"/>
        <v>0.19096761723855188</v>
      </c>
      <c r="CD32" s="59">
        <f t="shared" si="5"/>
        <v>0.10378133233417888</v>
      </c>
      <c r="CE32" s="59">
        <f t="shared" si="5"/>
        <v>8.7186284904372996E-2</v>
      </c>
      <c r="CF32" s="59">
        <f t="shared" si="5"/>
        <v>7.0515152366461258E-3</v>
      </c>
      <c r="CG32" s="59">
        <f t="shared" si="5"/>
        <v>0</v>
      </c>
      <c r="CH32" s="59">
        <f t="shared" si="5"/>
        <v>1.6342349846587167E-2</v>
      </c>
      <c r="CI32" s="122">
        <f t="shared" si="6"/>
        <v>1</v>
      </c>
      <c r="CJ32" s="16"/>
      <c r="CK32" s="123" t="str">
        <f t="shared" si="7"/>
        <v>岩沼市</v>
      </c>
      <c r="CL32" s="124">
        <f t="shared" si="17"/>
        <v>171.14197435452775</v>
      </c>
      <c r="CM32" s="65">
        <f t="shared" si="18"/>
        <v>1</v>
      </c>
      <c r="CN32" s="66">
        <f t="shared" si="19"/>
        <v>151.48584926361428</v>
      </c>
      <c r="CO32" s="65">
        <f t="shared" si="20"/>
        <v>1</v>
      </c>
      <c r="CP32" s="66">
        <f t="shared" si="8"/>
        <v>3.7180192740226423</v>
      </c>
      <c r="CQ32" s="65">
        <f t="shared" si="21"/>
        <v>0</v>
      </c>
      <c r="CR32" s="66">
        <f t="shared" si="9"/>
        <v>15.938105816890817</v>
      </c>
      <c r="CS32" s="65">
        <f t="shared" si="22"/>
        <v>0</v>
      </c>
      <c r="CT32" s="66">
        <f t="shared" si="10"/>
        <v>60.977027539630427</v>
      </c>
      <c r="CU32" s="67">
        <f t="shared" si="23"/>
        <v>0.62659663059449244</v>
      </c>
      <c r="CV32" s="16"/>
      <c r="CW32" s="959">
        <f t="shared" si="24"/>
        <v>836.58199999999999</v>
      </c>
      <c r="CX32" s="962">
        <f>VLOOKUP($AX32&amp;"_"&amp;$CW$14,データシート1!$A:$BT,MATCH($CW$12&amp;"_"&amp;CX$20,データシート1!$A$1:$BT$1,0),0)</f>
        <v>836.58199999999999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38.207999999999998</v>
      </c>
      <c r="DB32" s="962">
        <f>VLOOKUP($AX32&amp;"_"&amp;$CW$14,データシート1!$A:$BT,MATCH($CW$12&amp;"_"&amp;DB$20,データシート1!$A$1:$BT$1,0),0)</f>
        <v>0</v>
      </c>
      <c r="DC32" s="962">
        <f>VLOOKUP($AX32&amp;"_"&amp;$CW$14,データシート1!$A:$BT,MATCH($CW$12&amp;"_"&amp;DC$20,データシート1!$A$1:$BT$1,0),0)</f>
        <v>0</v>
      </c>
      <c r="DD32" s="961">
        <f t="shared" si="11"/>
        <v>874.79</v>
      </c>
      <c r="DE32" s="16"/>
      <c r="DF32" s="125">
        <f>VLOOKUP($AX32&amp;"_"&amp;$DF$14,データシート1!$A:$BT,MATCH($DF$12&amp;"_"&amp;DF$20,データシート1!$A$1:$BT$1,0),0)</f>
        <v>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6</v>
      </c>
      <c r="DM32" s="16"/>
      <c r="DN32" s="126">
        <f t="shared" si="26"/>
        <v>0.96</v>
      </c>
      <c r="DO32" s="127">
        <f t="shared" si="27"/>
        <v>0</v>
      </c>
      <c r="DP32" s="127">
        <f t="shared" si="13"/>
        <v>0</v>
      </c>
      <c r="DQ32" s="127">
        <f t="shared" si="13"/>
        <v>0.04</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23447</v>
      </c>
      <c r="AY33" s="18" t="str">
        <f>IF(IFERROR(比較地域マスタ!$Z18,"")=0,"",IFERROR(比較地域マスタ!$Z18,""))</f>
        <v>武豊町</v>
      </c>
      <c r="BB33" s="110" t="str">
        <f t="shared" si="0"/>
        <v>23447</v>
      </c>
      <c r="BC33" s="1031" t="str">
        <f t="shared" si="0"/>
        <v>武豊町</v>
      </c>
      <c r="BD33" s="34">
        <f t="shared" si="14"/>
        <v>309.52418074395985</v>
      </c>
      <c r="BE33" s="34">
        <f t="shared" si="15"/>
        <v>157.019396781615</v>
      </c>
      <c r="BF33" s="34">
        <f>VLOOKUP($AX33&amp;"_"&amp;$BC$14,データシート1!$A:$BT,MATCH($BC$12&amp;"_"&amp;BF$20,データシート1!$A$1:$BT$1,0),0)</f>
        <v>150.75534422562933</v>
      </c>
      <c r="BG33" s="34">
        <f>VLOOKUP($AX33&amp;"_"&amp;$BC$14,データシート1!$A:$BT,MATCH($BC$12&amp;"_"&amp;BG$20,データシート1!$A$1:$BT$1,0),0)</f>
        <v>1.6348691728717979</v>
      </c>
      <c r="BH33" s="34">
        <f>VLOOKUP($AX33&amp;"_"&amp;$BC$14,データシート1!$A:$BT,MATCH($BC$12&amp;"_"&amp;BH$20,データシート1!$A$1:$BT$1,0),0)</f>
        <v>4.6291833831138822</v>
      </c>
      <c r="BI33" s="34">
        <f>VLOOKUP($AX33&amp;"_"&amp;$BC$14,データシート1!$A:$BT,MATCH($BC$12&amp;"_"&amp;BI$20,データシート1!$A$1:$BT$1,0),0)</f>
        <v>30.442957533967068</v>
      </c>
      <c r="BJ33" s="34">
        <f>VLOOKUP($AX33&amp;"_"&amp;$BC$14,データシート1!$A:$BT,MATCH($BC$12&amp;"_"&amp;BJ$20,データシート1!$A$1:$BT$1,0),0)</f>
        <v>47.218238778047812</v>
      </c>
      <c r="BK33" s="34">
        <f t="shared" si="1"/>
        <v>69.529316653897666</v>
      </c>
      <c r="BL33" s="34">
        <f t="shared" si="2"/>
        <v>60.6800578647169</v>
      </c>
      <c r="BM33" s="34">
        <f>VLOOKUP($AX33&amp;"_"&amp;$BC$14,データシート1!$A:$BT,MATCH($BC$12&amp;"_"&amp;BM$20,データシート1!$A$1:$BT$1,0),0)</f>
        <v>36.192423683137619</v>
      </c>
      <c r="BN33" s="34">
        <f>VLOOKUP($AX33&amp;"_"&amp;$BC$14,データシート1!$A:$BT,MATCH($BC$12&amp;"_"&amp;BN$20,データシート1!$A$1:$BT$1,0),0)</f>
        <v>24.487634181579278</v>
      </c>
      <c r="BO33" s="34">
        <f>VLOOKUP($AX33&amp;"_"&amp;$BC$14,データシート1!$A:$BT,MATCH($BC$12&amp;"_"&amp;BO$20,データシート1!$A$1:$BT$1,0),0)</f>
        <v>2.5340588481561199</v>
      </c>
      <c r="BP33" s="34">
        <f>VLOOKUP($AX33&amp;"_"&amp;$BC$14,データシート1!$A:$BT,MATCH($BC$12&amp;"_"&amp;BP$20,データシート1!$A$1:$BT$1,0),0)</f>
        <v>6.3151999410246464</v>
      </c>
      <c r="BQ33" s="34">
        <f>VLOOKUP($AX33&amp;"_"&amp;$BC$14,データシート1!$A:$BT,MATCH($BC$12&amp;"_"&amp;BQ$20,データシート1!$A$1:$BT$1,0),0)</f>
        <v>5.3142709964322803</v>
      </c>
      <c r="BR33" s="35">
        <f t="shared" si="3"/>
        <v>309.52418074395985</v>
      </c>
      <c r="BT33" s="121" t="str">
        <f t="shared" si="4"/>
        <v>武豊町</v>
      </c>
      <c r="BU33" s="33">
        <f t="shared" si="25"/>
        <v>309.52418074395985</v>
      </c>
      <c r="BV33" s="59">
        <f t="shared" si="16"/>
        <v>0.50729282734618508</v>
      </c>
      <c r="BW33" s="59">
        <f t="shared" si="5"/>
        <v>0.48705514335997874</v>
      </c>
      <c r="BX33" s="59">
        <f t="shared" si="5"/>
        <v>5.2818786853495335E-3</v>
      </c>
      <c r="BY33" s="59">
        <f t="shared" si="5"/>
        <v>1.495580530085683E-2</v>
      </c>
      <c r="BZ33" s="59">
        <f t="shared" si="5"/>
        <v>9.8354052535719827E-2</v>
      </c>
      <c r="CA33" s="59">
        <f t="shared" si="5"/>
        <v>0.15255105001669322</v>
      </c>
      <c r="CB33" s="59">
        <f t="shared" si="5"/>
        <v>0.22463290747359319</v>
      </c>
      <c r="CC33" s="59">
        <f t="shared" si="5"/>
        <v>0.19604302875099697</v>
      </c>
      <c r="CD33" s="59">
        <f t="shared" si="5"/>
        <v>0.11692922858610584</v>
      </c>
      <c r="CE33" s="59">
        <f t="shared" si="5"/>
        <v>7.9113800164891113E-2</v>
      </c>
      <c r="CF33" s="59">
        <f t="shared" si="5"/>
        <v>8.1869495367546345E-3</v>
      </c>
      <c r="CG33" s="59">
        <f t="shared" si="5"/>
        <v>2.0402929185841592E-2</v>
      </c>
      <c r="CH33" s="59">
        <f t="shared" si="5"/>
        <v>1.7169162627808633E-2</v>
      </c>
      <c r="CI33" s="122">
        <f t="shared" si="6"/>
        <v>1</v>
      </c>
      <c r="CK33" s="123" t="str">
        <f t="shared" si="7"/>
        <v>武豊町</v>
      </c>
      <c r="CL33" s="124">
        <f t="shared" si="17"/>
        <v>157.019396781615</v>
      </c>
      <c r="CM33" s="65">
        <f t="shared" si="18"/>
        <v>1</v>
      </c>
      <c r="CN33" s="66">
        <f t="shared" si="19"/>
        <v>150.75534422562933</v>
      </c>
      <c r="CO33" s="65">
        <f t="shared" si="20"/>
        <v>1</v>
      </c>
      <c r="CP33" s="66">
        <f t="shared" si="8"/>
        <v>1.6348691728717979</v>
      </c>
      <c r="CQ33" s="65">
        <f t="shared" si="21"/>
        <v>0</v>
      </c>
      <c r="CR33" s="66">
        <f t="shared" si="9"/>
        <v>4.6291833831138822</v>
      </c>
      <c r="CS33" s="65">
        <f t="shared" si="22"/>
        <v>0</v>
      </c>
      <c r="CT33" s="66">
        <f t="shared" si="10"/>
        <v>30.442957533967068</v>
      </c>
      <c r="CU33" s="67">
        <f t="shared" si="23"/>
        <v>0.33846908561703304</v>
      </c>
      <c r="CV33" s="16"/>
      <c r="CW33" s="959">
        <f t="shared" si="24"/>
        <v>326.517</v>
      </c>
      <c r="CX33" s="962">
        <f>VLOOKUP($AX33&amp;"_"&amp;$CW$14,データシート1!$A:$BT,MATCH($CW$12&amp;"_"&amp;CX$20,データシート1!$A$1:$BT$1,0),0)</f>
        <v>326.517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10.304</v>
      </c>
      <c r="DB33" s="962">
        <f>VLOOKUP($AX33&amp;"_"&amp;$CW$14,データシート1!$A:$BT,MATCH($CW$12&amp;"_"&amp;DB$20,データシート1!$A$1:$BT$1,0),0)</f>
        <v>197.03200000000001</v>
      </c>
      <c r="DC33" s="962">
        <f>VLOOKUP($AX33&amp;"_"&amp;$CW$14,データシート1!$A:$BT,MATCH($CW$12&amp;"_"&amp;DC$20,データシート1!$A$1:$BT$1,0),0)</f>
        <v>0</v>
      </c>
      <c r="DD33" s="961">
        <f t="shared" si="11"/>
        <v>533.85299999999995</v>
      </c>
      <c r="DE33" s="16"/>
      <c r="DF33" s="125">
        <f>VLOOKUP($AX33&amp;"_"&amp;$DF$14,データシート1!$A:$BT,MATCH($DF$12&amp;"_"&amp;DF$20,データシート1!$A$1:$BT$1,0),0)</f>
        <v>6</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2</v>
      </c>
      <c r="DK33" s="64">
        <f>VLOOKUP($AX33&amp;"_"&amp;$DF$14,データシート1!$A:$BT,MATCH($DF$12&amp;"_"&amp;DK$20,データシート1!$A$1:$BT$1,0),0)</f>
        <v>0</v>
      </c>
      <c r="DL33" s="68">
        <f t="shared" si="12"/>
        <v>9</v>
      </c>
      <c r="DM33" s="16"/>
      <c r="DN33" s="126">
        <f t="shared" si="26"/>
        <v>0.61</v>
      </c>
      <c r="DO33" s="127">
        <f t="shared" si="27"/>
        <v>0</v>
      </c>
      <c r="DP33" s="127">
        <f t="shared" si="13"/>
        <v>0</v>
      </c>
      <c r="DQ33" s="127">
        <f t="shared" si="13"/>
        <v>0.02</v>
      </c>
      <c r="DR33" s="127">
        <f t="shared" si="13"/>
        <v>0.37</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16205</v>
      </c>
      <c r="AY34" s="18" t="str">
        <f>IF(IFERROR(比較地域マスタ!$Z19,"")=0,"",IFERROR(比較地域マスタ!$Z19,""))</f>
        <v>氷見市</v>
      </c>
      <c r="BB34" s="110" t="str">
        <f t="shared" si="0"/>
        <v>16205</v>
      </c>
      <c r="BC34" s="1031" t="str">
        <f t="shared" si="0"/>
        <v>氷見市</v>
      </c>
      <c r="BD34" s="34">
        <f t="shared" si="14"/>
        <v>325.85694389309538</v>
      </c>
      <c r="BE34" s="34">
        <f t="shared" si="15"/>
        <v>113.75664751165597</v>
      </c>
      <c r="BF34" s="34">
        <f>VLOOKUP($AX34&amp;"_"&amp;$BC$14,データシート1!$A:$BT,MATCH($BC$12&amp;"_"&amp;BF$20,データシート1!$A$1:$BT$1,0),0)</f>
        <v>95.776697497435705</v>
      </c>
      <c r="BG34" s="34">
        <f>VLOOKUP($AX34&amp;"_"&amp;$BC$14,データシート1!$A:$BT,MATCH($BC$12&amp;"_"&amp;BG$20,データシート1!$A$1:$BT$1,0),0)</f>
        <v>2.4799365422461204</v>
      </c>
      <c r="BH34" s="34">
        <f>VLOOKUP($AX34&amp;"_"&amp;$BC$14,データシート1!$A:$BT,MATCH($BC$12&amp;"_"&amp;BH$20,データシート1!$A$1:$BT$1,0),0)</f>
        <v>15.500013471974142</v>
      </c>
      <c r="BI34" s="34">
        <f>VLOOKUP($AX34&amp;"_"&amp;$BC$14,データシート1!$A:$BT,MATCH($BC$12&amp;"_"&amp;BI$20,データシート1!$A$1:$BT$1,0),0)</f>
        <v>45.031553026002769</v>
      </c>
      <c r="BJ34" s="34">
        <f>VLOOKUP($AX34&amp;"_"&amp;$BC$14,データシート1!$A:$BT,MATCH($BC$12&amp;"_"&amp;BJ$20,データシート1!$A$1:$BT$1,0),0)</f>
        <v>82.370449382600398</v>
      </c>
      <c r="BK34" s="34">
        <f t="shared" si="1"/>
        <v>80.398165844423744</v>
      </c>
      <c r="BL34" s="34">
        <f t="shared" si="2"/>
        <v>77.77623439963449</v>
      </c>
      <c r="BM34" s="34">
        <f>VLOOKUP($AX34&amp;"_"&amp;$BC$14,データシート1!$A:$BT,MATCH($BC$12&amp;"_"&amp;BM$20,データシート1!$A$1:$BT$1,0),0)</f>
        <v>41.741774612509765</v>
      </c>
      <c r="BN34" s="34">
        <f>VLOOKUP($AX34&amp;"_"&amp;$BC$14,データシート1!$A:$BT,MATCH($BC$12&amp;"_"&amp;BN$20,データシート1!$A$1:$BT$1,0),0)</f>
        <v>36.034459787124725</v>
      </c>
      <c r="BO34" s="34">
        <f>VLOOKUP($AX34&amp;"_"&amp;$BC$14,データシート1!$A:$BT,MATCH($BC$12&amp;"_"&amp;BO$20,データシート1!$A$1:$BT$1,0),0)</f>
        <v>2.6219314447892601</v>
      </c>
      <c r="BP34" s="34">
        <f>VLOOKUP($AX34&amp;"_"&amp;$BC$14,データシート1!$A:$BT,MATCH($BC$12&amp;"_"&amp;BP$20,データシート1!$A$1:$BT$1,0),0)</f>
        <v>0</v>
      </c>
      <c r="BQ34" s="34">
        <f>VLOOKUP($AX34&amp;"_"&amp;$BC$14,データシート1!$A:$BT,MATCH($BC$12&amp;"_"&amp;BQ$20,データシート1!$A$1:$BT$1,0),0)</f>
        <v>4.3001281284125454</v>
      </c>
      <c r="BR34" s="35">
        <f t="shared" si="3"/>
        <v>325.85694389309538</v>
      </c>
      <c r="BT34" s="121" t="str">
        <f t="shared" si="4"/>
        <v>氷見市</v>
      </c>
      <c r="BU34" s="33">
        <f t="shared" si="25"/>
        <v>325.85694389309538</v>
      </c>
      <c r="BV34" s="59">
        <f t="shared" si="16"/>
        <v>0.34909996439718766</v>
      </c>
      <c r="BW34" s="59">
        <f t="shared" si="5"/>
        <v>0.29392253039989652</v>
      </c>
      <c r="BX34" s="59">
        <f t="shared" si="5"/>
        <v>7.6105069685417498E-3</v>
      </c>
      <c r="BY34" s="59">
        <f t="shared" si="5"/>
        <v>4.7566927028749359E-2</v>
      </c>
      <c r="BZ34" s="59">
        <f t="shared" si="5"/>
        <v>0.13819424096967034</v>
      </c>
      <c r="CA34" s="59">
        <f t="shared" si="5"/>
        <v>0.25278101610633119</v>
      </c>
      <c r="CB34" s="59">
        <f t="shared" si="5"/>
        <v>0.2467284105837565</v>
      </c>
      <c r="CC34" s="59">
        <f t="shared" si="5"/>
        <v>0.23868214520894393</v>
      </c>
      <c r="CD34" s="59">
        <f t="shared" si="5"/>
        <v>0.12809846589061513</v>
      </c>
      <c r="CE34" s="59">
        <f t="shared" si="5"/>
        <v>0.11058367931832881</v>
      </c>
      <c r="CF34" s="59">
        <f t="shared" si="5"/>
        <v>8.0462653748125841E-3</v>
      </c>
      <c r="CG34" s="59">
        <f t="shared" si="5"/>
        <v>0</v>
      </c>
      <c r="CH34" s="59">
        <f t="shared" si="5"/>
        <v>1.3196367943054477E-2</v>
      </c>
      <c r="CI34" s="122">
        <f t="shared" si="6"/>
        <v>1</v>
      </c>
      <c r="CK34" s="123" t="str">
        <f t="shared" si="7"/>
        <v>氷見市</v>
      </c>
      <c r="CL34" s="124">
        <f t="shared" si="17"/>
        <v>113.75664751165597</v>
      </c>
      <c r="CM34" s="65">
        <f t="shared" si="18"/>
        <v>0.86456485973641806</v>
      </c>
      <c r="CN34" s="66">
        <f t="shared" si="19"/>
        <v>95.776697497435705</v>
      </c>
      <c r="CO34" s="65">
        <f t="shared" si="20"/>
        <v>1</v>
      </c>
      <c r="CP34" s="66">
        <f t="shared" si="8"/>
        <v>2.4799365422461204</v>
      </c>
      <c r="CQ34" s="65">
        <f t="shared" si="21"/>
        <v>0</v>
      </c>
      <c r="CR34" s="66">
        <f t="shared" si="9"/>
        <v>15.500013471974142</v>
      </c>
      <c r="CS34" s="65">
        <f t="shared" si="22"/>
        <v>0</v>
      </c>
      <c r="CT34" s="66">
        <f t="shared" si="10"/>
        <v>45.031553026002769</v>
      </c>
      <c r="CU34" s="67">
        <f t="shared" si="23"/>
        <v>0</v>
      </c>
      <c r="CV34" s="16"/>
      <c r="CW34" s="959">
        <f t="shared" si="24"/>
        <v>98.35</v>
      </c>
      <c r="CX34" s="962">
        <f>VLOOKUP($AX34&amp;"_"&amp;$CW$14,データシート1!$A:$BT,MATCH($CW$12&amp;"_"&amp;CX$20,データシート1!$A$1:$BT$1,0),0)</f>
        <v>98.35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98.35</v>
      </c>
      <c r="DE34" s="16"/>
      <c r="DF34" s="125">
        <f>VLOOKUP($AX34&amp;"_"&amp;$DF$14,データシート1!$A:$BT,MATCH($DF$12&amp;"_"&amp;DF$20,データシート1!$A$1:$BT$1,0),0)</f>
        <v>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23221</v>
      </c>
      <c r="AY35" s="18" t="str">
        <f>IF(IFERROR(比較地域マスタ!$Z20,"")=0,"",IFERROR(比較地域マスタ!$Z20,""))</f>
        <v>新城市</v>
      </c>
      <c r="BB35" s="110" t="str">
        <f t="shared" si="0"/>
        <v>23221</v>
      </c>
      <c r="BC35" s="1031" t="str">
        <f t="shared" si="0"/>
        <v>新城市</v>
      </c>
      <c r="BD35" s="34">
        <f t="shared" si="14"/>
        <v>410.97467854885332</v>
      </c>
      <c r="BE35" s="34">
        <f t="shared" si="15"/>
        <v>223.56259978179128</v>
      </c>
      <c r="BF35" s="34">
        <f>VLOOKUP($AX35&amp;"_"&amp;$BC$14,データシート1!$A:$BT,MATCH($BC$12&amp;"_"&amp;BF$20,データシート1!$A$1:$BT$1,0),0)</f>
        <v>205.81393169307549</v>
      </c>
      <c r="BG35" s="34">
        <f>VLOOKUP($AX35&amp;"_"&amp;$BC$14,データシート1!$A:$BT,MATCH($BC$12&amp;"_"&amp;BG$20,データシート1!$A$1:$BT$1,0),0)</f>
        <v>2.7038220935956656</v>
      </c>
      <c r="BH35" s="34">
        <f>VLOOKUP($AX35&amp;"_"&amp;$BC$14,データシート1!$A:$BT,MATCH($BC$12&amp;"_"&amp;BH$20,データシート1!$A$1:$BT$1,0),0)</f>
        <v>15.044845995120117</v>
      </c>
      <c r="BI35" s="34">
        <f>VLOOKUP($AX35&amp;"_"&amp;$BC$14,データシート1!$A:$BT,MATCH($BC$12&amp;"_"&amp;BI$20,データシート1!$A$1:$BT$1,0),0)</f>
        <v>44.098227223248337</v>
      </c>
      <c r="BJ35" s="34">
        <f>VLOOKUP($AX35&amp;"_"&amp;$BC$14,データシート1!$A:$BT,MATCH($BC$12&amp;"_"&amp;BJ$20,データシート1!$A$1:$BT$1,0),0)</f>
        <v>44.861403527146976</v>
      </c>
      <c r="BK35" s="34">
        <f t="shared" si="1"/>
        <v>93.917064078426733</v>
      </c>
      <c r="BL35" s="34">
        <f t="shared" si="2"/>
        <v>91.318779412133438</v>
      </c>
      <c r="BM35" s="34">
        <f>VLOOKUP($AX35&amp;"_"&amp;$BC$14,データシート1!$A:$BT,MATCH($BC$12&amp;"_"&amp;BM$20,データシート1!$A$1:$BT$1,0),0)</f>
        <v>42.013601745959292</v>
      </c>
      <c r="BN35" s="34">
        <f>VLOOKUP($AX35&amp;"_"&amp;$BC$14,データシート1!$A:$BT,MATCH($BC$12&amp;"_"&amp;BN$20,データシート1!$A$1:$BT$1,0),0)</f>
        <v>49.305177666174139</v>
      </c>
      <c r="BO35" s="34">
        <f>VLOOKUP($AX35&amp;"_"&amp;$BC$14,データシート1!$A:$BT,MATCH($BC$12&amp;"_"&amp;BO$20,データシート1!$A$1:$BT$1,0),0)</f>
        <v>2.5982846662933001</v>
      </c>
      <c r="BP35" s="34">
        <f>VLOOKUP($AX35&amp;"_"&amp;$BC$14,データシート1!$A:$BT,MATCH($BC$12&amp;"_"&amp;BP$20,データシート1!$A$1:$BT$1,0),0)</f>
        <v>0</v>
      </c>
      <c r="BQ35" s="34">
        <f>VLOOKUP($AX35&amp;"_"&amp;$BC$14,データシート1!$A:$BT,MATCH($BC$12&amp;"_"&amp;BQ$20,データシート1!$A$1:$BT$1,0),0)</f>
        <v>4.535383938239999</v>
      </c>
      <c r="BR35" s="35">
        <f t="shared" si="3"/>
        <v>410.97467854885332</v>
      </c>
      <c r="BT35" s="121" t="str">
        <f t="shared" si="4"/>
        <v>新城市</v>
      </c>
      <c r="BU35" s="33">
        <f t="shared" si="25"/>
        <v>410.97467854885332</v>
      </c>
      <c r="BV35" s="59">
        <f t="shared" si="16"/>
        <v>0.54398144569682039</v>
      </c>
      <c r="BW35" s="59">
        <f t="shared" si="5"/>
        <v>0.50079467771543007</v>
      </c>
      <c r="BX35" s="59">
        <f t="shared" si="5"/>
        <v>6.5790478944903101E-3</v>
      </c>
      <c r="BY35" s="59">
        <f t="shared" si="5"/>
        <v>3.660772008689997E-2</v>
      </c>
      <c r="BZ35" s="59">
        <f t="shared" si="5"/>
        <v>0.1073015675295584</v>
      </c>
      <c r="CA35" s="59">
        <f t="shared" si="5"/>
        <v>0.10915855858942954</v>
      </c>
      <c r="CB35" s="59">
        <f t="shared" si="5"/>
        <v>0.22852275086642021</v>
      </c>
      <c r="CC35" s="59">
        <f t="shared" si="5"/>
        <v>0.22220050085464865</v>
      </c>
      <c r="CD35" s="59">
        <f t="shared" si="5"/>
        <v>0.10222917356930314</v>
      </c>
      <c r="CE35" s="59">
        <f t="shared" si="5"/>
        <v>0.11997132728534549</v>
      </c>
      <c r="CF35" s="59">
        <f t="shared" si="5"/>
        <v>6.3222500117715583E-3</v>
      </c>
      <c r="CG35" s="59">
        <f t="shared" si="5"/>
        <v>0</v>
      </c>
      <c r="CH35" s="59">
        <f t="shared" si="5"/>
        <v>1.1035677317771463E-2</v>
      </c>
      <c r="CI35" s="122">
        <f t="shared" si="6"/>
        <v>1</v>
      </c>
      <c r="CK35" s="123" t="str">
        <f t="shared" si="7"/>
        <v>新城市</v>
      </c>
      <c r="CL35" s="124">
        <f t="shared" si="17"/>
        <v>223.56259978179128</v>
      </c>
      <c r="CM35" s="65">
        <f t="shared" si="18"/>
        <v>0.65497091258967444</v>
      </c>
      <c r="CN35" s="66">
        <f t="shared" si="19"/>
        <v>205.81393169307549</v>
      </c>
      <c r="CO35" s="65">
        <f t="shared" si="20"/>
        <v>0.71145329568050064</v>
      </c>
      <c r="CP35" s="66">
        <f t="shared" si="8"/>
        <v>2.7038220935956656</v>
      </c>
      <c r="CQ35" s="65">
        <f t="shared" si="21"/>
        <v>0</v>
      </c>
      <c r="CR35" s="66">
        <f t="shared" si="9"/>
        <v>15.044845995120117</v>
      </c>
      <c r="CS35" s="65">
        <f t="shared" si="22"/>
        <v>0</v>
      </c>
      <c r="CT35" s="66">
        <f t="shared" si="10"/>
        <v>44.098227223248337</v>
      </c>
      <c r="CU35" s="67">
        <f t="shared" si="23"/>
        <v>0.13370151979469283</v>
      </c>
      <c r="CV35" s="16"/>
      <c r="CW35" s="959">
        <f t="shared" si="24"/>
        <v>146.42699999999999</v>
      </c>
      <c r="CX35" s="962">
        <f>VLOOKUP($AX35&amp;"_"&amp;$CW$14,データシート1!$A:$BT,MATCH($CW$12&amp;"_"&amp;CX$20,データシート1!$A$1:$BT$1,0),0)</f>
        <v>146.42699999999999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5.8959999999999999</v>
      </c>
      <c r="DB35" s="962">
        <f>VLOOKUP($AX35&amp;"_"&amp;$CW$14,データシート1!$A:$BT,MATCH($CW$12&amp;"_"&amp;DB$20,データシート1!$A$1:$BT$1,0),0)</f>
        <v>0</v>
      </c>
      <c r="DC35" s="962">
        <f>VLOOKUP($AX35&amp;"_"&amp;$CW$14,データシート1!$A:$BT,MATCH($CW$12&amp;"_"&amp;DC$20,データシート1!$A$1:$BT$1,0),0)</f>
        <v>0</v>
      </c>
      <c r="DD35" s="961">
        <f t="shared" si="11"/>
        <v>152.32299999999998</v>
      </c>
      <c r="DE35" s="16"/>
      <c r="DF35" s="125">
        <f>VLOOKUP($AX35&amp;"_"&amp;$DF$14,データシート1!$A:$BT,MATCH($DF$12&amp;"_"&amp;DF$20,データシート1!$A$1:$BT$1,0),0)</f>
        <v>11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12</v>
      </c>
      <c r="DM35" s="16"/>
      <c r="DN35" s="126">
        <f t="shared" si="26"/>
        <v>0.96</v>
      </c>
      <c r="DO35" s="127">
        <f t="shared" si="27"/>
        <v>0</v>
      </c>
      <c r="DP35" s="127">
        <f t="shared" si="13"/>
        <v>0</v>
      </c>
      <c r="DQ35" s="127">
        <f t="shared" si="13"/>
        <v>0.04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22226</v>
      </c>
      <c r="AY36" s="18" t="str">
        <f>IF(IFERROR(比較地域マスタ!$Z21,"")=0,"",IFERROR(比較地域マスタ!$Z21,""))</f>
        <v>牧之原市</v>
      </c>
      <c r="BB36" s="110" t="str">
        <f t="shared" si="0"/>
        <v>22226</v>
      </c>
      <c r="BC36" s="1031" t="str">
        <f t="shared" si="0"/>
        <v>牧之原市</v>
      </c>
      <c r="BD36" s="34">
        <f t="shared" si="14"/>
        <v>651.39816982449577</v>
      </c>
      <c r="BE36" s="34">
        <f t="shared" si="15"/>
        <v>437.77987660227308</v>
      </c>
      <c r="BF36" s="34">
        <f>VLOOKUP($AX36&amp;"_"&amp;$BC$14,データシート1!$A:$BT,MATCH($BC$12&amp;"_"&amp;BF$20,データシート1!$A$1:$BT$1,0),0)</f>
        <v>430.89505515503771</v>
      </c>
      <c r="BG36" s="34">
        <f>VLOOKUP($AX36&amp;"_"&amp;$BC$14,データシート1!$A:$BT,MATCH($BC$12&amp;"_"&amp;BG$20,データシート1!$A$1:$BT$1,0),0)</f>
        <v>2.8376448804363799</v>
      </c>
      <c r="BH36" s="34">
        <f>VLOOKUP($AX36&amp;"_"&amp;$BC$14,データシート1!$A:$BT,MATCH($BC$12&amp;"_"&amp;BH$20,データシート1!$A$1:$BT$1,0),0)</f>
        <v>4.0471765667989841</v>
      </c>
      <c r="BI36" s="34">
        <f>VLOOKUP($AX36&amp;"_"&amp;$BC$14,データシート1!$A:$BT,MATCH($BC$12&amp;"_"&amp;BI$20,データシート1!$A$1:$BT$1,0),0)</f>
        <v>56.478924759497069</v>
      </c>
      <c r="BJ36" s="34">
        <f>VLOOKUP($AX36&amp;"_"&amp;$BC$14,データシート1!$A:$BT,MATCH($BC$12&amp;"_"&amp;BJ$20,データシート1!$A$1:$BT$1,0),0)</f>
        <v>46.048272511120913</v>
      </c>
      <c r="BK36" s="34">
        <f t="shared" si="1"/>
        <v>105.69810139096131</v>
      </c>
      <c r="BL36" s="34">
        <f t="shared" si="2"/>
        <v>97.964198938859568</v>
      </c>
      <c r="BM36" s="34">
        <f>VLOOKUP($AX36&amp;"_"&amp;$BC$14,データシート1!$A:$BT,MATCH($BC$12&amp;"_"&amp;BM$20,データシート1!$A$1:$BT$1,0),0)</f>
        <v>42.418624174799092</v>
      </c>
      <c r="BN36" s="34">
        <f>VLOOKUP($AX36&amp;"_"&amp;$BC$14,データシート1!$A:$BT,MATCH($BC$12&amp;"_"&amp;BN$20,データシート1!$A$1:$BT$1,0),0)</f>
        <v>55.545574764060476</v>
      </c>
      <c r="BO36" s="34">
        <f>VLOOKUP($AX36&amp;"_"&amp;$BC$14,データシート1!$A:$BT,MATCH($BC$12&amp;"_"&amp;BO$20,データシート1!$A$1:$BT$1,0),0)</f>
        <v>2.5652959506137498</v>
      </c>
      <c r="BP36" s="34">
        <f>VLOOKUP($AX36&amp;"_"&amp;$BC$14,データシート1!$A:$BT,MATCH($BC$12&amp;"_"&amp;BP$20,データシート1!$A$1:$BT$1,0),0)</f>
        <v>5.1686065014880063</v>
      </c>
      <c r="BQ36" s="34">
        <f>VLOOKUP($AX36&amp;"_"&amp;$BC$14,データシート1!$A:$BT,MATCH($BC$12&amp;"_"&amp;BQ$20,データシート1!$A$1:$BT$1,0),0)</f>
        <v>5.392994560643392</v>
      </c>
      <c r="BR36" s="35">
        <f t="shared" si="3"/>
        <v>651.39816982449577</v>
      </c>
      <c r="BT36" s="121" t="str">
        <f t="shared" si="4"/>
        <v>牧之原市</v>
      </c>
      <c r="BU36" s="33">
        <f t="shared" si="25"/>
        <v>651.39816982449577</v>
      </c>
      <c r="BV36" s="59">
        <f t="shared" si="16"/>
        <v>0.6720618768705211</v>
      </c>
      <c r="BW36" s="59">
        <f t="shared" si="5"/>
        <v>0.66149257875737122</v>
      </c>
      <c r="BX36" s="59">
        <f t="shared" si="5"/>
        <v>4.3562371094793186E-3</v>
      </c>
      <c r="BY36" s="59">
        <f t="shared" si="5"/>
        <v>6.2130610036706157E-3</v>
      </c>
      <c r="BZ36" s="59">
        <f t="shared" si="5"/>
        <v>8.6704150204649819E-2</v>
      </c>
      <c r="CA36" s="59">
        <f t="shared" si="5"/>
        <v>7.0691436734505342E-2</v>
      </c>
      <c r="CB36" s="59">
        <f t="shared" si="5"/>
        <v>0.16226343009136673</v>
      </c>
      <c r="CC36" s="59">
        <f t="shared" si="5"/>
        <v>0.15039065732293011</v>
      </c>
      <c r="CD36" s="59">
        <f t="shared" si="5"/>
        <v>6.5119348103522934E-2</v>
      </c>
      <c r="CE36" s="59">
        <f t="shared" si="5"/>
        <v>8.5271309219407163E-2</v>
      </c>
      <c r="CF36" s="59">
        <f t="shared" si="5"/>
        <v>3.9381380996279273E-3</v>
      </c>
      <c r="CG36" s="59">
        <f t="shared" si="5"/>
        <v>7.9346346688087387E-3</v>
      </c>
      <c r="CH36" s="59">
        <f t="shared" si="5"/>
        <v>8.2791060989569707E-3</v>
      </c>
      <c r="CI36" s="122">
        <f t="shared" si="6"/>
        <v>1</v>
      </c>
      <c r="CK36" s="123" t="str">
        <f t="shared" si="7"/>
        <v>牧之原市</v>
      </c>
      <c r="CL36" s="124">
        <f t="shared" si="17"/>
        <v>437.77987660227308</v>
      </c>
      <c r="CM36" s="65">
        <f t="shared" si="18"/>
        <v>0.4268926234126259</v>
      </c>
      <c r="CN36" s="66">
        <f t="shared" si="19"/>
        <v>430.89505515503771</v>
      </c>
      <c r="CO36" s="65">
        <f t="shared" si="20"/>
        <v>0.43371349418887634</v>
      </c>
      <c r="CP36" s="66">
        <f t="shared" si="8"/>
        <v>2.8376448804363799</v>
      </c>
      <c r="CQ36" s="65">
        <f t="shared" si="21"/>
        <v>0</v>
      </c>
      <c r="CR36" s="66">
        <f t="shared" si="9"/>
        <v>4.0471765667989841</v>
      </c>
      <c r="CS36" s="65">
        <f t="shared" si="22"/>
        <v>0</v>
      </c>
      <c r="CT36" s="66">
        <f t="shared" si="10"/>
        <v>56.478924759497069</v>
      </c>
      <c r="CU36" s="67">
        <f t="shared" si="23"/>
        <v>0.21951551048101789</v>
      </c>
      <c r="CV36" s="16"/>
      <c r="CW36" s="959">
        <f t="shared" si="24"/>
        <v>186.88499999999999</v>
      </c>
      <c r="CX36" s="962">
        <f>VLOOKUP($AX36&amp;"_"&amp;$CW$14,データシート1!$A:$BT,MATCH($CW$12&amp;"_"&amp;CX$20,データシート1!$A$1:$BT$1,0),0)</f>
        <v>186.88499999999999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12.398</v>
      </c>
      <c r="DB36" s="962">
        <f>VLOOKUP($AX36&amp;"_"&amp;$CW$14,データシート1!$A:$BT,MATCH($CW$12&amp;"_"&amp;DB$20,データシート1!$A$1:$BT$1,0),0)</f>
        <v>0</v>
      </c>
      <c r="DC36" s="962">
        <f>VLOOKUP($AX36&amp;"_"&amp;$CW$14,データシート1!$A:$BT,MATCH($CW$12&amp;"_"&amp;DC$20,データシート1!$A$1:$BT$1,0),0)</f>
        <v>0</v>
      </c>
      <c r="DD36" s="961">
        <f t="shared" si="11"/>
        <v>199.28299999999999</v>
      </c>
      <c r="DE36" s="16"/>
      <c r="DF36" s="125">
        <f>VLOOKUP($AX36&amp;"_"&amp;$DF$14,データシート1!$A:$BT,MATCH($DF$12&amp;"_"&amp;DF$20,データシート1!$A$1:$BT$1,0),0)</f>
        <v>12</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3</v>
      </c>
      <c r="DJ36" s="64">
        <f>VLOOKUP($AX36&amp;"_"&amp;$DF$14,データシート1!$A:$BT,MATCH($DF$12&amp;"_"&amp;DJ$20,データシート1!$A$1:$BT$1,0),0)</f>
        <v>0</v>
      </c>
      <c r="DK36" s="64">
        <f>VLOOKUP($AX36&amp;"_"&amp;$DF$14,データシート1!$A:$BT,MATCH($DF$12&amp;"_"&amp;DK$20,データシート1!$A$1:$BT$1,0),0)</f>
        <v>0</v>
      </c>
      <c r="DL36" s="68">
        <f t="shared" si="12"/>
        <v>15</v>
      </c>
      <c r="DM36" s="16"/>
      <c r="DN36" s="126">
        <f t="shared" si="26"/>
        <v>0.94</v>
      </c>
      <c r="DO36" s="127">
        <f t="shared" si="27"/>
        <v>0</v>
      </c>
      <c r="DP36" s="127">
        <f t="shared" si="13"/>
        <v>0</v>
      </c>
      <c r="DQ36" s="127">
        <f t="shared" si="13"/>
        <v>0.06</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33213</v>
      </c>
      <c r="AY37" s="18" t="str">
        <f>IF(IFERROR(比較地域マスタ!$Z22,"")=0,"",IFERROR(比較地域マスタ!$Z22,""))</f>
        <v>赤磐市</v>
      </c>
      <c r="BB37" s="110" t="str">
        <f t="shared" si="0"/>
        <v>33213</v>
      </c>
      <c r="BC37" s="1031" t="str">
        <f t="shared" si="0"/>
        <v>赤磐市</v>
      </c>
      <c r="BD37" s="34">
        <f t="shared" si="14"/>
        <v>571.20027001858898</v>
      </c>
      <c r="BE37" s="34">
        <f t="shared" si="15"/>
        <v>388.10705001811908</v>
      </c>
      <c r="BF37" s="34">
        <f>VLOOKUP($AX37&amp;"_"&amp;$BC$14,データシート1!$A:$BT,MATCH($BC$12&amp;"_"&amp;BF$20,データシート1!$A$1:$BT$1,0),0)</f>
        <v>380.00189622655068</v>
      </c>
      <c r="BG37" s="34">
        <f>VLOOKUP($AX37&amp;"_"&amp;$BC$14,データシート1!$A:$BT,MATCH($BC$12&amp;"_"&amp;BG$20,データシート1!$A$1:$BT$1,0),0)</f>
        <v>2.2326306048379427</v>
      </c>
      <c r="BH37" s="34">
        <f>VLOOKUP($AX37&amp;"_"&amp;$BC$14,データシート1!$A:$BT,MATCH($BC$12&amp;"_"&amp;BH$20,データシート1!$A$1:$BT$1,0),0)</f>
        <v>5.8725231867304863</v>
      </c>
      <c r="BI37" s="34">
        <f>VLOOKUP($AX37&amp;"_"&amp;$BC$14,データシート1!$A:$BT,MATCH($BC$12&amp;"_"&amp;BI$20,データシート1!$A$1:$BT$1,0),0)</f>
        <v>39.780601903306568</v>
      </c>
      <c r="BJ37" s="34">
        <f>VLOOKUP($AX37&amp;"_"&amp;$BC$14,データシート1!$A:$BT,MATCH($BC$12&amp;"_"&amp;BJ$20,データシート1!$A$1:$BT$1,0),0)</f>
        <v>59.131127140464478</v>
      </c>
      <c r="BK37" s="34">
        <f t="shared" si="1"/>
        <v>77.279041666298923</v>
      </c>
      <c r="BL37" s="34">
        <f t="shared" si="2"/>
        <v>74.733247009555924</v>
      </c>
      <c r="BM37" s="34">
        <f>VLOOKUP($AX37&amp;"_"&amp;$BC$14,データシート1!$A:$BT,MATCH($BC$12&amp;"_"&amp;BM$20,データシート1!$A$1:$BT$1,0),0)</f>
        <v>39.419011757183533</v>
      </c>
      <c r="BN37" s="34">
        <f>VLOOKUP($AX37&amp;"_"&amp;$BC$14,データシート1!$A:$BT,MATCH($BC$12&amp;"_"&amp;BN$20,データシート1!$A$1:$BT$1,0),0)</f>
        <v>35.314235252372391</v>
      </c>
      <c r="BO37" s="34">
        <f>VLOOKUP($AX37&amp;"_"&amp;$BC$14,データシート1!$A:$BT,MATCH($BC$12&amp;"_"&amp;BO$20,データシート1!$A$1:$BT$1,0),0)</f>
        <v>2.5457946567429999</v>
      </c>
      <c r="BP37" s="34">
        <f>VLOOKUP($AX37&amp;"_"&amp;$BC$14,データシート1!$A:$BT,MATCH($BC$12&amp;"_"&amp;BP$20,データシート1!$A$1:$BT$1,0),0)</f>
        <v>0</v>
      </c>
      <c r="BQ37" s="34">
        <f>VLOOKUP($AX37&amp;"_"&amp;$BC$14,データシート1!$A:$BT,MATCH($BC$12&amp;"_"&amp;BQ$20,データシート1!$A$1:$BT$1,0),0)</f>
        <v>6.9024492903999981</v>
      </c>
      <c r="BR37" s="35">
        <f t="shared" si="3"/>
        <v>571.20027001858898</v>
      </c>
      <c r="BT37" s="121" t="str">
        <f t="shared" si="4"/>
        <v>赤磐市</v>
      </c>
      <c r="BU37" s="33">
        <f t="shared" si="25"/>
        <v>571.20027001858898</v>
      </c>
      <c r="BV37" s="59">
        <f t="shared" si="16"/>
        <v>0.67945879998531622</v>
      </c>
      <c r="BW37" s="59">
        <f t="shared" si="5"/>
        <v>0.66526911167983871</v>
      </c>
      <c r="BX37" s="59">
        <f t="shared" si="5"/>
        <v>3.9086651775659779E-3</v>
      </c>
      <c r="BY37" s="59">
        <f t="shared" si="5"/>
        <v>1.0281023127911638E-2</v>
      </c>
      <c r="BZ37" s="59">
        <f t="shared" si="5"/>
        <v>6.9643877972977775E-2</v>
      </c>
      <c r="CA37" s="59">
        <f t="shared" si="5"/>
        <v>0.1035208319116168</v>
      </c>
      <c r="CB37" s="59">
        <f t="shared" si="5"/>
        <v>0.13529237593634888</v>
      </c>
      <c r="CC37" s="59">
        <f t="shared" si="5"/>
        <v>0.13083545462456422</v>
      </c>
      <c r="CD37" s="59">
        <f t="shared" si="5"/>
        <v>6.9010842302124079E-2</v>
      </c>
      <c r="CE37" s="59">
        <f t="shared" si="5"/>
        <v>6.1824612322440138E-2</v>
      </c>
      <c r="CF37" s="59">
        <f t="shared" si="5"/>
        <v>4.4569213117846571E-3</v>
      </c>
      <c r="CG37" s="59">
        <f t="shared" si="5"/>
        <v>0</v>
      </c>
      <c r="CH37" s="59">
        <f t="shared" si="5"/>
        <v>1.2084114193740432E-2</v>
      </c>
      <c r="CI37" s="122">
        <f t="shared" si="6"/>
        <v>1</v>
      </c>
      <c r="CK37" s="123" t="str">
        <f t="shared" si="7"/>
        <v>赤磐市</v>
      </c>
      <c r="CL37" s="124">
        <f t="shared" si="17"/>
        <v>388.10705001811908</v>
      </c>
      <c r="CM37" s="65">
        <f t="shared" si="18"/>
        <v>5.759493417848615E-2</v>
      </c>
      <c r="CN37" s="66">
        <f t="shared" si="19"/>
        <v>380.00189622655068</v>
      </c>
      <c r="CO37" s="65">
        <f t="shared" si="20"/>
        <v>5.8823390677696832E-2</v>
      </c>
      <c r="CP37" s="66">
        <f t="shared" si="8"/>
        <v>2.2326306048379427</v>
      </c>
      <c r="CQ37" s="65">
        <f t="shared" si="21"/>
        <v>0</v>
      </c>
      <c r="CR37" s="66">
        <f t="shared" si="9"/>
        <v>5.8725231867304863</v>
      </c>
      <c r="CS37" s="65">
        <f t="shared" si="22"/>
        <v>0</v>
      </c>
      <c r="CT37" s="66">
        <f t="shared" si="10"/>
        <v>39.780601903306568</v>
      </c>
      <c r="CU37" s="67">
        <f t="shared" si="23"/>
        <v>0</v>
      </c>
      <c r="CV37" s="16"/>
      <c r="CW37" s="959">
        <f t="shared" si="24"/>
        <v>22.353000000000002</v>
      </c>
      <c r="CX37" s="962">
        <f>VLOOKUP($AX37&amp;"_"&amp;$CW$14,データシート1!$A:$BT,MATCH($CW$12&amp;"_"&amp;CX$20,データシート1!$A$1:$BT$1,0),0)</f>
        <v>22.353000000000002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22.353000000000002</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5</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01631</v>
      </c>
      <c r="AY38" s="18" t="str">
        <f>IF(IFERROR(比較地域マスタ!$Z23,"")=0,"",IFERROR(比較地域マスタ!$Z23,""))</f>
        <v>音更町</v>
      </c>
      <c r="BB38" s="110" t="str">
        <f t="shared" si="0"/>
        <v>01631</v>
      </c>
      <c r="BC38" s="1031" t="str">
        <f t="shared" si="0"/>
        <v>音更町</v>
      </c>
      <c r="BD38" s="34">
        <f t="shared" si="14"/>
        <v>433.04716417632909</v>
      </c>
      <c r="BE38" s="34">
        <f t="shared" si="15"/>
        <v>206.68131795578043</v>
      </c>
      <c r="BF38" s="34">
        <f>VLOOKUP($AX38&amp;"_"&amp;$BC$14,データシート1!$A:$BT,MATCH($BC$12&amp;"_"&amp;BF$20,データシート1!$A$1:$BT$1,0),0)</f>
        <v>176.10294482194843</v>
      </c>
      <c r="BG38" s="34">
        <f>VLOOKUP($AX38&amp;"_"&amp;$BC$14,データシート1!$A:$BT,MATCH($BC$12&amp;"_"&amp;BG$20,データシート1!$A$1:$BT$1,0),0)</f>
        <v>4.1513162804619892</v>
      </c>
      <c r="BH38" s="34">
        <f>VLOOKUP($AX38&amp;"_"&amp;$BC$14,データシート1!$A:$BT,MATCH($BC$12&amp;"_"&amp;BH$20,データシート1!$A$1:$BT$1,0),0)</f>
        <v>26.427056853369994</v>
      </c>
      <c r="BI38" s="34">
        <f>VLOOKUP($AX38&amp;"_"&amp;$BC$14,データシート1!$A:$BT,MATCH($BC$12&amp;"_"&amp;BI$20,データシート1!$A$1:$BT$1,0),0)</f>
        <v>52.267709497075984</v>
      </c>
      <c r="BJ38" s="34">
        <f>VLOOKUP($AX38&amp;"_"&amp;$BC$14,データシート1!$A:$BT,MATCH($BC$12&amp;"_"&amp;BJ$20,データシート1!$A$1:$BT$1,0),0)</f>
        <v>90.200750595079583</v>
      </c>
      <c r="BK38" s="34">
        <f t="shared" si="1"/>
        <v>80.927583517787369</v>
      </c>
      <c r="BL38" s="34">
        <f t="shared" si="2"/>
        <v>78.388736926824663</v>
      </c>
      <c r="BM38" s="34">
        <f>VLOOKUP($AX38&amp;"_"&amp;$BC$14,データシート1!$A:$BT,MATCH($BC$12&amp;"_"&amp;BM$20,データシート1!$A$1:$BT$1,0),0)</f>
        <v>40.560685717671561</v>
      </c>
      <c r="BN38" s="34">
        <f>VLOOKUP($AX38&amp;"_"&amp;$BC$14,データシート1!$A:$BT,MATCH($BC$12&amp;"_"&amp;BN$20,データシート1!$A$1:$BT$1,0),0)</f>
        <v>37.828051209153109</v>
      </c>
      <c r="BO38" s="34">
        <f>VLOOKUP($AX38&amp;"_"&amp;$BC$14,データシート1!$A:$BT,MATCH($BC$12&amp;"_"&amp;BO$20,データシート1!$A$1:$BT$1,0),0)</f>
        <v>2.5388465909627098</v>
      </c>
      <c r="BP38" s="34">
        <f>VLOOKUP($AX38&amp;"_"&amp;$BC$14,データシート1!$A:$BT,MATCH($BC$12&amp;"_"&amp;BP$20,データシート1!$A$1:$BT$1,0),0)</f>
        <v>0</v>
      </c>
      <c r="BQ38" s="34">
        <f>VLOOKUP($AX38&amp;"_"&amp;$BC$14,データシート1!$A:$BT,MATCH($BC$12&amp;"_"&amp;BQ$20,データシート1!$A$1:$BT$1,0),0)</f>
        <v>2.9698026106057629</v>
      </c>
      <c r="BR38" s="35">
        <f t="shared" si="3"/>
        <v>433.04716417632909</v>
      </c>
      <c r="BT38" s="121" t="str">
        <f t="shared" si="4"/>
        <v>音更町</v>
      </c>
      <c r="BU38" s="33">
        <f t="shared" si="25"/>
        <v>433.04716417632909</v>
      </c>
      <c r="BV38" s="59">
        <f t="shared" si="16"/>
        <v>0.47727207346778394</v>
      </c>
      <c r="BW38" s="59">
        <f t="shared" si="5"/>
        <v>0.40665996544949651</v>
      </c>
      <c r="BX38" s="59">
        <f t="shared" si="5"/>
        <v>9.5862913416323563E-3</v>
      </c>
      <c r="BY38" s="59">
        <f t="shared" si="5"/>
        <v>6.1025816676655034E-2</v>
      </c>
      <c r="BZ38" s="59">
        <f t="shared" si="5"/>
        <v>0.12069749861193757</v>
      </c>
      <c r="CA38" s="59">
        <f t="shared" si="5"/>
        <v>0.20829313307395644</v>
      </c>
      <c r="CB38" s="59">
        <f t="shared" si="5"/>
        <v>0.18687937530249038</v>
      </c>
      <c r="CC38" s="59">
        <f t="shared" si="5"/>
        <v>0.18101662685154121</v>
      </c>
      <c r="CD38" s="59">
        <f t="shared" si="5"/>
        <v>9.36634368563974E-2</v>
      </c>
      <c r="CE38" s="59">
        <f t="shared" si="5"/>
        <v>8.7353189995143812E-2</v>
      </c>
      <c r="CF38" s="59">
        <f t="shared" si="5"/>
        <v>5.8627484509491826E-3</v>
      </c>
      <c r="CG38" s="59">
        <f t="shared" si="5"/>
        <v>0</v>
      </c>
      <c r="CH38" s="59">
        <f t="shared" si="5"/>
        <v>6.8579195438317484E-3</v>
      </c>
      <c r="CI38" s="122">
        <f t="shared" si="6"/>
        <v>1</v>
      </c>
      <c r="CK38" s="123" t="str">
        <f t="shared" si="7"/>
        <v>音更町</v>
      </c>
      <c r="CL38" s="124">
        <f t="shared" si="17"/>
        <v>206.68131795578043</v>
      </c>
      <c r="CM38" s="65">
        <f t="shared" si="18"/>
        <v>0.21879577916023862</v>
      </c>
      <c r="CN38" s="66">
        <f t="shared" si="19"/>
        <v>176.10294482194843</v>
      </c>
      <c r="CO38" s="65">
        <f t="shared" si="20"/>
        <v>0.25678730157364138</v>
      </c>
      <c r="CP38" s="66">
        <f t="shared" si="8"/>
        <v>4.1513162804619892</v>
      </c>
      <c r="CQ38" s="65">
        <f t="shared" si="21"/>
        <v>0</v>
      </c>
      <c r="CR38" s="66">
        <f t="shared" si="9"/>
        <v>26.427056853369994</v>
      </c>
      <c r="CS38" s="65">
        <f t="shared" si="22"/>
        <v>0</v>
      </c>
      <c r="CT38" s="66">
        <f t="shared" si="10"/>
        <v>52.267709497075984</v>
      </c>
      <c r="CU38" s="67">
        <f t="shared" si="23"/>
        <v>0</v>
      </c>
      <c r="CV38" s="16"/>
      <c r="CW38" s="959">
        <f t="shared" si="24"/>
        <v>45.220999999999997</v>
      </c>
      <c r="CX38" s="962">
        <f>VLOOKUP($AX38&amp;"_"&amp;$CW$14,データシート1!$A:$BT,MATCH($CW$12&amp;"_"&amp;CX$20,データシート1!$A$1:$BT$1,0),0)</f>
        <v>45.220999999999997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45.220999999999997</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45205</v>
      </c>
      <c r="AY39" s="18" t="str">
        <f>IF(IFERROR(比較地域マスタ!$Z24,"")=0,"",IFERROR(比較地域マスタ!$Z24,""))</f>
        <v>小林市</v>
      </c>
      <c r="BB39" s="110" t="str">
        <f t="shared" si="0"/>
        <v>45205</v>
      </c>
      <c r="BC39" s="1031" t="str">
        <f t="shared" si="0"/>
        <v>小林市</v>
      </c>
      <c r="BD39" s="34">
        <f t="shared" si="14"/>
        <v>298.70188152062735</v>
      </c>
      <c r="BE39" s="34">
        <f t="shared" si="15"/>
        <v>104.11782301868584</v>
      </c>
      <c r="BF39" s="34">
        <f>VLOOKUP($AX39&amp;"_"&amp;$BC$14,データシート1!$A:$BT,MATCH($BC$12&amp;"_"&amp;BF$20,データシート1!$A$1:$BT$1,0),0)</f>
        <v>58.895495381970193</v>
      </c>
      <c r="BG39" s="34">
        <f>VLOOKUP($AX39&amp;"_"&amp;$BC$14,データシート1!$A:$BT,MATCH($BC$12&amp;"_"&amp;BG$20,データシート1!$A$1:$BT$1,0),0)</f>
        <v>2.5214736989314734</v>
      </c>
      <c r="BH39" s="34">
        <f>VLOOKUP($AX39&amp;"_"&amp;$BC$14,データシート1!$A:$BT,MATCH($BC$12&amp;"_"&amp;BH$20,データシート1!$A$1:$BT$1,0),0)</f>
        <v>42.700853937784167</v>
      </c>
      <c r="BI39" s="34">
        <f>VLOOKUP($AX39&amp;"_"&amp;$BC$14,データシート1!$A:$BT,MATCH($BC$12&amp;"_"&amp;BI$20,データシート1!$A$1:$BT$1,0),0)</f>
        <v>50.11093120956815</v>
      </c>
      <c r="BJ39" s="34">
        <f>VLOOKUP($AX39&amp;"_"&amp;$BC$14,データシート1!$A:$BT,MATCH($BC$12&amp;"_"&amp;BJ$20,データシート1!$A$1:$BT$1,0),0)</f>
        <v>39.576694450225993</v>
      </c>
      <c r="BK39" s="34">
        <f t="shared" si="1"/>
        <v>104.89643284214739</v>
      </c>
      <c r="BL39" s="34">
        <f t="shared" si="2"/>
        <v>102.32465592261254</v>
      </c>
      <c r="BM39" s="34">
        <f>VLOOKUP($AX39&amp;"_"&amp;$BC$14,データシート1!$A:$BT,MATCH($BC$12&amp;"_"&amp;BM$20,データシート1!$A$1:$BT$1,0),0)</f>
        <v>40.585150159682016</v>
      </c>
      <c r="BN39" s="34">
        <f>VLOOKUP($AX39&amp;"_"&amp;$BC$14,データシート1!$A:$BT,MATCH($BC$12&amp;"_"&amp;BN$20,データシート1!$A$1:$BT$1,0),0)</f>
        <v>61.73950576293052</v>
      </c>
      <c r="BO39" s="34">
        <f>VLOOKUP($AX39&amp;"_"&amp;$BC$14,データシート1!$A:$BT,MATCH($BC$12&amp;"_"&amp;BO$20,データシート1!$A$1:$BT$1,0),0)</f>
        <v>2.5717769195348601</v>
      </c>
      <c r="BP39" s="34">
        <f>VLOOKUP($AX39&amp;"_"&amp;$BC$14,データシート1!$A:$BT,MATCH($BC$12&amp;"_"&amp;BP$20,データシート1!$A$1:$BT$1,0),0)</f>
        <v>0</v>
      </c>
      <c r="BQ39" s="34">
        <f>VLOOKUP($AX39&amp;"_"&amp;$BC$14,データシート1!$A:$BT,MATCH($BC$12&amp;"_"&amp;BQ$20,データシート1!$A$1:$BT$1,0),0)</f>
        <v>0</v>
      </c>
      <c r="BR39" s="35">
        <f t="shared" si="3"/>
        <v>298.70188152062735</v>
      </c>
      <c r="BT39" s="121" t="str">
        <f t="shared" si="4"/>
        <v>小林市</v>
      </c>
      <c r="BU39" s="33">
        <f t="shared" si="25"/>
        <v>298.70188152062735</v>
      </c>
      <c r="BV39" s="59">
        <f t="shared" si="16"/>
        <v>0.34856768390156861</v>
      </c>
      <c r="BW39" s="59">
        <f t="shared" si="5"/>
        <v>0.19717149112736027</v>
      </c>
      <c r="BX39" s="59">
        <f t="shared" si="5"/>
        <v>8.4414389561096523E-3</v>
      </c>
      <c r="BY39" s="59">
        <f t="shared" si="5"/>
        <v>0.14295475381809869</v>
      </c>
      <c r="BZ39" s="59">
        <f t="shared" si="5"/>
        <v>0.1677623554109004</v>
      </c>
      <c r="CA39" s="59">
        <f t="shared" si="5"/>
        <v>0.13249563159344532</v>
      </c>
      <c r="CB39" s="59">
        <f t="shared" si="5"/>
        <v>0.35117432909408569</v>
      </c>
      <c r="CC39" s="59">
        <f t="shared" si="5"/>
        <v>0.34256448403237238</v>
      </c>
      <c r="CD39" s="59">
        <f t="shared" si="5"/>
        <v>0.13587175933767709</v>
      </c>
      <c r="CE39" s="59">
        <f t="shared" si="5"/>
        <v>0.2066927246946953</v>
      </c>
      <c r="CF39" s="59">
        <f t="shared" si="5"/>
        <v>8.6098450617133511E-3</v>
      </c>
      <c r="CG39" s="59">
        <f t="shared" si="5"/>
        <v>0</v>
      </c>
      <c r="CH39" s="59">
        <f t="shared" si="5"/>
        <v>0</v>
      </c>
      <c r="CI39" s="122">
        <f t="shared" si="6"/>
        <v>1</v>
      </c>
      <c r="CK39" s="123" t="str">
        <f t="shared" si="7"/>
        <v>小林市</v>
      </c>
      <c r="CL39" s="124">
        <f t="shared" si="17"/>
        <v>104.11782301868584</v>
      </c>
      <c r="CM39" s="65">
        <f t="shared" si="18"/>
        <v>3.7111801687464543E-2</v>
      </c>
      <c r="CN39" s="66">
        <f t="shared" si="19"/>
        <v>58.895495381970193</v>
      </c>
      <c r="CO39" s="65">
        <f t="shared" si="20"/>
        <v>6.5607734087977376E-2</v>
      </c>
      <c r="CP39" s="66">
        <f t="shared" si="8"/>
        <v>2.5214736989314734</v>
      </c>
      <c r="CQ39" s="65">
        <f t="shared" si="21"/>
        <v>0</v>
      </c>
      <c r="CR39" s="66">
        <f t="shared" si="9"/>
        <v>42.700853937784167</v>
      </c>
      <c r="CS39" s="65">
        <f t="shared" si="22"/>
        <v>0</v>
      </c>
      <c r="CT39" s="66">
        <f t="shared" si="10"/>
        <v>50.11093120956815</v>
      </c>
      <c r="CU39" s="67">
        <f t="shared" si="23"/>
        <v>0</v>
      </c>
      <c r="CV39" s="16"/>
      <c r="CW39" s="959">
        <f t="shared" si="24"/>
        <v>3.8639999999999999</v>
      </c>
      <c r="CX39" s="962">
        <f>VLOOKUP($AX39&amp;"_"&amp;$CW$14,データシート1!$A:$BT,MATCH($CW$12&amp;"_"&amp;CX$20,データシート1!$A$1:$BT$1,0),0)</f>
        <v>3.8639999999999999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3.8639999999999999</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27361</v>
      </c>
      <c r="AY40" s="18" t="str">
        <f>IF(IFERROR(比較地域マスタ!$Z25,"")=0,"",IFERROR(比較地域マスタ!$Z25,""))</f>
        <v>熊取町</v>
      </c>
      <c r="BB40" s="110" t="str">
        <f t="shared" si="0"/>
        <v>27361</v>
      </c>
      <c r="BC40" s="1031" t="str">
        <f t="shared" si="0"/>
        <v>熊取町</v>
      </c>
      <c r="BD40" s="34">
        <f t="shared" si="14"/>
        <v>133.36880483895123</v>
      </c>
      <c r="BE40" s="34">
        <f t="shared" si="15"/>
        <v>20.13766178846225</v>
      </c>
      <c r="BF40" s="34">
        <f>VLOOKUP($AX40&amp;"_"&amp;$BC$14,データシート1!$A:$BT,MATCH($BC$12&amp;"_"&amp;BF$20,データシート1!$A$1:$BT$1,0),0)</f>
        <v>18.047613497212446</v>
      </c>
      <c r="BG40" s="34">
        <f>VLOOKUP($AX40&amp;"_"&amp;$BC$14,データシート1!$A:$BT,MATCH($BC$12&amp;"_"&amp;BG$20,データシート1!$A$1:$BT$1,0),0)</f>
        <v>0.96622898675236679</v>
      </c>
      <c r="BH40" s="34">
        <f>VLOOKUP($AX40&amp;"_"&amp;$BC$14,データシート1!$A:$BT,MATCH($BC$12&amp;"_"&amp;BH$20,データシート1!$A$1:$BT$1,0),0)</f>
        <v>1.1238193044974394</v>
      </c>
      <c r="BI40" s="34">
        <f>VLOOKUP($AX40&amp;"_"&amp;$BC$14,データシート1!$A:$BT,MATCH($BC$12&amp;"_"&amp;BI$20,データシート1!$A$1:$BT$1,0),0)</f>
        <v>25.083285969993351</v>
      </c>
      <c r="BJ40" s="34">
        <f>VLOOKUP($AX40&amp;"_"&amp;$BC$14,データシート1!$A:$BT,MATCH($BC$12&amp;"_"&amp;BJ$20,データシート1!$A$1:$BT$1,0),0)</f>
        <v>35.834543890795842</v>
      </c>
      <c r="BK40" s="34">
        <f t="shared" si="1"/>
        <v>47.978750202785456</v>
      </c>
      <c r="BL40" s="34">
        <f t="shared" si="2"/>
        <v>45.459112970156504</v>
      </c>
      <c r="BM40" s="34">
        <f>VLOOKUP($AX40&amp;"_"&amp;$BC$14,データシート1!$A:$BT,MATCH($BC$12&amp;"_"&amp;BM$20,データシート1!$A$1:$BT$1,0),0)</f>
        <v>30.213585882915215</v>
      </c>
      <c r="BN40" s="34">
        <f>VLOOKUP($AX40&amp;"_"&amp;$BC$14,データシート1!$A:$BT,MATCH($BC$12&amp;"_"&amp;BN$20,データシート1!$A$1:$BT$1,0),0)</f>
        <v>15.245527087241291</v>
      </c>
      <c r="BO40" s="34">
        <f>VLOOKUP($AX40&amp;"_"&amp;$BC$14,データシート1!$A:$BT,MATCH($BC$12&amp;"_"&amp;BO$20,データシート1!$A$1:$BT$1,0),0)</f>
        <v>2.5196372326289498</v>
      </c>
      <c r="BP40" s="34">
        <f>VLOOKUP($AX40&amp;"_"&amp;$BC$14,データシート1!$A:$BT,MATCH($BC$12&amp;"_"&amp;BP$20,データシート1!$A$1:$BT$1,0),0)</f>
        <v>0</v>
      </c>
      <c r="BQ40" s="34">
        <f>VLOOKUP($AX40&amp;"_"&amp;$BC$14,データシート1!$A:$BT,MATCH($BC$12&amp;"_"&amp;BQ$20,データシート1!$A$1:$BT$1,0),0)</f>
        <v>4.3345629869143263</v>
      </c>
      <c r="BR40" s="35">
        <f t="shared" si="3"/>
        <v>133.36880483895123</v>
      </c>
      <c r="BT40" s="121" t="str">
        <f t="shared" si="4"/>
        <v>熊取町</v>
      </c>
      <c r="BU40" s="33">
        <f t="shared" si="25"/>
        <v>133.36880483895123</v>
      </c>
      <c r="BV40" s="59">
        <f t="shared" si="16"/>
        <v>0.15099229398343467</v>
      </c>
      <c r="BW40" s="59">
        <f t="shared" si="5"/>
        <v>0.135321100905161</v>
      </c>
      <c r="BX40" s="59">
        <f t="shared" si="5"/>
        <v>7.2447900235675898E-3</v>
      </c>
      <c r="BY40" s="59">
        <f t="shared" si="5"/>
        <v>8.4264030547060928E-3</v>
      </c>
      <c r="BZ40" s="59">
        <f t="shared" si="5"/>
        <v>0.18807461010303372</v>
      </c>
      <c r="CA40" s="59">
        <f t="shared" si="5"/>
        <v>0.26868759852851382</v>
      </c>
      <c r="CB40" s="59">
        <f t="shared" si="5"/>
        <v>0.3597449213159099</v>
      </c>
      <c r="CC40" s="59">
        <f t="shared" si="5"/>
        <v>0.34085266809618942</v>
      </c>
      <c r="CD40" s="59">
        <f t="shared" si="5"/>
        <v>0.22654162582771484</v>
      </c>
      <c r="CE40" s="59">
        <f t="shared" si="5"/>
        <v>0.11431104226847458</v>
      </c>
      <c r="CF40" s="59">
        <f t="shared" si="5"/>
        <v>1.8892253219720486E-2</v>
      </c>
      <c r="CG40" s="59">
        <f t="shared" si="5"/>
        <v>0</v>
      </c>
      <c r="CH40" s="59">
        <f t="shared" si="5"/>
        <v>3.2500576069107792E-2</v>
      </c>
      <c r="CI40" s="122">
        <f t="shared" si="6"/>
        <v>1</v>
      </c>
      <c r="CK40" s="123" t="str">
        <f t="shared" si="7"/>
        <v>熊取町</v>
      </c>
      <c r="CL40" s="124">
        <f t="shared" si="17"/>
        <v>20.13766178846225</v>
      </c>
      <c r="CM40" s="65">
        <f t="shared" si="18"/>
        <v>0.54817684972367187</v>
      </c>
      <c r="CN40" s="66">
        <f t="shared" si="19"/>
        <v>18.047613497212446</v>
      </c>
      <c r="CO40" s="65">
        <f t="shared" si="20"/>
        <v>0.61165981871813879</v>
      </c>
      <c r="CP40" s="66">
        <f t="shared" si="8"/>
        <v>0.96622898675236679</v>
      </c>
      <c r="CQ40" s="65">
        <f t="shared" si="21"/>
        <v>0</v>
      </c>
      <c r="CR40" s="66">
        <f t="shared" si="9"/>
        <v>1.1238193044974394</v>
      </c>
      <c r="CS40" s="65">
        <f t="shared" si="22"/>
        <v>0</v>
      </c>
      <c r="CT40" s="66">
        <f t="shared" si="10"/>
        <v>25.083285969993351</v>
      </c>
      <c r="CU40" s="67">
        <f t="shared" si="23"/>
        <v>0.11382081292759573</v>
      </c>
      <c r="CV40" s="16"/>
      <c r="CW40" s="959">
        <f t="shared" si="24"/>
        <v>11.039</v>
      </c>
      <c r="CX40" s="962">
        <f>VLOOKUP($AX40&amp;"_"&amp;$CW$14,データシート1!$A:$BT,MATCH($CW$12&amp;"_"&amp;CX$20,データシート1!$A$1:$BT$1,0),0)</f>
        <v>11.039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2.855</v>
      </c>
      <c r="DB40" s="962">
        <f>VLOOKUP($AX40&amp;"_"&amp;$CW$14,データシート1!$A:$BT,MATCH($CW$12&amp;"_"&amp;DB$20,データシート1!$A$1:$BT$1,0),0)</f>
        <v>0</v>
      </c>
      <c r="DC40" s="962">
        <f>VLOOKUP($AX40&amp;"_"&amp;$CW$14,データシート1!$A:$BT,MATCH($CW$12&amp;"_"&amp;DC$20,データシート1!$A$1:$BT$1,0),0)</f>
        <v>0</v>
      </c>
      <c r="DD40" s="961">
        <f t="shared" si="11"/>
        <v>13.894</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0.79</v>
      </c>
      <c r="DO40" s="127">
        <f t="shared" si="27"/>
        <v>0</v>
      </c>
      <c r="DP40" s="127">
        <f t="shared" si="29"/>
        <v>0</v>
      </c>
      <c r="DQ40" s="127">
        <f t="shared" si="30"/>
        <v>0.21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35204</v>
      </c>
      <c r="AY41" s="18" t="str">
        <f>IF(IFERROR(比較地域マスタ!$Z26,"")=0,"",IFERROR(比較地域マスタ!$Z26,""))</f>
        <v>萩市</v>
      </c>
      <c r="BB41" s="110" t="str">
        <f t="shared" si="0"/>
        <v>35204</v>
      </c>
      <c r="BC41" s="1031" t="str">
        <f t="shared" si="0"/>
        <v>萩市</v>
      </c>
      <c r="BD41" s="34">
        <f t="shared" si="14"/>
        <v>332.88893968938578</v>
      </c>
      <c r="BE41" s="34">
        <f t="shared" si="15"/>
        <v>93.650569556074302</v>
      </c>
      <c r="BF41" s="34">
        <f>VLOOKUP($AX41&amp;"_"&amp;$BC$14,データシート1!$A:$BT,MATCH($BC$12&amp;"_"&amp;BF$20,データシート1!$A$1:$BT$1,0),0)</f>
        <v>61.702368003924676</v>
      </c>
      <c r="BG41" s="34">
        <f>VLOOKUP($AX41&amp;"_"&amp;$BC$14,データシート1!$A:$BT,MATCH($BC$12&amp;"_"&amp;BG$20,データシート1!$A$1:$BT$1,0),0)</f>
        <v>4.8405225979029733</v>
      </c>
      <c r="BH41" s="34">
        <f>VLOOKUP($AX41&amp;"_"&amp;$BC$14,データシート1!$A:$BT,MATCH($BC$12&amp;"_"&amp;BH$20,データシート1!$A$1:$BT$1,0),0)</f>
        <v>27.107678954246651</v>
      </c>
      <c r="BI41" s="34">
        <f>VLOOKUP($AX41&amp;"_"&amp;$BC$14,データシート1!$A:$BT,MATCH($BC$12&amp;"_"&amp;BI$20,データシート1!$A$1:$BT$1,0),0)</f>
        <v>66.82484810375044</v>
      </c>
      <c r="BJ41" s="34">
        <f>VLOOKUP($AX41&amp;"_"&amp;$BC$14,データシート1!$A:$BT,MATCH($BC$12&amp;"_"&amp;BJ$20,データシート1!$A$1:$BT$1,0),0)</f>
        <v>82.042882970498965</v>
      </c>
      <c r="BK41" s="34">
        <f t="shared" si="1"/>
        <v>86.382543021304059</v>
      </c>
      <c r="BL41" s="34">
        <f t="shared" si="2"/>
        <v>78.238725046183589</v>
      </c>
      <c r="BM41" s="34">
        <f>VLOOKUP($AX41&amp;"_"&amp;$BC$14,データシート1!$A:$BT,MATCH($BC$12&amp;"_"&amp;BM$20,データシート1!$A$1:$BT$1,0),0)</f>
        <v>35.95457494136928</v>
      </c>
      <c r="BN41" s="34">
        <f>VLOOKUP($AX41&amp;"_"&amp;$BC$14,データシート1!$A:$BT,MATCH($BC$12&amp;"_"&amp;BN$20,データシート1!$A$1:$BT$1,0),0)</f>
        <v>42.284150104814309</v>
      </c>
      <c r="BO41" s="34">
        <f>VLOOKUP($AX41&amp;"_"&amp;$BC$14,データシート1!$A:$BT,MATCH($BC$12&amp;"_"&amp;BO$20,データシート1!$A$1:$BT$1,0),0)</f>
        <v>2.6026053122407098</v>
      </c>
      <c r="BP41" s="34">
        <f>VLOOKUP($AX41&amp;"_"&amp;$BC$14,データシート1!$A:$BT,MATCH($BC$12&amp;"_"&amp;BP$20,データシート1!$A$1:$BT$1,0),0)</f>
        <v>5.5412126628797571</v>
      </c>
      <c r="BQ41" s="34">
        <f>VLOOKUP($AX41&amp;"_"&amp;$BC$14,データシート1!$A:$BT,MATCH($BC$12&amp;"_"&amp;BQ$20,データシート1!$A$1:$BT$1,0),0)</f>
        <v>3.9880960377580079</v>
      </c>
      <c r="BR41" s="35">
        <f t="shared" si="3"/>
        <v>332.88893968938578</v>
      </c>
      <c r="BT41" s="121" t="str">
        <f t="shared" si="4"/>
        <v>萩市</v>
      </c>
      <c r="BU41" s="33">
        <f t="shared" si="25"/>
        <v>332.88893968938578</v>
      </c>
      <c r="BV41" s="59">
        <f t="shared" si="16"/>
        <v>0.28132676815113894</v>
      </c>
      <c r="BW41" s="59">
        <f t="shared" si="5"/>
        <v>0.18535421471647071</v>
      </c>
      <c r="BX41" s="59">
        <f t="shared" si="5"/>
        <v>1.4540953515666817E-2</v>
      </c>
      <c r="BY41" s="59">
        <f t="shared" si="5"/>
        <v>8.143159991900141E-2</v>
      </c>
      <c r="BZ41" s="59">
        <f t="shared" si="5"/>
        <v>0.20074216994443797</v>
      </c>
      <c r="CA41" s="59">
        <f t="shared" si="5"/>
        <v>0.24645722097902106</v>
      </c>
      <c r="CB41" s="59">
        <f t="shared" si="5"/>
        <v>0.25949358095798092</v>
      </c>
      <c r="CC41" s="59">
        <f t="shared" si="5"/>
        <v>0.23502951200237263</v>
      </c>
      <c r="CD41" s="59">
        <f t="shared" si="5"/>
        <v>0.10800771865511066</v>
      </c>
      <c r="CE41" s="59">
        <f t="shared" si="5"/>
        <v>0.12702179334726196</v>
      </c>
      <c r="CF41" s="59">
        <f t="shared" si="5"/>
        <v>7.8182390639627928E-3</v>
      </c>
      <c r="CG41" s="59">
        <f t="shared" si="5"/>
        <v>1.6645829891645508E-2</v>
      </c>
      <c r="CH41" s="59">
        <f t="shared" si="5"/>
        <v>1.1980259967421107E-2</v>
      </c>
      <c r="CI41" s="122">
        <f t="shared" si="6"/>
        <v>1</v>
      </c>
      <c r="CK41" s="123" t="str">
        <f t="shared" si="7"/>
        <v>萩市</v>
      </c>
      <c r="CL41" s="124">
        <f t="shared" si="17"/>
        <v>93.650569556074302</v>
      </c>
      <c r="CM41" s="65">
        <f t="shared" si="18"/>
        <v>7.1328984240723453E-2</v>
      </c>
      <c r="CN41" s="66">
        <f t="shared" si="19"/>
        <v>61.702368003924676</v>
      </c>
      <c r="CO41" s="65">
        <f t="shared" si="20"/>
        <v>0.10826164726084918</v>
      </c>
      <c r="CP41" s="66">
        <f t="shared" si="8"/>
        <v>4.8405225979029733</v>
      </c>
      <c r="CQ41" s="65">
        <f t="shared" si="21"/>
        <v>0</v>
      </c>
      <c r="CR41" s="66">
        <f t="shared" si="9"/>
        <v>27.107678954246651</v>
      </c>
      <c r="CS41" s="65">
        <f t="shared" si="22"/>
        <v>0</v>
      </c>
      <c r="CT41" s="66">
        <f t="shared" si="10"/>
        <v>66.82484810375044</v>
      </c>
      <c r="CU41" s="67">
        <f t="shared" si="23"/>
        <v>0</v>
      </c>
      <c r="CV41" s="16"/>
      <c r="CW41" s="959">
        <f t="shared" si="24"/>
        <v>6.68</v>
      </c>
      <c r="CX41" s="962">
        <f>VLOOKUP($AX41&amp;"_"&amp;$CW$14,データシート1!$A:$BT,MATCH($CW$12&amp;"_"&amp;CX$20,データシート1!$A$1:$BT$1,0),0)</f>
        <v>6.68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0.59699999999999998</v>
      </c>
      <c r="DC41" s="962">
        <f>VLOOKUP($AX41&amp;"_"&amp;$CW$14,データシート1!$A:$BT,MATCH($CW$12&amp;"_"&amp;DC$20,データシート1!$A$1:$BT$1,0),0)</f>
        <v>0</v>
      </c>
      <c r="DD41" s="961">
        <f t="shared" si="11"/>
        <v>7.2769999999999992</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1</v>
      </c>
      <c r="DK41" s="64">
        <f>VLOOKUP($AX41&amp;"_"&amp;$DF$14,データシート1!$A:$BT,MATCH($DF$12&amp;"_"&amp;DK$20,データシート1!$A$1:$BT$1,0),0)</f>
        <v>0</v>
      </c>
      <c r="DL41" s="68">
        <f t="shared" si="12"/>
        <v>2</v>
      </c>
      <c r="DM41" s="16"/>
      <c r="DN41" s="126">
        <f t="shared" si="26"/>
        <v>0.92</v>
      </c>
      <c r="DO41" s="127">
        <f t="shared" si="27"/>
        <v>0</v>
      </c>
      <c r="DP41" s="127">
        <f t="shared" si="29"/>
        <v>0</v>
      </c>
      <c r="DQ41" s="127">
        <f t="shared" si="30"/>
        <v>0</v>
      </c>
      <c r="DR41" s="127">
        <f t="shared" si="31"/>
        <v>0.08</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42203</v>
      </c>
      <c r="AY42" s="18" t="str">
        <f>IF(IFERROR(比較地域マスタ!$Z27,"")=0,"",IFERROR(比較地域マスタ!$Z27,""))</f>
        <v>島原市</v>
      </c>
      <c r="BB42" s="110" t="str">
        <f t="shared" si="0"/>
        <v>42203</v>
      </c>
      <c r="BC42" s="1031" t="str">
        <f t="shared" si="0"/>
        <v>島原市</v>
      </c>
      <c r="BD42" s="34">
        <f t="shared" si="14"/>
        <v>251.5280927590415</v>
      </c>
      <c r="BE42" s="34">
        <f t="shared" si="15"/>
        <v>41.25481021640428</v>
      </c>
      <c r="BF42" s="34">
        <f>VLOOKUP($AX42&amp;"_"&amp;$BC$14,データシート1!$A:$BT,MATCH($BC$12&amp;"_"&amp;BF$20,データシート1!$A$1:$BT$1,0),0)</f>
        <v>13.823743022001853</v>
      </c>
      <c r="BG42" s="34">
        <f>VLOOKUP($AX42&amp;"_"&amp;$BC$14,データシート1!$A:$BT,MATCH($BC$12&amp;"_"&amp;BG$20,データシート1!$A$1:$BT$1,0),0)</f>
        <v>3.233967954166181</v>
      </c>
      <c r="BH42" s="34">
        <f>VLOOKUP($AX42&amp;"_"&amp;$BC$14,データシート1!$A:$BT,MATCH($BC$12&amp;"_"&amp;BH$20,データシート1!$A$1:$BT$1,0),0)</f>
        <v>24.197099240236245</v>
      </c>
      <c r="BI42" s="34">
        <f>VLOOKUP($AX42&amp;"_"&amp;$BC$14,データシート1!$A:$BT,MATCH($BC$12&amp;"_"&amp;BI$20,データシート1!$A$1:$BT$1,0),0)</f>
        <v>49.163265762496593</v>
      </c>
      <c r="BJ42" s="34">
        <f>VLOOKUP($AX42&amp;"_"&amp;$BC$14,データシート1!$A:$BT,MATCH($BC$12&amp;"_"&amp;BJ$20,データシート1!$A$1:$BT$1,0),0)</f>
        <v>37.866861651726751</v>
      </c>
      <c r="BK42" s="34">
        <f t="shared" si="1"/>
        <v>117.23333420405419</v>
      </c>
      <c r="BL42" s="34">
        <f t="shared" si="2"/>
        <v>78.736215647951795</v>
      </c>
      <c r="BM42" s="34">
        <f>VLOOKUP($AX42&amp;"_"&amp;$BC$14,データシート1!$A:$BT,MATCH($BC$12&amp;"_"&amp;BM$20,データシート1!$A$1:$BT$1,0),0)</f>
        <v>36.740155357038418</v>
      </c>
      <c r="BN42" s="34">
        <f>VLOOKUP($AX42&amp;"_"&amp;$BC$14,データシート1!$A:$BT,MATCH($BC$12&amp;"_"&amp;BN$20,データシート1!$A$1:$BT$1,0),0)</f>
        <v>41.996060290913377</v>
      </c>
      <c r="BO42" s="34">
        <f>VLOOKUP($AX42&amp;"_"&amp;$BC$14,データシート1!$A:$BT,MATCH($BC$12&amp;"_"&amp;BO$20,データシート1!$A$1:$BT$1,0),0)</f>
        <v>2.5497649800460298</v>
      </c>
      <c r="BP42" s="34">
        <f>VLOOKUP($AX42&amp;"_"&amp;$BC$14,データシート1!$A:$BT,MATCH($BC$12&amp;"_"&amp;BP$20,データシート1!$A$1:$BT$1,0),0)</f>
        <v>35.947353576056351</v>
      </c>
      <c r="BQ42" s="34">
        <f>VLOOKUP($AX42&amp;"_"&amp;$BC$14,データシート1!$A:$BT,MATCH($BC$12&amp;"_"&amp;BQ$20,データシート1!$A$1:$BT$1,0),0)</f>
        <v>6.0098209243597154</v>
      </c>
      <c r="BR42" s="35">
        <f t="shared" si="3"/>
        <v>251.5280927590415</v>
      </c>
      <c r="BT42" s="121" t="str">
        <f t="shared" si="4"/>
        <v>島原市</v>
      </c>
      <c r="BU42" s="33">
        <f t="shared" si="25"/>
        <v>251.5280927590415</v>
      </c>
      <c r="BV42" s="59">
        <f t="shared" si="16"/>
        <v>0.16401670987870726</v>
      </c>
      <c r="BW42" s="59">
        <f t="shared" si="5"/>
        <v>5.4959042031319745E-2</v>
      </c>
      <c r="BX42" s="59">
        <f t="shared" si="5"/>
        <v>1.2857283330432012E-2</v>
      </c>
      <c r="BY42" s="59">
        <f t="shared" si="5"/>
        <v>9.6200384516955506E-2</v>
      </c>
      <c r="BZ42" s="59">
        <f t="shared" si="5"/>
        <v>0.19545834909818183</v>
      </c>
      <c r="CA42" s="59">
        <f t="shared" ref="CA42:CH68" si="32">BJ42/$BR42</f>
        <v>0.1505472459809982</v>
      </c>
      <c r="CB42" s="59">
        <f t="shared" si="32"/>
        <v>0.46608445568885698</v>
      </c>
      <c r="CC42" s="59">
        <f t="shared" si="32"/>
        <v>0.31303149793044943</v>
      </c>
      <c r="CD42" s="59">
        <f t="shared" si="32"/>
        <v>0.14606780083302542</v>
      </c>
      <c r="CE42" s="59">
        <f t="shared" si="32"/>
        <v>0.16696369709742401</v>
      </c>
      <c r="CF42" s="59">
        <f t="shared" si="32"/>
        <v>1.0137098214666025E-2</v>
      </c>
      <c r="CG42" s="59">
        <f t="shared" si="32"/>
        <v>0.14291585954374147</v>
      </c>
      <c r="CH42" s="59">
        <f t="shared" si="32"/>
        <v>2.3893239353255838E-2</v>
      </c>
      <c r="CI42" s="122">
        <f t="shared" si="6"/>
        <v>1</v>
      </c>
      <c r="CK42" s="123" t="str">
        <f t="shared" si="7"/>
        <v>島原市</v>
      </c>
      <c r="CL42" s="124">
        <f t="shared" si="17"/>
        <v>41.25481021640428</v>
      </c>
      <c r="CM42" s="65">
        <f t="shared" si="18"/>
        <v>0.50348068239908572</v>
      </c>
      <c r="CN42" s="66">
        <f t="shared" si="19"/>
        <v>13.823743022001853</v>
      </c>
      <c r="CO42" s="65">
        <f t="shared" si="20"/>
        <v>1</v>
      </c>
      <c r="CP42" s="66">
        <f t="shared" si="8"/>
        <v>3.233967954166181</v>
      </c>
      <c r="CQ42" s="65">
        <f t="shared" si="21"/>
        <v>0</v>
      </c>
      <c r="CR42" s="66">
        <f t="shared" si="9"/>
        <v>24.197099240236245</v>
      </c>
      <c r="CS42" s="65">
        <f t="shared" si="22"/>
        <v>0</v>
      </c>
      <c r="CT42" s="66">
        <f t="shared" si="10"/>
        <v>49.163265762496593</v>
      </c>
      <c r="CU42" s="67">
        <f t="shared" si="23"/>
        <v>6.067538341351468E-2</v>
      </c>
      <c r="CV42" s="16"/>
      <c r="CW42" s="959">
        <f t="shared" si="24"/>
        <v>20.771000000000001</v>
      </c>
      <c r="CX42" s="962">
        <f>VLOOKUP($AX42&amp;"_"&amp;$CW$14,データシート1!$A:$BT,MATCH($CW$12&amp;"_"&amp;CX$20,データシート1!$A$1:$BT$1,0),0)</f>
        <v>20.771000000000001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2.9830000000000001</v>
      </c>
      <c r="DB42" s="962">
        <f>VLOOKUP($AX42&amp;"_"&amp;$CW$14,データシート1!$A:$BT,MATCH($CW$12&amp;"_"&amp;DB$20,データシート1!$A$1:$BT$1,0),0)</f>
        <v>0</v>
      </c>
      <c r="DC42" s="962">
        <f>VLOOKUP($AX42&amp;"_"&amp;$CW$14,データシート1!$A:$BT,MATCH($CW$12&amp;"_"&amp;DC$20,データシート1!$A$1:$BT$1,0),0)</f>
        <v>0</v>
      </c>
      <c r="DD42" s="961">
        <f t="shared" si="11"/>
        <v>23.754000000000001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0.87</v>
      </c>
      <c r="DO42" s="127">
        <f t="shared" si="27"/>
        <v>0</v>
      </c>
      <c r="DP42" s="127">
        <f t="shared" si="29"/>
        <v>0</v>
      </c>
      <c r="DQ42" s="127">
        <f t="shared" si="30"/>
        <v>0.13</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20211</v>
      </c>
      <c r="AY43" s="18" t="str">
        <f>IF(IFERROR(比較地域マスタ!$Z28,"")=0,"",IFERROR(比較地域マスタ!$Z28,""))</f>
        <v>中野市</v>
      </c>
      <c r="AZ43" s="23"/>
      <c r="BB43" s="110" t="str">
        <f t="shared" si="0"/>
        <v>20211</v>
      </c>
      <c r="BC43" s="1031" t="str">
        <f t="shared" si="0"/>
        <v>中野市</v>
      </c>
      <c r="BD43" s="34">
        <f t="shared" si="14"/>
        <v>313.77443437246171</v>
      </c>
      <c r="BE43" s="34">
        <f t="shared" si="15"/>
        <v>99.593385088243224</v>
      </c>
      <c r="BF43" s="34">
        <f>VLOOKUP($AX43&amp;"_"&amp;$BC$14,データシート1!$A:$BT,MATCH($BC$12&amp;"_"&amp;BF$20,データシート1!$A$1:$BT$1,0),0)</f>
        <v>52.339153300962408</v>
      </c>
      <c r="BG43" s="34">
        <f>VLOOKUP($AX43&amp;"_"&amp;$BC$14,データシート1!$A:$BT,MATCH($BC$12&amp;"_"&amp;BG$20,データシート1!$A$1:$BT$1,0),0)</f>
        <v>2.6128658284616835</v>
      </c>
      <c r="BH43" s="34">
        <f>VLOOKUP($AX43&amp;"_"&amp;$BC$14,データシート1!$A:$BT,MATCH($BC$12&amp;"_"&amp;BH$20,データシート1!$A$1:$BT$1,0),0)</f>
        <v>44.641365958819136</v>
      </c>
      <c r="BI43" s="34">
        <f>VLOOKUP($AX43&amp;"_"&amp;$BC$14,データシート1!$A:$BT,MATCH($BC$12&amp;"_"&amp;BI$20,データシート1!$A$1:$BT$1,0),0)</f>
        <v>48.819541444238254</v>
      </c>
      <c r="BJ43" s="34">
        <f>VLOOKUP($AX43&amp;"_"&amp;$BC$14,データシート1!$A:$BT,MATCH($BC$12&amp;"_"&amp;BJ$20,データシート1!$A$1:$BT$1,0),0)</f>
        <v>66.887436095401583</v>
      </c>
      <c r="BK43" s="34">
        <f t="shared" si="1"/>
        <v>94.243590667161769</v>
      </c>
      <c r="BL43" s="34">
        <f t="shared" si="2"/>
        <v>91.705094398843443</v>
      </c>
      <c r="BM43" s="34">
        <f>VLOOKUP($AX43&amp;"_"&amp;$BC$14,データシート1!$A:$BT,MATCH($BC$12&amp;"_"&amp;BM$20,データシート1!$A$1:$BT$1,0),0)</f>
        <v>39.523665203561599</v>
      </c>
      <c r="BN43" s="34">
        <f>VLOOKUP($AX43&amp;"_"&amp;$BC$14,データシート1!$A:$BT,MATCH($BC$12&amp;"_"&amp;BN$20,データシート1!$A$1:$BT$1,0),0)</f>
        <v>52.181429195281837</v>
      </c>
      <c r="BO43" s="34">
        <f>VLOOKUP($AX43&amp;"_"&amp;$BC$14,データシート1!$A:$BT,MATCH($BC$12&amp;"_"&amp;BO$20,データシート1!$A$1:$BT$1,0),0)</f>
        <v>2.5384962683183199</v>
      </c>
      <c r="BP43" s="34">
        <f>VLOOKUP($AX43&amp;"_"&amp;$BC$14,データシート1!$A:$BT,MATCH($BC$12&amp;"_"&amp;BP$20,データシート1!$A$1:$BT$1,0),0)</f>
        <v>0</v>
      </c>
      <c r="BQ43" s="34">
        <f>VLOOKUP($AX43&amp;"_"&amp;$BC$14,データシート1!$A:$BT,MATCH($BC$12&amp;"_"&amp;BQ$20,データシート1!$A$1:$BT$1,0),0)</f>
        <v>4.2304810774168917</v>
      </c>
      <c r="BR43" s="35">
        <f t="shared" si="3"/>
        <v>313.77443437246171</v>
      </c>
      <c r="BT43" s="121" t="str">
        <f t="shared" si="4"/>
        <v>中野市</v>
      </c>
      <c r="BU43" s="33">
        <f t="shared" si="25"/>
        <v>313.77443437246171</v>
      </c>
      <c r="BV43" s="59">
        <f t="shared" si="16"/>
        <v>0.31740439684777583</v>
      </c>
      <c r="BW43" s="59">
        <f t="shared" si="16"/>
        <v>0.1668050279674281</v>
      </c>
      <c r="BX43" s="59">
        <f t="shared" si="16"/>
        <v>8.3272107037251995E-3</v>
      </c>
      <c r="BY43" s="59">
        <f t="shared" si="16"/>
        <v>0.14227215817662253</v>
      </c>
      <c r="BZ43" s="59">
        <f t="shared" si="16"/>
        <v>0.15558801513538123</v>
      </c>
      <c r="CA43" s="59">
        <f t="shared" si="32"/>
        <v>0.21317044592614501</v>
      </c>
      <c r="CB43" s="59">
        <f t="shared" si="32"/>
        <v>0.30035458706393903</v>
      </c>
      <c r="CC43" s="59">
        <f t="shared" si="32"/>
        <v>0.29226439235640894</v>
      </c>
      <c r="CD43" s="59">
        <f t="shared" si="32"/>
        <v>0.12596203155495314</v>
      </c>
      <c r="CE43" s="59">
        <f t="shared" si="32"/>
        <v>0.16630236080145577</v>
      </c>
      <c r="CF43" s="59">
        <f t="shared" si="32"/>
        <v>8.0901947075300348E-3</v>
      </c>
      <c r="CG43" s="59">
        <f t="shared" si="32"/>
        <v>0</v>
      </c>
      <c r="CH43" s="59">
        <f t="shared" si="32"/>
        <v>1.3482555026758988E-2</v>
      </c>
      <c r="CI43" s="122">
        <f t="shared" si="6"/>
        <v>1</v>
      </c>
      <c r="CJ43" s="23"/>
      <c r="CK43" s="123" t="str">
        <f t="shared" si="7"/>
        <v>中野市</v>
      </c>
      <c r="CL43" s="124">
        <f t="shared" si="17"/>
        <v>99.593385088243224</v>
      </c>
      <c r="CM43" s="65">
        <f t="shared" si="18"/>
        <v>0.67951300119016522</v>
      </c>
      <c r="CN43" s="66">
        <f t="shared" si="19"/>
        <v>52.339153300962408</v>
      </c>
      <c r="CO43" s="65">
        <f t="shared" si="20"/>
        <v>1</v>
      </c>
      <c r="CP43" s="66">
        <f t="shared" si="8"/>
        <v>2.6128658284616835</v>
      </c>
      <c r="CQ43" s="65">
        <f t="shared" si="21"/>
        <v>0</v>
      </c>
      <c r="CR43" s="66">
        <f t="shared" si="9"/>
        <v>44.641365958819136</v>
      </c>
      <c r="CS43" s="65">
        <f t="shared" si="22"/>
        <v>0</v>
      </c>
      <c r="CT43" s="66">
        <f t="shared" si="10"/>
        <v>48.819541444238254</v>
      </c>
      <c r="CU43" s="67">
        <f t="shared" si="23"/>
        <v>0.72696299371301398</v>
      </c>
      <c r="CV43" s="16"/>
      <c r="CW43" s="959">
        <f t="shared" si="24"/>
        <v>67.674999999999997</v>
      </c>
      <c r="CX43" s="962">
        <f>VLOOKUP($AX43&amp;"_"&amp;$CW$14,データシート1!$A:$BT,MATCH($CW$12&amp;"_"&amp;CX$20,データシート1!$A$1:$BT$1,0),0)</f>
        <v>67.674999999999997</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35.49</v>
      </c>
      <c r="DB43" s="962">
        <f>VLOOKUP($AX43&amp;"_"&amp;$CW$14,データシート1!$A:$BT,MATCH($CW$12&amp;"_"&amp;DB$20,データシート1!$A$1:$BT$1,0),0)</f>
        <v>0</v>
      </c>
      <c r="DC43" s="962">
        <f>VLOOKUP($AX43&amp;"_"&amp;$CW$14,データシート1!$A:$BT,MATCH($CW$12&amp;"_"&amp;DC$20,データシート1!$A$1:$BT$1,0),0)</f>
        <v>0</v>
      </c>
      <c r="DD43" s="961">
        <f t="shared" si="11"/>
        <v>103.16499999999999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3</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0.66</v>
      </c>
      <c r="DO43" s="127">
        <f t="shared" si="27"/>
        <v>0</v>
      </c>
      <c r="DP43" s="127">
        <f t="shared" si="29"/>
        <v>0</v>
      </c>
      <c r="DQ43" s="127">
        <f t="shared" si="30"/>
        <v>0.34</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23501</v>
      </c>
      <c r="AY44" s="18" t="str">
        <f>IF(IFERROR(比較地域マスタ!$Z29,"")=0,"",IFERROR(比較地域マスタ!$Z29,""))</f>
        <v>幸田町</v>
      </c>
      <c r="BB44" s="110" t="str">
        <f t="shared" si="0"/>
        <v>23501</v>
      </c>
      <c r="BC44" s="1031" t="str">
        <f t="shared" si="0"/>
        <v>幸田町</v>
      </c>
      <c r="BD44" s="34">
        <f t="shared" si="14"/>
        <v>699.36183813824869</v>
      </c>
      <c r="BE44" s="34">
        <f t="shared" si="15"/>
        <v>563.80295825630446</v>
      </c>
      <c r="BF44" s="34">
        <f>VLOOKUP($AX44&amp;"_"&amp;$BC$14,データシート1!$A:$BT,MATCH($BC$12&amp;"_"&amp;BF$20,データシート1!$A$1:$BT$1,0),0)</f>
        <v>558.9219590713875</v>
      </c>
      <c r="BG44" s="34">
        <f>VLOOKUP($AX44&amp;"_"&amp;$BC$14,データシート1!$A:$BT,MATCH($BC$12&amp;"_"&amp;BG$20,データシート1!$A$1:$BT$1,0),0)</f>
        <v>1.5426457836328762</v>
      </c>
      <c r="BH44" s="34">
        <f>VLOOKUP($AX44&amp;"_"&amp;$BC$14,データシート1!$A:$BT,MATCH($BC$12&amp;"_"&amp;BH$20,データシート1!$A$1:$BT$1,0),0)</f>
        <v>3.3383534012840497</v>
      </c>
      <c r="BI44" s="34">
        <f>VLOOKUP($AX44&amp;"_"&amp;$BC$14,データシート1!$A:$BT,MATCH($BC$12&amp;"_"&amp;BI$20,データシート1!$A$1:$BT$1,0),0)</f>
        <v>33.160682032864152</v>
      </c>
      <c r="BJ44" s="34">
        <f>VLOOKUP($AX44&amp;"_"&amp;$BC$14,データシート1!$A:$BT,MATCH($BC$12&amp;"_"&amp;BJ$20,データシート1!$A$1:$BT$1,0),0)</f>
        <v>42.135118426104931</v>
      </c>
      <c r="BK44" s="34">
        <f t="shared" si="1"/>
        <v>60.263079422975068</v>
      </c>
      <c r="BL44" s="34">
        <f t="shared" si="2"/>
        <v>57.779758971147317</v>
      </c>
      <c r="BM44" s="34">
        <f>VLOOKUP($AX44&amp;"_"&amp;$BC$14,データシート1!$A:$BT,MATCH($BC$12&amp;"_"&amp;BM$20,データシート1!$A$1:$BT$1,0),0)</f>
        <v>35.499264492841313</v>
      </c>
      <c r="BN44" s="34">
        <f>VLOOKUP($AX44&amp;"_"&amp;$BC$14,データシート1!$A:$BT,MATCH($BC$12&amp;"_"&amp;BN$20,データシート1!$A$1:$BT$1,0),0)</f>
        <v>22.280494478306004</v>
      </c>
      <c r="BO44" s="34">
        <f>VLOOKUP($AX44&amp;"_"&amp;$BC$14,データシート1!$A:$BT,MATCH($BC$12&amp;"_"&amp;BO$20,データシート1!$A$1:$BT$1,0),0)</f>
        <v>2.4833204518277499</v>
      </c>
      <c r="BP44" s="34">
        <f>VLOOKUP($AX44&amp;"_"&amp;$BC$14,データシート1!$A:$BT,MATCH($BC$12&amp;"_"&amp;BP$20,データシート1!$A$1:$BT$1,0),0)</f>
        <v>0</v>
      </c>
      <c r="BQ44" s="34">
        <f>VLOOKUP($AX44&amp;"_"&amp;$BC$14,データシート1!$A:$BT,MATCH($BC$12&amp;"_"&amp;BQ$20,データシート1!$A$1:$BT$1,0),0)</f>
        <v>0</v>
      </c>
      <c r="BR44" s="35">
        <f t="shared" si="3"/>
        <v>699.36183813824869</v>
      </c>
      <c r="BT44" s="121" t="str">
        <f t="shared" si="4"/>
        <v>幸田町</v>
      </c>
      <c r="BU44" s="33">
        <f t="shared" si="25"/>
        <v>699.36183813824869</v>
      </c>
      <c r="BV44" s="59">
        <f t="shared" si="16"/>
        <v>0.8061677482391495</v>
      </c>
      <c r="BW44" s="59">
        <f t="shared" si="16"/>
        <v>0.79918852958759923</v>
      </c>
      <c r="BX44" s="59">
        <f t="shared" si="16"/>
        <v>2.2057906215465083E-3</v>
      </c>
      <c r="BY44" s="59">
        <f t="shared" si="16"/>
        <v>4.7734280300037327E-3</v>
      </c>
      <c r="BZ44" s="59">
        <f t="shared" si="16"/>
        <v>4.7415629827815976E-2</v>
      </c>
      <c r="CA44" s="59">
        <f t="shared" si="32"/>
        <v>6.0247951958991124E-2</v>
      </c>
      <c r="CB44" s="59">
        <f t="shared" si="32"/>
        <v>8.6168669974043335E-2</v>
      </c>
      <c r="CC44" s="59">
        <f t="shared" si="32"/>
        <v>8.2617832172486236E-2</v>
      </c>
      <c r="CD44" s="59">
        <f t="shared" si="32"/>
        <v>5.07595103949951E-2</v>
      </c>
      <c r="CE44" s="59">
        <f t="shared" si="32"/>
        <v>3.1858321777491143E-2</v>
      </c>
      <c r="CF44" s="59">
        <f t="shared" si="32"/>
        <v>3.5508378015570979E-3</v>
      </c>
      <c r="CG44" s="59">
        <f t="shared" si="32"/>
        <v>0</v>
      </c>
      <c r="CH44" s="59">
        <f t="shared" si="32"/>
        <v>0</v>
      </c>
      <c r="CI44" s="122">
        <f t="shared" si="6"/>
        <v>1</v>
      </c>
      <c r="CK44" s="123" t="str">
        <f t="shared" si="7"/>
        <v>幸田町</v>
      </c>
      <c r="CL44" s="124">
        <f t="shared" si="17"/>
        <v>563.80295825630446</v>
      </c>
      <c r="CM44" s="65">
        <f t="shared" si="18"/>
        <v>0.28765900856850718</v>
      </c>
      <c r="CN44" s="66">
        <f t="shared" si="19"/>
        <v>558.9219590713875</v>
      </c>
      <c r="CO44" s="65">
        <f t="shared" si="20"/>
        <v>0.29017110057628887</v>
      </c>
      <c r="CP44" s="66">
        <f t="shared" si="8"/>
        <v>1.5426457836328762</v>
      </c>
      <c r="CQ44" s="65">
        <f t="shared" si="21"/>
        <v>0</v>
      </c>
      <c r="CR44" s="66">
        <f t="shared" si="9"/>
        <v>3.3383534012840497</v>
      </c>
      <c r="CS44" s="65">
        <f t="shared" si="22"/>
        <v>0</v>
      </c>
      <c r="CT44" s="66">
        <f t="shared" si="10"/>
        <v>33.160682032864152</v>
      </c>
      <c r="CU44" s="67">
        <f t="shared" si="23"/>
        <v>7.6657048171709222E-2</v>
      </c>
      <c r="CV44" s="16"/>
      <c r="CW44" s="959">
        <f t="shared" si="24"/>
        <v>162.18299999999999</v>
      </c>
      <c r="CX44" s="962">
        <f>VLOOKUP($AX44&amp;"_"&amp;$CW$14,データシート1!$A:$BT,MATCH($CW$12&amp;"_"&amp;CX$20,データシート1!$A$1:$BT$1,0),0)</f>
        <v>162.18299999999999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2.5419999999999998</v>
      </c>
      <c r="DB44" s="962">
        <f>VLOOKUP($AX44&amp;"_"&amp;$CW$14,データシート1!$A:$BT,MATCH($CW$12&amp;"_"&amp;DB$20,データシート1!$A$1:$BT$1,0),0)</f>
        <v>0</v>
      </c>
      <c r="DC44" s="962">
        <f>VLOOKUP($AX44&amp;"_"&amp;$CW$14,データシート1!$A:$BT,MATCH($CW$12&amp;"_"&amp;DC$20,データシート1!$A$1:$BT$1,0),0)</f>
        <v>0</v>
      </c>
      <c r="DD44" s="961">
        <f t="shared" si="11"/>
        <v>164.72499999999999</v>
      </c>
      <c r="DE44" s="16"/>
      <c r="DF44" s="125">
        <f>VLOOKUP($AX44&amp;"_"&amp;$DF$14,データシート1!$A:$BT,MATCH($DF$12&amp;"_"&amp;DF$20,データシート1!$A$1:$BT$1,0),0)</f>
        <v>8</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9</v>
      </c>
      <c r="DM44" s="16"/>
      <c r="DN44" s="126">
        <f t="shared" si="26"/>
        <v>0.98</v>
      </c>
      <c r="DO44" s="127">
        <f t="shared" si="27"/>
        <v>0</v>
      </c>
      <c r="DP44" s="127">
        <f t="shared" si="29"/>
        <v>0</v>
      </c>
      <c r="DQ44" s="127">
        <f t="shared" si="30"/>
        <v>0.02</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08210</v>
      </c>
      <c r="AY45" s="18" t="str">
        <f>IF(IFERROR(比較地域マスタ!$Z30,"")=0,"",IFERROR(比較地域マスタ!$Z30,""))</f>
        <v>下妻市</v>
      </c>
      <c r="BB45" s="110" t="str">
        <f t="shared" si="0"/>
        <v>08210</v>
      </c>
      <c r="BC45" s="1031" t="str">
        <f t="shared" si="0"/>
        <v>下妻市</v>
      </c>
      <c r="BD45" s="34">
        <f t="shared" si="14"/>
        <v>554.75199052534322</v>
      </c>
      <c r="BE45" s="34">
        <f t="shared" si="15"/>
        <v>330.22501960320056</v>
      </c>
      <c r="BF45" s="34">
        <f>VLOOKUP($AX45&amp;"_"&amp;$BC$14,データシート1!$A:$BT,MATCH($BC$12&amp;"_"&amp;BF$20,データシート1!$A$1:$BT$1,0),0)</f>
        <v>316.21523210357014</v>
      </c>
      <c r="BG45" s="34">
        <f>VLOOKUP($AX45&amp;"_"&amp;$BC$14,データシート1!$A:$BT,MATCH($BC$12&amp;"_"&amp;BG$20,データシート1!$A$1:$BT$1,0),0)</f>
        <v>3.7705554204065277</v>
      </c>
      <c r="BH45" s="34">
        <f>VLOOKUP($AX45&amp;"_"&amp;$BC$14,データシート1!$A:$BT,MATCH($BC$12&amp;"_"&amp;BH$20,データシート1!$A$1:$BT$1,0),0)</f>
        <v>10.2392320792239</v>
      </c>
      <c r="BI45" s="34">
        <f>VLOOKUP($AX45&amp;"_"&amp;$BC$14,データシート1!$A:$BT,MATCH($BC$12&amp;"_"&amp;BI$20,データシート1!$A$1:$BT$1,0),0)</f>
        <v>54.902315690584111</v>
      </c>
      <c r="BJ45" s="34">
        <f>VLOOKUP($AX45&amp;"_"&amp;$BC$14,データシート1!$A:$BT,MATCH($BC$12&amp;"_"&amp;BJ$20,データシート1!$A$1:$BT$1,0),0)</f>
        <v>56.09768540551763</v>
      </c>
      <c r="BK45" s="34">
        <f t="shared" si="1"/>
        <v>106.74779070265858</v>
      </c>
      <c r="BL45" s="34">
        <f t="shared" si="2"/>
        <v>104.25448605546586</v>
      </c>
      <c r="BM45" s="34">
        <f>VLOOKUP($AX45&amp;"_"&amp;$BC$14,データシート1!$A:$BT,MATCH($BC$12&amp;"_"&amp;BM$20,データシート1!$A$1:$BT$1,0),0)</f>
        <v>54.554346547653338</v>
      </c>
      <c r="BN45" s="34">
        <f>VLOOKUP($AX45&amp;"_"&amp;$BC$14,データシート1!$A:$BT,MATCH($BC$12&amp;"_"&amp;BN$20,データシート1!$A$1:$BT$1,0),0)</f>
        <v>49.700139507812516</v>
      </c>
      <c r="BO45" s="34">
        <f>VLOOKUP($AX45&amp;"_"&amp;$BC$14,データシート1!$A:$BT,MATCH($BC$12&amp;"_"&amp;BO$20,データシート1!$A$1:$BT$1,0),0)</f>
        <v>2.4933046471927098</v>
      </c>
      <c r="BP45" s="34">
        <f>VLOOKUP($AX45&amp;"_"&amp;$BC$14,データシート1!$A:$BT,MATCH($BC$12&amp;"_"&amp;BP$20,データシート1!$A$1:$BT$1,0),0)</f>
        <v>0</v>
      </c>
      <c r="BQ45" s="34">
        <f>VLOOKUP($AX45&amp;"_"&amp;$BC$14,データシート1!$A:$BT,MATCH($BC$12&amp;"_"&amp;BQ$20,データシート1!$A$1:$BT$1,0),0)</f>
        <v>6.7791791233823693</v>
      </c>
      <c r="BR45" s="35">
        <f t="shared" si="3"/>
        <v>554.75199052534322</v>
      </c>
      <c r="BT45" s="121" t="str">
        <f t="shared" si="4"/>
        <v>下妻市</v>
      </c>
      <c r="BU45" s="33">
        <f t="shared" si="25"/>
        <v>554.75199052534322</v>
      </c>
      <c r="BV45" s="59">
        <f t="shared" si="16"/>
        <v>0.59526603823535917</v>
      </c>
      <c r="BW45" s="59">
        <f t="shared" si="16"/>
        <v>0.57001189270924157</v>
      </c>
      <c r="BX45" s="59">
        <f t="shared" si="16"/>
        <v>6.7968308087292461E-3</v>
      </c>
      <c r="BY45" s="59">
        <f t="shared" si="16"/>
        <v>1.8457314717388349E-2</v>
      </c>
      <c r="BZ45" s="59">
        <f t="shared" si="16"/>
        <v>9.8967316257112123E-2</v>
      </c>
      <c r="CA45" s="59">
        <f t="shared" si="32"/>
        <v>0.10112209845771589</v>
      </c>
      <c r="CB45" s="59">
        <f t="shared" si="32"/>
        <v>0.19242434912503828</v>
      </c>
      <c r="CC45" s="59">
        <f t="shared" si="32"/>
        <v>0.18792989991209974</v>
      </c>
      <c r="CD45" s="59">
        <f t="shared" si="32"/>
        <v>9.8340064532244489E-2</v>
      </c>
      <c r="CE45" s="59">
        <f t="shared" si="32"/>
        <v>8.9589835379855251E-2</v>
      </c>
      <c r="CF45" s="59">
        <f t="shared" si="32"/>
        <v>4.4944492129385264E-3</v>
      </c>
      <c r="CG45" s="59">
        <f t="shared" si="32"/>
        <v>0</v>
      </c>
      <c r="CH45" s="59">
        <f t="shared" si="32"/>
        <v>1.2220197924774585E-2</v>
      </c>
      <c r="CI45" s="122">
        <f t="shared" si="6"/>
        <v>1</v>
      </c>
      <c r="CK45" s="123" t="str">
        <f t="shared" si="7"/>
        <v>下妻市</v>
      </c>
      <c r="CL45" s="124">
        <f t="shared" si="17"/>
        <v>330.22501960320056</v>
      </c>
      <c r="CM45" s="65">
        <f t="shared" si="18"/>
        <v>0.20679535451934042</v>
      </c>
      <c r="CN45" s="66">
        <f t="shared" si="19"/>
        <v>316.21523210357014</v>
      </c>
      <c r="CO45" s="65">
        <f t="shared" si="20"/>
        <v>0.21595733875853668</v>
      </c>
      <c r="CP45" s="66">
        <f t="shared" si="8"/>
        <v>3.7705554204065277</v>
      </c>
      <c r="CQ45" s="65">
        <f t="shared" si="21"/>
        <v>0</v>
      </c>
      <c r="CR45" s="66">
        <f t="shared" si="9"/>
        <v>10.2392320792239</v>
      </c>
      <c r="CS45" s="65">
        <f t="shared" si="22"/>
        <v>0</v>
      </c>
      <c r="CT45" s="66">
        <f t="shared" si="10"/>
        <v>54.902315690584111</v>
      </c>
      <c r="CU45" s="67">
        <f t="shared" si="23"/>
        <v>7.4514161170466206E-2</v>
      </c>
      <c r="CV45" s="16"/>
      <c r="CW45" s="959">
        <f t="shared" si="24"/>
        <v>68.289000000000001</v>
      </c>
      <c r="CX45" s="962">
        <f>VLOOKUP($AX45&amp;"_"&amp;$CW$14,データシート1!$A:$BT,MATCH($CW$12&amp;"_"&amp;CX$20,データシート1!$A$1:$BT$1,0),0)</f>
        <v>68.289000000000001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4.0910000000000002</v>
      </c>
      <c r="DB45" s="962">
        <f>VLOOKUP($AX45&amp;"_"&amp;$CW$14,データシート1!$A:$BT,MATCH($CW$12&amp;"_"&amp;DB$20,データシート1!$A$1:$BT$1,0),0)</f>
        <v>0</v>
      </c>
      <c r="DC45" s="962">
        <f>VLOOKUP($AX45&amp;"_"&amp;$CW$14,データシート1!$A:$BT,MATCH($CW$12&amp;"_"&amp;DC$20,データシート1!$A$1:$BT$1,0),0)</f>
        <v>0</v>
      </c>
      <c r="DD45" s="961">
        <f t="shared" si="11"/>
        <v>72.38</v>
      </c>
      <c r="DE45" s="16"/>
      <c r="DF45" s="125">
        <f>VLOOKUP($AX45&amp;"_"&amp;$DF$14,データシート1!$A:$BT,MATCH($DF$12&amp;"_"&amp;DF$20,データシート1!$A$1:$BT$1,0),0)</f>
        <v>6</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7</v>
      </c>
      <c r="DM45" s="16"/>
      <c r="DN45" s="126">
        <f t="shared" si="26"/>
        <v>0.94</v>
      </c>
      <c r="DO45" s="127">
        <f t="shared" si="27"/>
        <v>0</v>
      </c>
      <c r="DP45" s="127">
        <f t="shared" si="29"/>
        <v>0</v>
      </c>
      <c r="DQ45" s="127">
        <f t="shared" si="30"/>
        <v>0.06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47324</v>
      </c>
      <c r="AY46" s="18" t="str">
        <f>IF(IFERROR(比較地域マスタ!$Z31,"")=0,"",IFERROR(比較地域マスタ!$Z31,""))</f>
        <v>読谷村</v>
      </c>
      <c r="BB46" s="110" t="str">
        <f t="shared" si="0"/>
        <v>47324</v>
      </c>
      <c r="BC46" s="1031" t="str">
        <f t="shared" si="0"/>
        <v>読谷村</v>
      </c>
      <c r="BD46" s="34">
        <f t="shared" si="14"/>
        <v>205.15166919619523</v>
      </c>
      <c r="BE46" s="34">
        <f t="shared" si="15"/>
        <v>22.578041525912514</v>
      </c>
      <c r="BF46" s="34">
        <f>VLOOKUP($AX46&amp;"_"&amp;$BC$14,データシート1!$A:$BT,MATCH($BC$12&amp;"_"&amp;BF$20,データシート1!$A$1:$BT$1,0),0)</f>
        <v>18.05048109446874</v>
      </c>
      <c r="BG46" s="34">
        <f>VLOOKUP($AX46&amp;"_"&amp;$BC$14,データシート1!$A:$BT,MATCH($BC$12&amp;"_"&amp;BG$20,データシート1!$A$1:$BT$1,0),0)</f>
        <v>1.8320347960399059</v>
      </c>
      <c r="BH46" s="34">
        <f>VLOOKUP($AX46&amp;"_"&amp;$BC$14,データシート1!$A:$BT,MATCH($BC$12&amp;"_"&amp;BH$20,データシート1!$A$1:$BT$1,0),0)</f>
        <v>2.6955256354038686</v>
      </c>
      <c r="BI46" s="34">
        <f>VLOOKUP($AX46&amp;"_"&amp;$BC$14,データシート1!$A:$BT,MATCH($BC$12&amp;"_"&amp;BI$20,データシート1!$A$1:$BT$1,0),0)</f>
        <v>42.427414518685609</v>
      </c>
      <c r="BJ46" s="34">
        <f>VLOOKUP($AX46&amp;"_"&amp;$BC$14,データシート1!$A:$BT,MATCH($BC$12&amp;"_"&amp;BJ$20,データシート1!$A$1:$BT$1,0),0)</f>
        <v>56.959897414758643</v>
      </c>
      <c r="BK46" s="34">
        <f t="shared" si="1"/>
        <v>77.639021528889842</v>
      </c>
      <c r="BL46" s="34">
        <f t="shared" si="2"/>
        <v>75.198849149428796</v>
      </c>
      <c r="BM46" s="34">
        <f>VLOOKUP($AX46&amp;"_"&amp;$BC$14,データシート1!$A:$BT,MATCH($BC$12&amp;"_"&amp;BM$20,データシート1!$A$1:$BT$1,0),0)</f>
        <v>39.545411374237567</v>
      </c>
      <c r="BN46" s="34">
        <f>VLOOKUP($AX46&amp;"_"&amp;$BC$14,データシート1!$A:$BT,MATCH($BC$12&amp;"_"&amp;BN$20,データシート1!$A$1:$BT$1,0),0)</f>
        <v>35.653437775191229</v>
      </c>
      <c r="BO46" s="34">
        <f>VLOOKUP($AX46&amp;"_"&amp;$BC$14,データシート1!$A:$BT,MATCH($BC$12&amp;"_"&amp;BO$20,データシート1!$A$1:$BT$1,0),0)</f>
        <v>2.4401723794610399</v>
      </c>
      <c r="BP46" s="34">
        <f>VLOOKUP($AX46&amp;"_"&amp;$BC$14,データシート1!$A:$BT,MATCH($BC$12&amp;"_"&amp;BP$20,データシート1!$A$1:$BT$1,0),0)</f>
        <v>0</v>
      </c>
      <c r="BQ46" s="34">
        <f>VLOOKUP($AX46&amp;"_"&amp;$BC$14,データシート1!$A:$BT,MATCH($BC$12&amp;"_"&amp;BQ$20,データシート1!$A$1:$BT$1,0),0)</f>
        <v>5.5472942079486307</v>
      </c>
      <c r="BR46" s="35">
        <f t="shared" si="3"/>
        <v>205.15166919619523</v>
      </c>
      <c r="BT46" s="121" t="str">
        <f t="shared" si="4"/>
        <v>読谷村</v>
      </c>
      <c r="BU46" s="33">
        <f t="shared" si="25"/>
        <v>205.15166919619523</v>
      </c>
      <c r="BV46" s="59">
        <f t="shared" si="16"/>
        <v>0.11005536349948085</v>
      </c>
      <c r="BW46" s="59">
        <f t="shared" si="16"/>
        <v>8.7986030848261343E-2</v>
      </c>
      <c r="BX46" s="59">
        <f t="shared" si="16"/>
        <v>8.9301481348799238E-3</v>
      </c>
      <c r="BY46" s="59">
        <f t="shared" si="16"/>
        <v>1.3139184516339584E-2</v>
      </c>
      <c r="BZ46" s="59">
        <f t="shared" si="16"/>
        <v>0.20680998933579467</v>
      </c>
      <c r="CA46" s="59">
        <f t="shared" si="32"/>
        <v>0.27764774051282753</v>
      </c>
      <c r="CB46" s="59">
        <f t="shared" si="32"/>
        <v>0.37844694041772753</v>
      </c>
      <c r="CC46" s="59">
        <f t="shared" si="32"/>
        <v>0.36655246064565505</v>
      </c>
      <c r="CD46" s="59">
        <f t="shared" si="32"/>
        <v>0.1927618309379614</v>
      </c>
      <c r="CE46" s="59">
        <f t="shared" si="32"/>
        <v>0.17379062970769366</v>
      </c>
      <c r="CF46" s="59">
        <f t="shared" si="32"/>
        <v>1.1894479772072435E-2</v>
      </c>
      <c r="CG46" s="59">
        <f t="shared" si="32"/>
        <v>0</v>
      </c>
      <c r="CH46" s="59">
        <f t="shared" si="32"/>
        <v>2.7039966234169502E-2</v>
      </c>
      <c r="CI46" s="122">
        <f t="shared" si="6"/>
        <v>1</v>
      </c>
      <c r="CK46" s="123" t="str">
        <f t="shared" si="7"/>
        <v>読谷村</v>
      </c>
      <c r="CL46" s="124">
        <f t="shared" si="17"/>
        <v>22.578041525912514</v>
      </c>
      <c r="CM46" s="65">
        <f t="shared" si="18"/>
        <v>0.1798207340233825</v>
      </c>
      <c r="CN46" s="66">
        <f t="shared" si="19"/>
        <v>18.05048109446874</v>
      </c>
      <c r="CO46" s="65">
        <f t="shared" si="20"/>
        <v>0.22492475290556754</v>
      </c>
      <c r="CP46" s="66">
        <f t="shared" si="8"/>
        <v>1.8320347960399059</v>
      </c>
      <c r="CQ46" s="65">
        <f t="shared" si="21"/>
        <v>0</v>
      </c>
      <c r="CR46" s="66">
        <f t="shared" si="9"/>
        <v>2.6955256354038686</v>
      </c>
      <c r="CS46" s="65">
        <f t="shared" si="22"/>
        <v>0</v>
      </c>
      <c r="CT46" s="66">
        <f t="shared" si="10"/>
        <v>42.427414518685609</v>
      </c>
      <c r="CU46" s="67">
        <f t="shared" si="23"/>
        <v>0.17467479656899892</v>
      </c>
      <c r="CV46" s="16"/>
      <c r="CW46" s="959">
        <f t="shared" si="24"/>
        <v>4.0599999999999996</v>
      </c>
      <c r="CX46" s="962">
        <f>VLOOKUP($AX46&amp;"_"&amp;$CW$14,データシート1!$A:$BT,MATCH($CW$12&amp;"_"&amp;CX$20,データシート1!$A$1:$BT$1,0),0)</f>
        <v>4.0599999999999996</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7.4109999999999996</v>
      </c>
      <c r="DB46" s="962">
        <f>VLOOKUP($AX46&amp;"_"&amp;$CW$14,データシート1!$A:$BT,MATCH($CW$12&amp;"_"&amp;DB$20,データシート1!$A$1:$BT$1,0),0)</f>
        <v>0</v>
      </c>
      <c r="DC46" s="962">
        <f>VLOOKUP($AX46&amp;"_"&amp;$CW$14,データシート1!$A:$BT,MATCH($CW$12&amp;"_"&amp;DC$20,データシート1!$A$1:$BT$1,0),0)</f>
        <v>0</v>
      </c>
      <c r="DD46" s="961">
        <f t="shared" si="11"/>
        <v>11.471</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0.35</v>
      </c>
      <c r="DO46" s="127">
        <f t="shared" si="27"/>
        <v>0</v>
      </c>
      <c r="DP46" s="127">
        <f t="shared" si="29"/>
        <v>0</v>
      </c>
      <c r="DQ46" s="127">
        <f t="shared" si="30"/>
        <v>0.65</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28226</v>
      </c>
      <c r="AY47" s="18" t="str">
        <f>IF(IFERROR(比較地域マスタ!$Z32,"")=0,"",IFERROR(比較地域マスタ!$Z32,""))</f>
        <v>淡路市</v>
      </c>
      <c r="BB47" s="110" t="str">
        <f t="shared" si="0"/>
        <v>28226</v>
      </c>
      <c r="BC47" s="1031" t="str">
        <f t="shared" si="0"/>
        <v>淡路市</v>
      </c>
      <c r="BD47" s="34">
        <f t="shared" si="14"/>
        <v>271.77184619256474</v>
      </c>
      <c r="BE47" s="34">
        <f t="shared" si="15"/>
        <v>99.115997207577905</v>
      </c>
      <c r="BF47" s="34">
        <f>VLOOKUP($AX47&amp;"_"&amp;$BC$14,データシート1!$A:$BT,MATCH($BC$12&amp;"_"&amp;BF$20,データシート1!$A$1:$BT$1,0),0)</f>
        <v>90.63297567492306</v>
      </c>
      <c r="BG47" s="34">
        <f>VLOOKUP($AX47&amp;"_"&amp;$BC$14,データシート1!$A:$BT,MATCH($BC$12&amp;"_"&amp;BG$20,データシート1!$A$1:$BT$1,0),0)</f>
        <v>2.0545864930947633</v>
      </c>
      <c r="BH47" s="34">
        <f>VLOOKUP($AX47&amp;"_"&amp;$BC$14,データシート1!$A:$BT,MATCH($BC$12&amp;"_"&amp;BH$20,データシート1!$A$1:$BT$1,0),0)</f>
        <v>6.4284350395600889</v>
      </c>
      <c r="BI47" s="34">
        <f>VLOOKUP($AX47&amp;"_"&amp;$BC$14,データシート1!$A:$BT,MATCH($BC$12&amp;"_"&amp;BI$20,データシート1!$A$1:$BT$1,0),0)</f>
        <v>40.27530875140436</v>
      </c>
      <c r="BJ47" s="34">
        <f>VLOOKUP($AX47&amp;"_"&amp;$BC$14,データシート1!$A:$BT,MATCH($BC$12&amp;"_"&amp;BJ$20,データシート1!$A$1:$BT$1,0),0)</f>
        <v>36.280477381279461</v>
      </c>
      <c r="BK47" s="34">
        <f t="shared" si="1"/>
        <v>90.266082490602997</v>
      </c>
      <c r="BL47" s="34">
        <f t="shared" si="2"/>
        <v>80.027841823805076</v>
      </c>
      <c r="BM47" s="34">
        <f>VLOOKUP($AX47&amp;"_"&amp;$BC$14,データシート1!$A:$BT,MATCH($BC$12&amp;"_"&amp;BM$20,データシート1!$A$1:$BT$1,0),0)</f>
        <v>34.588643595785385</v>
      </c>
      <c r="BN47" s="34">
        <f>VLOOKUP($AX47&amp;"_"&amp;$BC$14,データシート1!$A:$BT,MATCH($BC$12&amp;"_"&amp;BN$20,データシート1!$A$1:$BT$1,0),0)</f>
        <v>45.439198228019691</v>
      </c>
      <c r="BO47" s="34">
        <f>VLOOKUP($AX47&amp;"_"&amp;$BC$14,データシート1!$A:$BT,MATCH($BC$12&amp;"_"&amp;BO$20,データシート1!$A$1:$BT$1,0),0)</f>
        <v>2.4943556151258601</v>
      </c>
      <c r="BP47" s="34">
        <f>VLOOKUP($AX47&amp;"_"&amp;$BC$14,データシート1!$A:$BT,MATCH($BC$12&amp;"_"&amp;BP$20,データシート1!$A$1:$BT$1,0),0)</f>
        <v>7.7438850516720672</v>
      </c>
      <c r="BQ47" s="34">
        <f>VLOOKUP($AX47&amp;"_"&amp;$BC$14,データシート1!$A:$BT,MATCH($BC$12&amp;"_"&amp;BQ$20,データシート1!$A$1:$BT$1,0),0)</f>
        <v>5.8339803617000001</v>
      </c>
      <c r="BR47" s="35">
        <f t="shared" si="3"/>
        <v>271.77184619256474</v>
      </c>
      <c r="BT47" s="121" t="str">
        <f t="shared" si="4"/>
        <v>淡路市</v>
      </c>
      <c r="BU47" s="33">
        <f t="shared" si="25"/>
        <v>271.77184619256474</v>
      </c>
      <c r="BV47" s="59">
        <f t="shared" si="16"/>
        <v>0.36470296167966187</v>
      </c>
      <c r="BW47" s="59">
        <f t="shared" si="16"/>
        <v>0.33348920038871427</v>
      </c>
      <c r="BX47" s="59">
        <f t="shared" si="16"/>
        <v>7.5599681198727994E-3</v>
      </c>
      <c r="BY47" s="59">
        <f t="shared" si="16"/>
        <v>2.3653793171074838E-2</v>
      </c>
      <c r="BZ47" s="59">
        <f t="shared" si="16"/>
        <v>0.14819529438257992</v>
      </c>
      <c r="CA47" s="59">
        <f t="shared" si="32"/>
        <v>0.13349608463701138</v>
      </c>
      <c r="CB47" s="59">
        <f t="shared" si="32"/>
        <v>0.33213919600282915</v>
      </c>
      <c r="CC47" s="59">
        <f t="shared" si="32"/>
        <v>0.29446700585424551</v>
      </c>
      <c r="CD47" s="59">
        <f t="shared" si="32"/>
        <v>0.12727088578291329</v>
      </c>
      <c r="CE47" s="59">
        <f t="shared" si="32"/>
        <v>0.16719612007133225</v>
      </c>
      <c r="CF47" s="59">
        <f t="shared" si="32"/>
        <v>9.178123672745989E-3</v>
      </c>
      <c r="CG47" s="59">
        <f t="shared" si="32"/>
        <v>2.8494066475837659E-2</v>
      </c>
      <c r="CH47" s="59">
        <f t="shared" si="32"/>
        <v>2.1466463297917609E-2</v>
      </c>
      <c r="CI47" s="122">
        <f t="shared" si="6"/>
        <v>1</v>
      </c>
      <c r="CK47" s="123" t="str">
        <f t="shared" si="7"/>
        <v>淡路市</v>
      </c>
      <c r="CL47" s="124">
        <f t="shared" si="17"/>
        <v>99.115997207577905</v>
      </c>
      <c r="CM47" s="65">
        <f t="shared" si="18"/>
        <v>0</v>
      </c>
      <c r="CN47" s="66">
        <f t="shared" si="19"/>
        <v>90.63297567492306</v>
      </c>
      <c r="CO47" s="65">
        <f t="shared" si="20"/>
        <v>0</v>
      </c>
      <c r="CP47" s="66">
        <f t="shared" si="8"/>
        <v>2.0545864930947633</v>
      </c>
      <c r="CQ47" s="65">
        <f t="shared" si="21"/>
        <v>0</v>
      </c>
      <c r="CR47" s="66">
        <f t="shared" si="9"/>
        <v>6.4284350395600889</v>
      </c>
      <c r="CS47" s="65">
        <f t="shared" si="22"/>
        <v>0</v>
      </c>
      <c r="CT47" s="66">
        <f t="shared" si="10"/>
        <v>40.27530875140436</v>
      </c>
      <c r="CU47" s="67">
        <f t="shared" si="23"/>
        <v>0.10179934374449796</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4.0999999999999996</v>
      </c>
      <c r="DB47" s="962">
        <f>VLOOKUP($AX47&amp;"_"&amp;$CW$14,データシート1!$A:$BT,MATCH($CW$12&amp;"_"&amp;DB$20,データシート1!$A$1:$BT$1,0),0)</f>
        <v>0</v>
      </c>
      <c r="DC47" s="962">
        <f>VLOOKUP($AX47&amp;"_"&amp;$CW$14,データシート1!$A:$BT,MATCH($CW$12&amp;"_"&amp;DC$20,データシート1!$A$1:$BT$1,0),0)</f>
        <v>0</v>
      </c>
      <c r="DD47" s="961">
        <f t="shared" si="11"/>
        <v>4.0999999999999996</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28220</v>
      </c>
      <c r="AY48" s="18" t="str">
        <f>IF(IFERROR(比較地域マスタ!$Z33,"")=0,"",IFERROR(比較地域マスタ!$Z33,""))</f>
        <v>加西市</v>
      </c>
      <c r="BB48" s="110" t="str">
        <f t="shared" si="0"/>
        <v>28220</v>
      </c>
      <c r="BC48" s="1031" t="str">
        <f t="shared" si="0"/>
        <v>加西市</v>
      </c>
      <c r="BD48" s="34">
        <f t="shared" si="14"/>
        <v>700.31314706634021</v>
      </c>
      <c r="BE48" s="34">
        <f t="shared" si="15"/>
        <v>527.09885334763499</v>
      </c>
      <c r="BF48" s="34">
        <f>VLOOKUP($AX48&amp;"_"&amp;$BC$14,データシート1!$A:$BT,MATCH($BC$12&amp;"_"&amp;BF$20,データシート1!$A$1:$BT$1,0),0)</f>
        <v>507.07866617935349</v>
      </c>
      <c r="BG48" s="34">
        <f>VLOOKUP($AX48&amp;"_"&amp;$BC$14,データシート1!$A:$BT,MATCH($BC$12&amp;"_"&amp;BG$20,データシート1!$A$1:$BT$1,0),0)</f>
        <v>1.2785805355341358</v>
      </c>
      <c r="BH48" s="34">
        <f>VLOOKUP($AX48&amp;"_"&amp;$BC$14,データシート1!$A:$BT,MATCH($BC$12&amp;"_"&amp;BH$20,データシート1!$A$1:$BT$1,0),0)</f>
        <v>18.741606632747324</v>
      </c>
      <c r="BI48" s="34">
        <f>VLOOKUP($AX48&amp;"_"&amp;$BC$14,データシート1!$A:$BT,MATCH($BC$12&amp;"_"&amp;BI$20,データシート1!$A$1:$BT$1,0),0)</f>
        <v>37.774525975272134</v>
      </c>
      <c r="BJ48" s="34">
        <f>VLOOKUP($AX48&amp;"_"&amp;$BC$14,データシート1!$A:$BT,MATCH($BC$12&amp;"_"&amp;BJ$20,データシート1!$A$1:$BT$1,0),0)</f>
        <v>32.709429748865283</v>
      </c>
      <c r="BK48" s="34">
        <f t="shared" si="1"/>
        <v>97.960126915645006</v>
      </c>
      <c r="BL48" s="34">
        <f t="shared" si="2"/>
        <v>95.465771300519151</v>
      </c>
      <c r="BM48" s="34">
        <f>VLOOKUP($AX48&amp;"_"&amp;$BC$14,データシート1!$A:$BT,MATCH($BC$12&amp;"_"&amp;BM$20,データシート1!$A$1:$BT$1,0),0)</f>
        <v>40.277985498884043</v>
      </c>
      <c r="BN48" s="34">
        <f>VLOOKUP($AX48&amp;"_"&amp;$BC$14,データシート1!$A:$BT,MATCH($BC$12&amp;"_"&amp;BN$20,データシート1!$A$1:$BT$1,0),0)</f>
        <v>55.187785801635115</v>
      </c>
      <c r="BO48" s="34">
        <f>VLOOKUP($AX48&amp;"_"&amp;$BC$14,データシート1!$A:$BT,MATCH($BC$12&amp;"_"&amp;BO$20,データシート1!$A$1:$BT$1,0),0)</f>
        <v>2.4943556151258601</v>
      </c>
      <c r="BP48" s="34">
        <f>VLOOKUP($AX48&amp;"_"&amp;$BC$14,データシート1!$A:$BT,MATCH($BC$12&amp;"_"&amp;BP$20,データシート1!$A$1:$BT$1,0),0)</f>
        <v>0</v>
      </c>
      <c r="BQ48" s="34">
        <f>VLOOKUP($AX48&amp;"_"&amp;$BC$14,データシート1!$A:$BT,MATCH($BC$12&amp;"_"&amp;BQ$20,データシート1!$A$1:$BT$1,0),0)</f>
        <v>4.7702110789227641</v>
      </c>
      <c r="BR48" s="35">
        <f t="shared" si="3"/>
        <v>700.31314706634021</v>
      </c>
      <c r="BT48" s="121" t="str">
        <f t="shared" si="4"/>
        <v>加西市</v>
      </c>
      <c r="BU48" s="33">
        <f t="shared" si="25"/>
        <v>700.31314706634021</v>
      </c>
      <c r="BV48" s="59">
        <f t="shared" si="16"/>
        <v>0.75266165651135952</v>
      </c>
      <c r="BW48" s="59">
        <f t="shared" si="16"/>
        <v>0.72407417782108019</v>
      </c>
      <c r="BX48" s="59">
        <f t="shared" si="16"/>
        <v>1.8257268778834115E-3</v>
      </c>
      <c r="BY48" s="59">
        <f t="shared" si="16"/>
        <v>2.6761751812395925E-2</v>
      </c>
      <c r="BZ48" s="59">
        <f t="shared" si="16"/>
        <v>5.3939478551148459E-2</v>
      </c>
      <c r="CA48" s="59">
        <f t="shared" si="32"/>
        <v>4.6706862331354661E-2</v>
      </c>
      <c r="CB48" s="59">
        <f t="shared" si="32"/>
        <v>0.13988046251310102</v>
      </c>
      <c r="CC48" s="59">
        <f t="shared" si="32"/>
        <v>0.1363186907177622</v>
      </c>
      <c r="CD48" s="59">
        <f t="shared" si="32"/>
        <v>5.7514250114554161E-2</v>
      </c>
      <c r="CE48" s="59">
        <f t="shared" si="32"/>
        <v>7.8804440603208056E-2</v>
      </c>
      <c r="CF48" s="59">
        <f t="shared" si="32"/>
        <v>3.5617717953388235E-3</v>
      </c>
      <c r="CG48" s="59">
        <f t="shared" si="32"/>
        <v>0</v>
      </c>
      <c r="CH48" s="59">
        <f t="shared" si="32"/>
        <v>6.8115400930362441E-3</v>
      </c>
      <c r="CI48" s="122">
        <f t="shared" si="6"/>
        <v>1</v>
      </c>
      <c r="CK48" s="123" t="str">
        <f t="shared" si="7"/>
        <v>加西市</v>
      </c>
      <c r="CL48" s="124">
        <f t="shared" si="17"/>
        <v>527.09885334763499</v>
      </c>
      <c r="CM48" s="65">
        <f t="shared" si="18"/>
        <v>0.17351204507303516</v>
      </c>
      <c r="CN48" s="66">
        <f t="shared" si="19"/>
        <v>507.07866617935349</v>
      </c>
      <c r="CO48" s="65">
        <f t="shared" si="20"/>
        <v>0.18036254747039851</v>
      </c>
      <c r="CP48" s="66">
        <f t="shared" si="8"/>
        <v>1.2785805355341358</v>
      </c>
      <c r="CQ48" s="65">
        <f t="shared" si="21"/>
        <v>0</v>
      </c>
      <c r="CR48" s="66">
        <f t="shared" si="9"/>
        <v>18.741606632747324</v>
      </c>
      <c r="CS48" s="65">
        <f t="shared" si="22"/>
        <v>0</v>
      </c>
      <c r="CT48" s="66">
        <f t="shared" si="10"/>
        <v>37.774525975272134</v>
      </c>
      <c r="CU48" s="67">
        <f t="shared" si="23"/>
        <v>0</v>
      </c>
      <c r="CV48" s="16"/>
      <c r="CW48" s="959">
        <f t="shared" si="24"/>
        <v>91.457999999999998</v>
      </c>
      <c r="CX48" s="962">
        <f>VLOOKUP($AX48&amp;"_"&amp;$CW$14,データシート1!$A:$BT,MATCH($CW$12&amp;"_"&amp;CX$20,データシート1!$A$1:$BT$1,0),0)</f>
        <v>91.457999999999998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91.457999999999998</v>
      </c>
      <c r="DE48" s="16"/>
      <c r="DF48" s="125">
        <f>VLOOKUP($AX48&amp;"_"&amp;$DF$14,データシート1!$A:$BT,MATCH($DF$12&amp;"_"&amp;DF$20,データシート1!$A$1:$BT$1,0),0)</f>
        <v>12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33214</v>
      </c>
      <c r="AY49" s="18" t="str">
        <f>IF(IFERROR(比較地域マスタ!$Z34,"")=0,"",IFERROR(比較地域マスタ!$Z34,""))</f>
        <v>真庭市</v>
      </c>
      <c r="BB49" s="110" t="str">
        <f t="shared" si="0"/>
        <v>33214</v>
      </c>
      <c r="BC49" s="1031" t="str">
        <f t="shared" si="0"/>
        <v>真庭市</v>
      </c>
      <c r="BD49" s="34">
        <f t="shared" si="14"/>
        <v>696.87673260440397</v>
      </c>
      <c r="BE49" s="34">
        <f t="shared" si="15"/>
        <v>481.18009559186771</v>
      </c>
      <c r="BF49" s="34">
        <f>VLOOKUP($AX49&amp;"_"&amp;$BC$14,データシート1!$A:$BT,MATCH($BC$12&amp;"_"&amp;BF$20,データシート1!$A$1:$BT$1,0),0)</f>
        <v>468.19716141889535</v>
      </c>
      <c r="BG49" s="34">
        <f>VLOOKUP($AX49&amp;"_"&amp;$BC$14,データシート1!$A:$BT,MATCH($BC$12&amp;"_"&amp;BG$20,データシート1!$A$1:$BT$1,0),0)</f>
        <v>3.9897464908778257</v>
      </c>
      <c r="BH49" s="34">
        <f>VLOOKUP($AX49&amp;"_"&amp;$BC$14,データシート1!$A:$BT,MATCH($BC$12&amp;"_"&amp;BH$20,データシート1!$A$1:$BT$1,0),0)</f>
        <v>8.9931876820945131</v>
      </c>
      <c r="BI49" s="34">
        <f>VLOOKUP($AX49&amp;"_"&amp;$BC$14,データシート1!$A:$BT,MATCH($BC$12&amp;"_"&amp;BI$20,データシート1!$A$1:$BT$1,0),0)</f>
        <v>54.158725589742708</v>
      </c>
      <c r="BJ49" s="34">
        <f>VLOOKUP($AX49&amp;"_"&amp;$BC$14,データシート1!$A:$BT,MATCH($BC$12&amp;"_"&amp;BJ$20,データシート1!$A$1:$BT$1,0),0)</f>
        <v>55.928851622401787</v>
      </c>
      <c r="BK49" s="34">
        <f t="shared" si="1"/>
        <v>100.75440360831885</v>
      </c>
      <c r="BL49" s="34">
        <f t="shared" si="2"/>
        <v>98.219001856692586</v>
      </c>
      <c r="BM49" s="34">
        <f>VLOOKUP($AX49&amp;"_"&amp;$BC$14,データシート1!$A:$BT,MATCH($BC$12&amp;"_"&amp;BM$20,データシート1!$A$1:$BT$1,0),0)</f>
        <v>39.095537468378588</v>
      </c>
      <c r="BN49" s="34">
        <f>VLOOKUP($AX49&amp;"_"&amp;$BC$14,データシート1!$A:$BT,MATCH($BC$12&amp;"_"&amp;BN$20,データシート1!$A$1:$BT$1,0),0)</f>
        <v>59.123464388313991</v>
      </c>
      <c r="BO49" s="34">
        <f>VLOOKUP($AX49&amp;"_"&amp;$BC$14,データシート1!$A:$BT,MATCH($BC$12&amp;"_"&amp;BO$20,データシート1!$A$1:$BT$1,0),0)</f>
        <v>2.5354017516262601</v>
      </c>
      <c r="BP49" s="34">
        <f>VLOOKUP($AX49&amp;"_"&amp;$BC$14,データシート1!$A:$BT,MATCH($BC$12&amp;"_"&amp;BP$20,データシート1!$A$1:$BT$1,0),0)</f>
        <v>0</v>
      </c>
      <c r="BQ49" s="34">
        <f>VLOOKUP($AX49&amp;"_"&amp;$BC$14,データシート1!$A:$BT,MATCH($BC$12&amp;"_"&amp;BQ$20,データシート1!$A$1:$BT$1,0),0)</f>
        <v>4.8546561920728628</v>
      </c>
      <c r="BR49" s="35">
        <f t="shared" si="3"/>
        <v>696.87673260440397</v>
      </c>
      <c r="BT49" s="121" t="str">
        <f t="shared" si="4"/>
        <v>真庭市</v>
      </c>
      <c r="BU49" s="33">
        <f t="shared" si="25"/>
        <v>696.87673260440397</v>
      </c>
      <c r="BV49" s="59">
        <f t="shared" si="16"/>
        <v>0.69048093167578783</v>
      </c>
      <c r="BW49" s="59">
        <f t="shared" si="16"/>
        <v>0.67185075855399068</v>
      </c>
      <c r="BX49" s="59">
        <f t="shared" si="16"/>
        <v>5.7251825239840303E-3</v>
      </c>
      <c r="BY49" s="59">
        <f t="shared" si="16"/>
        <v>1.2904990597813051E-2</v>
      </c>
      <c r="BZ49" s="59">
        <f t="shared" si="16"/>
        <v>7.771636367788877E-2</v>
      </c>
      <c r="CA49" s="59">
        <f t="shared" si="32"/>
        <v>8.0256448530547975E-2</v>
      </c>
      <c r="CB49" s="59">
        <f t="shared" si="32"/>
        <v>0.14457995064891069</v>
      </c>
      <c r="CC49" s="59">
        <f t="shared" si="32"/>
        <v>0.14094171502845765</v>
      </c>
      <c r="CD49" s="59">
        <f t="shared" si="32"/>
        <v>5.610108020434075E-2</v>
      </c>
      <c r="CE49" s="59">
        <f t="shared" si="32"/>
        <v>8.4840634824116898E-2</v>
      </c>
      <c r="CF49" s="59">
        <f t="shared" si="32"/>
        <v>3.6382356204530245E-3</v>
      </c>
      <c r="CG49" s="59">
        <f t="shared" si="32"/>
        <v>0</v>
      </c>
      <c r="CH49" s="59">
        <f t="shared" si="32"/>
        <v>6.9663054668646909E-3</v>
      </c>
      <c r="CI49" s="122">
        <f t="shared" si="6"/>
        <v>1</v>
      </c>
      <c r="CK49" s="123" t="str">
        <f t="shared" si="7"/>
        <v>真庭市</v>
      </c>
      <c r="CL49" s="124">
        <f t="shared" si="17"/>
        <v>481.18009559186771</v>
      </c>
      <c r="CM49" s="65">
        <f t="shared" si="18"/>
        <v>0.35484011405330801</v>
      </c>
      <c r="CN49" s="66">
        <f t="shared" si="19"/>
        <v>468.19716141889535</v>
      </c>
      <c r="CO49" s="65">
        <f t="shared" si="20"/>
        <v>0.36467969921594068</v>
      </c>
      <c r="CP49" s="66">
        <f t="shared" si="8"/>
        <v>3.9897464908778257</v>
      </c>
      <c r="CQ49" s="65">
        <f t="shared" si="21"/>
        <v>0</v>
      </c>
      <c r="CR49" s="66">
        <f t="shared" si="9"/>
        <v>8.9931876820945131</v>
      </c>
      <c r="CS49" s="65">
        <f t="shared" si="22"/>
        <v>0</v>
      </c>
      <c r="CT49" s="66">
        <f t="shared" si="10"/>
        <v>54.158725589742708</v>
      </c>
      <c r="CU49" s="67">
        <f t="shared" si="23"/>
        <v>0</v>
      </c>
      <c r="CV49" s="16"/>
      <c r="CW49" s="959">
        <f t="shared" si="24"/>
        <v>170.74199999999999</v>
      </c>
      <c r="CX49" s="962">
        <f>VLOOKUP($AX49&amp;"_"&amp;$CW$14,データシート1!$A:$BT,MATCH($CW$12&amp;"_"&amp;CX$20,データシート1!$A$1:$BT$1,0),0)</f>
        <v>170.74199999999999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170.74199999999999</v>
      </c>
      <c r="DE49" s="16"/>
      <c r="DF49" s="125">
        <f>VLOOKUP($AX49&amp;"_"&amp;$DF$14,データシート1!$A:$BT,MATCH($DF$12&amp;"_"&amp;DF$20,データシート1!$A$1:$BT$1,0),0)</f>
        <v>4</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4</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中野市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長野県</v>
      </c>
      <c r="AY4" s="1038" t="str">
        <f>年度マスタ!$J4</f>
        <v>中野市</v>
      </c>
      <c r="AZ4" s="1038" t="str">
        <f>年度マスタ!$K4</f>
        <v>20211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41208</v>
      </c>
      <c r="AY13" s="18" t="str">
        <f>IF(IFERROR(比較地域マスタ!$Z6,"")=0,"",IFERROR(比較地域マスタ!$Z6,""))</f>
        <v>小城市</v>
      </c>
      <c r="BC13" s="844" t="str">
        <f t="shared" ref="BC13:BC59" si="0">AX13</f>
        <v>41208</v>
      </c>
      <c r="BD13" s="1031" t="str">
        <f>AY13</f>
        <v>小城市</v>
      </c>
      <c r="BE13" s="34">
        <f>VLOOKUP($BC13&amp;"_"&amp;$AZ$7,データシート1!$A:$BT,MATCH("cb_"&amp;BE$12,データシート1!$A$1:$BT$1,0),0)</f>
        <v>12226.099999999966</v>
      </c>
      <c r="BF13" s="34">
        <f>VLOOKUP($BC13&amp;"_"&amp;$AZ$7,データシート1!$A:$BT,MATCH("cb_"&amp;BF$12,データシート1!$A$1:$BT$1,0),0)</f>
        <v>16475.39999999998</v>
      </c>
      <c r="BG13" s="34">
        <f>VLOOKUP($BC13&amp;"_"&amp;$AZ$7,データシート1!$A:$BT,MATCH("cb_"&amp;BG$12,データシート1!$A$1:$BT$1,0),0)</f>
        <v>0</v>
      </c>
      <c r="BH13" s="34">
        <f>VLOOKUP($BC13&amp;"_"&amp;$AZ$7,データシート1!$A:$BT,MATCH("cb_"&amp;BH$12,データシート1!$A$1:$BT$1,0),0)</f>
        <v>19.899999999999999</v>
      </c>
      <c r="BI13" s="34">
        <f>VLOOKUP($BC13&amp;"_"&amp;$AZ$7,データシート1!$A:$BT,MATCH("cb_"&amp;BI$12,データシート1!$A$1:$BT$1,0),0)</f>
        <v>0</v>
      </c>
      <c r="BJ13" s="34">
        <f>VLOOKUP($BC13&amp;"_"&amp;$AZ$7,データシート1!$A:$BT,MATCH("cb_"&amp;BJ$12,データシート1!$A$1:$BT$1,0),0)</f>
        <v>0</v>
      </c>
      <c r="BK13" s="34">
        <f>SUM(BE13:BJ13)</f>
        <v>28721.399999999947</v>
      </c>
      <c r="BL13" s="36"/>
      <c r="BM13" s="844" t="str">
        <f>AX13</f>
        <v>41208</v>
      </c>
      <c r="BN13" s="1031" t="str">
        <f>AY13</f>
        <v>小城市</v>
      </c>
      <c r="BO13" s="34">
        <f>BE13*VLOOKUP(BO$12,別紙!$B$4:$E$10,MATCH("設備利用率",別紙!$B$4:$E$4,0),0)/100*8760/10^3</f>
        <v>14672.787131999958</v>
      </c>
      <c r="BP13" s="34">
        <f>BF13*VLOOKUP(BP$12,別紙!$B$4:$E$10,MATCH("設備利用率",別紙!$B$4:$E$4,0),0)/100*8760/10^3</f>
        <v>21793.000103999973</v>
      </c>
      <c r="BQ13" s="34">
        <f>BG13*VLOOKUP(BQ$12,別紙!$B$4:$E$10,MATCH("設備利用率",別紙!$B$4:$E$4,0),0)/100*8760/10^3</f>
        <v>0</v>
      </c>
      <c r="BR13" s="34">
        <f>BH13*VLOOKUP(BR$12,別紙!$B$4:$E$10,MATCH("設備利用率",別紙!$B$4:$E$4,0),0)/100*8760/10^3</f>
        <v>104.59439999999999</v>
      </c>
      <c r="BS13" s="34">
        <f>BI13*VLOOKUP(BS$12,別紙!$B$4:$E$10,MATCH("設備利用率",別紙!$B$4:$E$4,0),0)/100*8760/10^3</f>
        <v>0</v>
      </c>
      <c r="BT13" s="34">
        <f>BJ13*VLOOKUP(BT$12,別紙!$B$4:$E$10,MATCH("設備利用率",別紙!$B$4:$E$4,0),0)/100*8760/10^3</f>
        <v>0</v>
      </c>
      <c r="BU13" s="34">
        <f>SUM(BO13:BT13)</f>
        <v>36570.381635999933</v>
      </c>
      <c r="BV13" s="36"/>
      <c r="BW13" s="33" t="str">
        <f>AX13</f>
        <v>41208</v>
      </c>
      <c r="BX13" s="33" t="str">
        <f>AY13</f>
        <v>小城市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205099.93748264923</v>
      </c>
      <c r="BZ13" s="36"/>
      <c r="CA13" s="33" t="str">
        <f>AX13</f>
        <v>41208</v>
      </c>
      <c r="CB13" s="33" t="str">
        <f>AY13</f>
        <v>小城市</v>
      </c>
      <c r="CC13" s="223">
        <f>BO13/$BY13</f>
        <v>7.1539695779971782E-2</v>
      </c>
      <c r="CD13" s="223">
        <f t="shared" ref="CD13:CH28" si="1">BP13/$BY13</f>
        <v>0.10625551802444401</v>
      </c>
      <c r="CE13" s="223">
        <f t="shared" si="1"/>
        <v>0</v>
      </c>
      <c r="CF13" s="223">
        <f t="shared" si="1"/>
        <v>5.0996797602070616E-4</v>
      </c>
      <c r="CG13" s="223">
        <f t="shared" si="1"/>
        <v>0</v>
      </c>
      <c r="CH13" s="223">
        <f t="shared" si="1"/>
        <v>0</v>
      </c>
      <c r="CI13" s="223">
        <f>BU13/BY13</f>
        <v>0.1783051817804365</v>
      </c>
      <c r="CK13" s="18" t="str">
        <f>AX13</f>
        <v>41208</v>
      </c>
      <c r="CL13" s="18" t="str">
        <f>AY13</f>
        <v>小城市</v>
      </c>
      <c r="CM13" s="18">
        <f>VLOOKUP($CK13&amp;"_"&amp;$AZ$7,データシート1!$A:$BT,MATCH("ca_太陽光発電（10kW未満）",データシート1!$A$1:$BT$1,0),0)</f>
        <v>2500</v>
      </c>
      <c r="CN13" s="18">
        <f>VLOOKUP($CK13&amp;"_"&amp;$AZ$5,データシート1!$A:$BT,MATCH("ab_家庭",データシート1!$A$1:$BT$1,0),0)</f>
        <v>17134</v>
      </c>
      <c r="CO13" s="223">
        <f>CM13/CN13</f>
        <v>0.14590871950507761</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31203</v>
      </c>
      <c r="AY14" s="18" t="str">
        <f>IF(IFERROR(比較地域マスタ!$Z7,"")=0,"",IFERROR(比較地域マスタ!$Z7,""))</f>
        <v>倉吉市</v>
      </c>
      <c r="BC14" s="844" t="str">
        <f t="shared" si="0"/>
        <v>31203</v>
      </c>
      <c r="BD14" s="1031" t="str">
        <f t="shared" ref="BD14:BD60" si="2">AY14</f>
        <v>倉吉市</v>
      </c>
      <c r="BE14" s="34">
        <f>VLOOKUP($BC14&amp;"_"&amp;$AZ$7,データシート1!$A:$BT,MATCH("cb_"&amp;BE$12,データシート1!$A$1:$BT$1,0),0)</f>
        <v>5362.9900000000016</v>
      </c>
      <c r="BF14" s="34">
        <f>VLOOKUP($BC14&amp;"_"&amp;$AZ$7,データシート1!$A:$BT,MATCH("cb_"&amp;BF$12,データシート1!$A$1:$BT$1,0),0)</f>
        <v>46707.900000000016</v>
      </c>
      <c r="BG14" s="34">
        <f>VLOOKUP($BC14&amp;"_"&amp;$AZ$7,データシート1!$A:$BT,MATCH("cb_"&amp;BG$12,データシート1!$A$1:$BT$1,0),0)</f>
        <v>0</v>
      </c>
      <c r="BH14" s="34">
        <f>VLOOKUP($BC14&amp;"_"&amp;$AZ$7,データシート1!$A:$BT,MATCH("cb_"&amp;BH$12,データシート1!$A$1:$BT$1,0),0)</f>
        <v>90</v>
      </c>
      <c r="BI14" s="34">
        <f>VLOOKUP($BC14&amp;"_"&amp;$AZ$7,データシート1!$A:$BT,MATCH("cb_"&amp;BI$12,データシート1!$A$1:$BT$1,0),0)</f>
        <v>0</v>
      </c>
      <c r="BJ14" s="34">
        <f>VLOOKUP($BC14&amp;"_"&amp;$AZ$7,データシート1!$A:$BT,MATCH("cb_"&amp;BJ$12,データシート1!$A$1:$BT$1,0),0)</f>
        <v>0</v>
      </c>
      <c r="BK14" s="34">
        <f t="shared" ref="BK14:BK60" si="3">SUM(BE14:BJ14)</f>
        <v>52160.890000000014</v>
      </c>
      <c r="BL14" s="36"/>
      <c r="BM14" s="844" t="str">
        <f t="shared" ref="BM14:BM60" si="4">AX14</f>
        <v>31203</v>
      </c>
      <c r="BN14" s="1031" t="str">
        <f t="shared" ref="BN14:BN60" si="5">AY14</f>
        <v>倉吉市</v>
      </c>
      <c r="BO14" s="34">
        <f>BE14*VLOOKUP(BO$12,別紙!$B$4:$E$10,MATCH("設備利用率",別紙!$B$4:$E$4,0),0)/100*8760/10^3</f>
        <v>6436.2315588000019</v>
      </c>
      <c r="BP14" s="34">
        <f>BF14*VLOOKUP(BP$12,別紙!$B$4:$E$10,MATCH("設備利用率",別紙!$B$4:$E$4,0),0)/100*8760/10^3</f>
        <v>61783.341804000018</v>
      </c>
      <c r="BQ14" s="34">
        <f>BG14*VLOOKUP(BQ$12,別紙!$B$4:$E$10,MATCH("設備利用率",別紙!$B$4:$E$4,0),0)/100*8760/10^3</f>
        <v>0</v>
      </c>
      <c r="BR14" s="34">
        <f>BH14*VLOOKUP(BR$12,別紙!$B$4:$E$10,MATCH("設備利用率",別紙!$B$4:$E$4,0),0)/100*8760/10^3</f>
        <v>473.04</v>
      </c>
      <c r="BS14" s="34">
        <f>BI14*VLOOKUP(BS$12,別紙!$B$4:$E$10,MATCH("設備利用率",別紙!$B$4:$E$4,0),0)/100*8760/10^3</f>
        <v>0</v>
      </c>
      <c r="BT14" s="34">
        <f>BJ14*VLOOKUP(BT$12,別紙!$B$4:$E$10,MATCH("設備利用率",別紙!$B$4:$E$4,0),0)/100*8760/10^3</f>
        <v>0</v>
      </c>
      <c r="BU14" s="34">
        <f t="shared" ref="BU14:BU60" si="6">SUM(BO14:BT14)</f>
        <v>68692.61336280001</v>
      </c>
      <c r="BV14" s="36"/>
      <c r="BW14" s="33" t="str">
        <f t="shared" ref="BW14:BW60" si="7">AX14</f>
        <v>31203</v>
      </c>
      <c r="BX14" s="33" t="str">
        <f t="shared" ref="BX14:BX60" si="8">AY14</f>
        <v>倉吉市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340584.34652838827</v>
      </c>
      <c r="BZ14" s="36"/>
      <c r="CA14" s="33" t="str">
        <f t="shared" ref="CA14:CA60" si="9">AX14</f>
        <v>31203</v>
      </c>
      <c r="CB14" s="33" t="str">
        <f t="shared" ref="CB14:CB60" si="10">AY14</f>
        <v>倉吉市</v>
      </c>
      <c r="CC14" s="223">
        <f t="shared" ref="CC14:CC60" si="11">BO14/$BY14</f>
        <v>1.8897614128204013E-2</v>
      </c>
      <c r="CD14" s="223">
        <f t="shared" si="1"/>
        <v>0.18140393835995125</v>
      </c>
      <c r="CE14" s="223">
        <f t="shared" si="1"/>
        <v>0</v>
      </c>
      <c r="CF14" s="223">
        <f t="shared" si="1"/>
        <v>1.388907049962061E-3</v>
      </c>
      <c r="CG14" s="223">
        <f t="shared" si="1"/>
        <v>0</v>
      </c>
      <c r="CH14" s="223">
        <f t="shared" si="1"/>
        <v>0</v>
      </c>
      <c r="CI14" s="223">
        <f t="shared" ref="CI14:CI60" si="12">BU14/BY14</f>
        <v>0.20169045953811729</v>
      </c>
      <c r="CK14" s="18" t="str">
        <f t="shared" ref="CK14:CK60" si="13">AX14</f>
        <v>31203</v>
      </c>
      <c r="CL14" s="18" t="str">
        <f t="shared" ref="CL14:CL60" si="14">AY14</f>
        <v>倉吉市</v>
      </c>
      <c r="CM14" s="18">
        <f>VLOOKUP($CK14&amp;"_"&amp;$AZ$7,データシート1!$A:$BT,MATCH("ca_太陽光発電（10kW未満）",データシート1!$A$1:$BT$1,0),0)</f>
        <v>1134</v>
      </c>
      <c r="CN14" s="18">
        <f>VLOOKUP($CK14&amp;"_"&amp;$AZ$5,データシート1!$A:$BT,MATCH("ab_家庭",データシート1!$A$1:$BT$1,0),0)</f>
        <v>20609</v>
      </c>
      <c r="CO14" s="223">
        <f t="shared" ref="CO14:CO60" si="15">CM14/CN14</f>
        <v>5.5024503857537967E-2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12205</v>
      </c>
      <c r="AY15" s="18" t="str">
        <f>IF(IFERROR(比較地域マスタ!$Z8,"")=0,"",IFERROR(比較地域マスタ!$Z8,""))</f>
        <v>館山市</v>
      </c>
      <c r="BC15" s="844" t="str">
        <f t="shared" si="0"/>
        <v>12205</v>
      </c>
      <c r="BD15" s="1031" t="str">
        <f t="shared" si="2"/>
        <v>館山市</v>
      </c>
      <c r="BE15" s="34">
        <f>VLOOKUP($BC15&amp;"_"&amp;$AZ$7,データシート1!$A:$BT,MATCH("cb_"&amp;BE$12,データシート1!$A$1:$BT$1,0),0)</f>
        <v>6020.5000000000036</v>
      </c>
      <c r="BF15" s="34">
        <f>VLOOKUP($BC15&amp;"_"&amp;$AZ$7,データシート1!$A:$BT,MATCH("cb_"&amp;BF$12,データシート1!$A$1:$BT$1,0),0)</f>
        <v>25404.100000000009</v>
      </c>
      <c r="BG15" s="34">
        <f>VLOOKUP($BC15&amp;"_"&amp;$AZ$7,データシート1!$A:$BT,MATCH("cb_"&amp;BG$12,データシート1!$A$1:$BT$1,0),0)</f>
        <v>1509.8</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32934.400000000016</v>
      </c>
      <c r="BL15" s="36"/>
      <c r="BM15" s="844" t="str">
        <f t="shared" si="4"/>
        <v>12205</v>
      </c>
      <c r="BN15" s="1031" t="str">
        <f t="shared" si="5"/>
        <v>館山市</v>
      </c>
      <c r="BO15" s="34">
        <f>BE15*VLOOKUP(BO$12,別紙!$B$4:$E$10,MATCH("設備利用率",別紙!$B$4:$E$4,0),0)/100*8760/10^3</f>
        <v>7225.3224600000049</v>
      </c>
      <c r="BP15" s="34">
        <f>BF15*VLOOKUP(BP$12,別紙!$B$4:$E$10,MATCH("設備利用率",別紙!$B$4:$E$4,0),0)/100*8760/10^3</f>
        <v>33603.527316000014</v>
      </c>
      <c r="BQ15" s="34">
        <f>BG15*VLOOKUP(BQ$12,別紙!$B$4:$E$10,MATCH("設備利用率",別紙!$B$4:$E$4,0),0)/100*8760/10^3</f>
        <v>3280.0103039999999</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44108.86008000002</v>
      </c>
      <c r="BV15" s="36"/>
      <c r="BW15" s="33" t="str">
        <f t="shared" si="7"/>
        <v>12205</v>
      </c>
      <c r="BX15" s="33" t="str">
        <f t="shared" si="8"/>
        <v>館山市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247884.32592428953</v>
      </c>
      <c r="BZ15" s="36"/>
      <c r="CA15" s="33" t="str">
        <f t="shared" si="9"/>
        <v>12205</v>
      </c>
      <c r="CB15" s="33" t="str">
        <f t="shared" si="10"/>
        <v>館山市</v>
      </c>
      <c r="CC15" s="223">
        <f t="shared" si="11"/>
        <v>2.9147960174806739E-2</v>
      </c>
      <c r="CD15" s="223">
        <f t="shared" si="1"/>
        <v>0.13556132357583361</v>
      </c>
      <c r="CE15" s="223">
        <f t="shared" si="1"/>
        <v>1.3232019780878772E-2</v>
      </c>
      <c r="CF15" s="223">
        <f t="shared" si="1"/>
        <v>0</v>
      </c>
      <c r="CG15" s="223">
        <f t="shared" si="1"/>
        <v>0</v>
      </c>
      <c r="CH15" s="223">
        <f t="shared" si="1"/>
        <v>0</v>
      </c>
      <c r="CI15" s="223">
        <f t="shared" si="12"/>
        <v>0.17794130353151913</v>
      </c>
      <c r="CK15" s="18" t="str">
        <f t="shared" si="13"/>
        <v>12205</v>
      </c>
      <c r="CL15" s="18" t="str">
        <f t="shared" si="14"/>
        <v>館山市</v>
      </c>
      <c r="CM15" s="18">
        <f>VLOOKUP($CK15&amp;"_"&amp;$AZ$7,データシート1!$A:$BT,MATCH("ca_太陽光発電（10kW未満）",データシート1!$A$1:$BT$1,0),0)</f>
        <v>1317</v>
      </c>
      <c r="CN15" s="18">
        <f>VLOOKUP($CK15&amp;"_"&amp;$AZ$5,データシート1!$A:$BT,MATCH("ab_家庭",データシート1!$A$1:$BT$1,0),0)</f>
        <v>23270</v>
      </c>
      <c r="CO15" s="223">
        <f t="shared" si="15"/>
        <v>5.6596476149548776E-2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11464</v>
      </c>
      <c r="AY16" s="18" t="str">
        <f>IF(IFERROR(比較地域マスタ!$Z9,"")=0,"",IFERROR(比較地域マスタ!$Z9,""))</f>
        <v>杉戸町</v>
      </c>
      <c r="BC16" s="844" t="str">
        <f t="shared" si="0"/>
        <v>11464</v>
      </c>
      <c r="BD16" s="1031" t="str">
        <f t="shared" si="2"/>
        <v>杉戸町</v>
      </c>
      <c r="BE16" s="34">
        <f>VLOOKUP($BC16&amp;"_"&amp;$AZ$7,データシート1!$A:$BT,MATCH("cb_"&amp;BE$12,データシート1!$A$1:$BT$1,0),0)</f>
        <v>5031</v>
      </c>
      <c r="BF16" s="34">
        <f>VLOOKUP($BC16&amp;"_"&amp;$AZ$7,データシート1!$A:$BT,MATCH("cb_"&amp;BF$12,データシート1!$A$1:$BT$1,0),0)</f>
        <v>7302.5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12333.5</v>
      </c>
      <c r="BL16" s="36"/>
      <c r="BM16" s="844" t="str">
        <f t="shared" si="4"/>
        <v>11464</v>
      </c>
      <c r="BN16" s="1031" t="str">
        <f t="shared" si="5"/>
        <v>杉戸町</v>
      </c>
      <c r="BO16" s="34">
        <f>BE16*VLOOKUP(BO$12,別紙!$B$4:$E$10,MATCH("設備利用率",別紙!$B$4:$E$4,0),0)/100*8760/10^3</f>
        <v>6037.8037199999999</v>
      </c>
      <c r="BP16" s="34">
        <f>BF16*VLOOKUP(BP$12,別紙!$B$4:$E$10,MATCH("設備利用率",別紙!$B$4:$E$4,0),0)/100*8760/10^3</f>
        <v>9659.4549000000006</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15697.258620000001</v>
      </c>
      <c r="BV16" s="36"/>
      <c r="BW16" s="33" t="str">
        <f t="shared" si="7"/>
        <v>11464</v>
      </c>
      <c r="BX16" s="33" t="str">
        <f t="shared" si="8"/>
        <v>杉戸町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200534.23731338041</v>
      </c>
      <c r="BZ16" s="36"/>
      <c r="CA16" s="33" t="str">
        <f t="shared" si="9"/>
        <v>11464</v>
      </c>
      <c r="CB16" s="33" t="str">
        <f t="shared" si="10"/>
        <v>杉戸町</v>
      </c>
      <c r="CC16" s="223">
        <f t="shared" si="11"/>
        <v>3.0108592931014352E-2</v>
      </c>
      <c r="CD16" s="223">
        <f t="shared" si="1"/>
        <v>4.816860716359822E-2</v>
      </c>
      <c r="CE16" s="223">
        <f t="shared" si="1"/>
        <v>0</v>
      </c>
      <c r="CF16" s="223">
        <f t="shared" si="1"/>
        <v>0</v>
      </c>
      <c r="CG16" s="223">
        <f t="shared" si="1"/>
        <v>0</v>
      </c>
      <c r="CH16" s="223">
        <f t="shared" si="1"/>
        <v>0</v>
      </c>
      <c r="CI16" s="223">
        <f t="shared" si="12"/>
        <v>7.8277200094612573E-2</v>
      </c>
      <c r="CK16" s="18" t="str">
        <f t="shared" si="13"/>
        <v>11464</v>
      </c>
      <c r="CL16" s="18" t="str">
        <f t="shared" si="14"/>
        <v>杉戸町</v>
      </c>
      <c r="CM16" s="18">
        <f>VLOOKUP($CK16&amp;"_"&amp;$AZ$7,データシート1!$A:$BT,MATCH("ca_太陽光発電（10kW未満）",データシート1!$A$1:$BT$1,0),0)</f>
        <v>1071</v>
      </c>
      <c r="CN16" s="18">
        <f>VLOOKUP($CK16&amp;"_"&amp;$AZ$5,データシート1!$A:$BT,MATCH("ab_家庭",データシート1!$A$1:$BT$1,0),0)</f>
        <v>19896</v>
      </c>
      <c r="CO16" s="223">
        <f t="shared" si="15"/>
        <v>5.382991556091677E-2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23302</v>
      </c>
      <c r="AY17" s="18" t="str">
        <f>IF(IFERROR(比較地域マスタ!$Z10,"")=0,"",IFERROR(比較地域マスタ!$Z10,""))</f>
        <v>東郷町</v>
      </c>
      <c r="BC17" s="844" t="str">
        <f t="shared" si="0"/>
        <v>23302</v>
      </c>
      <c r="BD17" s="1031" t="str">
        <f t="shared" si="2"/>
        <v>東郷町</v>
      </c>
      <c r="BE17" s="34">
        <f>VLOOKUP($BC17&amp;"_"&amp;$AZ$7,データシート1!$A:$BT,MATCH("cb_"&amp;BE$12,データシート1!$A$1:$BT$1,0),0)</f>
        <v>8868.8999999999796</v>
      </c>
      <c r="BF17" s="34">
        <f>VLOOKUP($BC17&amp;"_"&amp;$AZ$7,データシート1!$A:$BT,MATCH("cb_"&amp;BF$12,データシート1!$A$1:$BT$1,0),0)</f>
        <v>8013.0999999999949</v>
      </c>
      <c r="BG17" s="34">
        <f>VLOOKUP($BC17&amp;"_"&amp;$AZ$7,データシート1!$A:$BT,MATCH("cb_"&amp;BG$12,データシート1!$A$1:$BT$1,0),0)</f>
        <v>0</v>
      </c>
      <c r="BH17" s="34">
        <f>VLOOKUP($BC17&amp;"_"&amp;$AZ$7,データシート1!$A:$BT,MATCH("cb_"&amp;BH$12,データシート1!$A$1:$BT$1,0),0)</f>
        <v>1100</v>
      </c>
      <c r="BI17" s="34">
        <f>VLOOKUP($BC17&amp;"_"&amp;$AZ$7,データシート1!$A:$BT,MATCH("cb_"&amp;BI$12,データシート1!$A$1:$BT$1,0),0)</f>
        <v>0</v>
      </c>
      <c r="BJ17" s="34">
        <f>VLOOKUP($BC17&amp;"_"&amp;$AZ$7,データシート1!$A:$BT,MATCH("cb_"&amp;BJ$12,データシート1!$A$1:$BT$1,0),0)</f>
        <v>0</v>
      </c>
      <c r="BK17" s="34">
        <f t="shared" si="3"/>
        <v>17981.999999999975</v>
      </c>
      <c r="BL17" s="36"/>
      <c r="BM17" s="844" t="str">
        <f t="shared" si="4"/>
        <v>23302</v>
      </c>
      <c r="BN17" s="1031" t="str">
        <f t="shared" si="5"/>
        <v>東郷町</v>
      </c>
      <c r="BO17" s="34">
        <f>BE17*VLOOKUP(BO$12,別紙!$B$4:$E$10,MATCH("設備利用率",別紙!$B$4:$E$4,0),0)/100*8760/10^3</f>
        <v>10643.744267999975</v>
      </c>
      <c r="BP17" s="34">
        <f>BF17*VLOOKUP(BP$12,別紙!$B$4:$E$10,MATCH("設備利用率",別紙!$B$4:$E$4,0),0)/100*8760/10^3</f>
        <v>10599.408155999994</v>
      </c>
      <c r="BQ17" s="34">
        <f>BG17*VLOOKUP(BQ$12,別紙!$B$4:$E$10,MATCH("設備利用率",別紙!$B$4:$E$4,0),0)/100*8760/10^3</f>
        <v>0</v>
      </c>
      <c r="BR17" s="34">
        <f>BH17*VLOOKUP(BR$12,別紙!$B$4:$E$10,MATCH("設備利用率",別紙!$B$4:$E$4,0),0)/100*8760/10^3</f>
        <v>5781.6</v>
      </c>
      <c r="BS17" s="34">
        <f>BI17*VLOOKUP(BS$12,別紙!$B$4:$E$10,MATCH("設備利用率",別紙!$B$4:$E$4,0),0)/100*8760/10^3</f>
        <v>0</v>
      </c>
      <c r="BT17" s="34">
        <f>BJ17*VLOOKUP(BT$12,別紙!$B$4:$E$10,MATCH("設備利用率",別紙!$B$4:$E$4,0),0)/100*8760/10^3</f>
        <v>0</v>
      </c>
      <c r="BU17" s="34">
        <f t="shared" si="6"/>
        <v>27024.752423999969</v>
      </c>
      <c r="BV17" s="36"/>
      <c r="BW17" s="33" t="str">
        <f t="shared" si="7"/>
        <v>23302</v>
      </c>
      <c r="BX17" s="33" t="str">
        <f t="shared" si="8"/>
        <v>東郷町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219087.63429312481</v>
      </c>
      <c r="BZ17" s="36"/>
      <c r="CA17" s="33" t="str">
        <f t="shared" si="9"/>
        <v>23302</v>
      </c>
      <c r="CB17" s="33" t="str">
        <f t="shared" si="10"/>
        <v>東郷町</v>
      </c>
      <c r="CC17" s="223">
        <f t="shared" si="11"/>
        <v>4.8582131539926833E-2</v>
      </c>
      <c r="CD17" s="223">
        <f t="shared" si="1"/>
        <v>4.8379764518424094E-2</v>
      </c>
      <c r="CE17" s="223">
        <f t="shared" si="1"/>
        <v>0</v>
      </c>
      <c r="CF17" s="223">
        <f t="shared" si="1"/>
        <v>2.6389440091651183E-2</v>
      </c>
      <c r="CG17" s="223">
        <f t="shared" si="1"/>
        <v>0</v>
      </c>
      <c r="CH17" s="223">
        <f t="shared" si="1"/>
        <v>0</v>
      </c>
      <c r="CI17" s="223">
        <f t="shared" si="12"/>
        <v>0.12335133615000211</v>
      </c>
      <c r="CK17" s="18" t="str">
        <f t="shared" si="13"/>
        <v>23302</v>
      </c>
      <c r="CL17" s="18" t="str">
        <f t="shared" si="14"/>
        <v>東郷町</v>
      </c>
      <c r="CM17" s="18">
        <f>VLOOKUP($CK17&amp;"_"&amp;$AZ$7,データシート1!$A:$BT,MATCH("ca_太陽光発電（10kW未満）",データシート1!$A$1:$BT$1,0),0)</f>
        <v>1956</v>
      </c>
      <c r="CN17" s="18">
        <f>VLOOKUP($CK17&amp;"_"&amp;$AZ$5,データシート1!$A:$BT,MATCH("ab_家庭",データシート1!$A$1:$BT$1,0),0)</f>
        <v>18104</v>
      </c>
      <c r="CO17" s="223">
        <f t="shared" si="15"/>
        <v>0.10804242156429518</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43404</v>
      </c>
      <c r="AY18" s="18" t="str">
        <f>IF(IFERROR(比較地域マスタ!$Z11,"")=0,"",IFERROR(比較地域マスタ!$Z11,""))</f>
        <v>菊陽町</v>
      </c>
      <c r="BC18" s="844" t="str">
        <f t="shared" si="0"/>
        <v>43404</v>
      </c>
      <c r="BD18" s="1031" t="str">
        <f t="shared" si="2"/>
        <v>菊陽町</v>
      </c>
      <c r="BE18" s="34">
        <f>VLOOKUP($BC18&amp;"_"&amp;$AZ$7,データシート1!$A:$BT,MATCH("cb_"&amp;BE$12,データシート1!$A$1:$BT$1,0),0)</f>
        <v>12977.397999999952</v>
      </c>
      <c r="BF18" s="34">
        <f>VLOOKUP($BC18&amp;"_"&amp;$AZ$7,データシート1!$A:$BT,MATCH("cb_"&amp;BF$12,データシート1!$A$1:$BT$1,0),0)</f>
        <v>11416.199999999995</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24393.597999999947</v>
      </c>
      <c r="BL18" s="36"/>
      <c r="BM18" s="844" t="str">
        <f t="shared" si="4"/>
        <v>43404</v>
      </c>
      <c r="BN18" s="1031" t="str">
        <f t="shared" si="5"/>
        <v>菊陽町</v>
      </c>
      <c r="BO18" s="34">
        <f>BE18*VLOOKUP(BO$12,別紙!$B$4:$E$10,MATCH("設備利用率",別紙!$B$4:$E$4,0),0)/100*8760/10^3</f>
        <v>15574.434887759942</v>
      </c>
      <c r="BP18" s="34">
        <f>BF18*VLOOKUP(BP$12,別紙!$B$4:$E$10,MATCH("設備利用率",別紙!$B$4:$E$4,0),0)/100*8760/10^3</f>
        <v>15100.892711999993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30675.327599759934</v>
      </c>
      <c r="BV18" s="36"/>
      <c r="BW18" s="33" t="str">
        <f t="shared" si="7"/>
        <v>43404</v>
      </c>
      <c r="BX18" s="33" t="str">
        <f t="shared" si="8"/>
        <v>菊陽町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369237.08453693887</v>
      </c>
      <c r="BZ18" s="36"/>
      <c r="CA18" s="33" t="str">
        <f t="shared" si="9"/>
        <v>43404</v>
      </c>
      <c r="CB18" s="33" t="str">
        <f t="shared" si="10"/>
        <v>菊陽町</v>
      </c>
      <c r="CC18" s="223">
        <f t="shared" si="11"/>
        <v>4.2180039708882108E-2</v>
      </c>
      <c r="CD18" s="223">
        <f t="shared" si="1"/>
        <v>4.0897551585150391E-2</v>
      </c>
      <c r="CE18" s="223">
        <f t="shared" si="1"/>
        <v>0</v>
      </c>
      <c r="CF18" s="223">
        <f t="shared" si="1"/>
        <v>0</v>
      </c>
      <c r="CG18" s="223">
        <f t="shared" si="1"/>
        <v>0</v>
      </c>
      <c r="CH18" s="223">
        <f t="shared" si="1"/>
        <v>0</v>
      </c>
      <c r="CI18" s="223">
        <f t="shared" si="12"/>
        <v>8.3077591294032499E-2</v>
      </c>
      <c r="CK18" s="18" t="str">
        <f t="shared" si="13"/>
        <v>43404</v>
      </c>
      <c r="CL18" s="18" t="str">
        <f t="shared" si="14"/>
        <v>菊陽町</v>
      </c>
      <c r="CM18" s="18">
        <f>VLOOKUP($CK18&amp;"_"&amp;$AZ$7,データシート1!$A:$BT,MATCH("ca_太陽光発電（10kW未満）",データシート1!$A$1:$BT$1,0),0)</f>
        <v>2759</v>
      </c>
      <c r="CN18" s="18">
        <f>VLOOKUP($CK18&amp;"_"&amp;$AZ$5,データシート1!$A:$BT,MATCH("ab_家庭",データシート1!$A$1:$BT$1,0),0)</f>
        <v>18921</v>
      </c>
      <c r="CO18" s="223">
        <f t="shared" si="15"/>
        <v>0.14581681729295493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09214</v>
      </c>
      <c r="AY19" s="18" t="str">
        <f>IF(IFERROR(比較地域マスタ!$Z12,"")=0,"",IFERROR(比較地域マスタ!$Z12,""))</f>
        <v>さくら市</v>
      </c>
      <c r="BC19" s="844" t="str">
        <f t="shared" si="0"/>
        <v>09214</v>
      </c>
      <c r="BD19" s="1031" t="str">
        <f t="shared" si="2"/>
        <v>さくら市</v>
      </c>
      <c r="BE19" s="34">
        <f>VLOOKUP($BC19&amp;"_"&amp;$AZ$7,データシート1!$A:$BT,MATCH("cb_"&amp;BE$12,データシート1!$A$1:$BT$1,0),0)</f>
        <v>11412.799999999977</v>
      </c>
      <c r="BF19" s="34">
        <f>VLOOKUP($BC19&amp;"_"&amp;$AZ$7,データシート1!$A:$BT,MATCH("cb_"&amp;BF$12,データシート1!$A$1:$BT$1,0),0)</f>
        <v>58185.100000000013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69597.899999999994</v>
      </c>
      <c r="BL19" s="36"/>
      <c r="BM19" s="844" t="str">
        <f t="shared" si="4"/>
        <v>09214</v>
      </c>
      <c r="BN19" s="1031" t="str">
        <f t="shared" si="5"/>
        <v>さくら市</v>
      </c>
      <c r="BO19" s="34">
        <f>BE19*VLOOKUP(BO$12,別紙!$B$4:$E$10,MATCH("設備利用率",別紙!$B$4:$E$4,0),0)/100*8760/10^3</f>
        <v>13696.729535999973</v>
      </c>
      <c r="BP19" s="34">
        <f>BF19*VLOOKUP(BP$12,別紙!$B$4:$E$10,MATCH("設備利用率",別紙!$B$4:$E$4,0),0)/100*8760/10^3</f>
        <v>76964.922876000011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90661.652411999981</v>
      </c>
      <c r="BV19" s="36"/>
      <c r="BW19" s="33" t="str">
        <f t="shared" si="7"/>
        <v>09214</v>
      </c>
      <c r="BX19" s="33" t="str">
        <f t="shared" si="8"/>
        <v>さくら市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363680.93790149962</v>
      </c>
      <c r="BZ19" s="36"/>
      <c r="CA19" s="33" t="str">
        <f t="shared" si="9"/>
        <v>09214</v>
      </c>
      <c r="CB19" s="33" t="str">
        <f t="shared" si="10"/>
        <v>さくら市</v>
      </c>
      <c r="CC19" s="223">
        <f t="shared" si="11"/>
        <v>3.7661389719880325E-2</v>
      </c>
      <c r="CD19" s="223">
        <f t="shared" si="1"/>
        <v>0.21162759676132767</v>
      </c>
      <c r="CE19" s="223">
        <f t="shared" si="1"/>
        <v>0</v>
      </c>
      <c r="CF19" s="223">
        <f t="shared" si="1"/>
        <v>0</v>
      </c>
      <c r="CG19" s="223">
        <f t="shared" si="1"/>
        <v>0</v>
      </c>
      <c r="CH19" s="223">
        <f t="shared" si="1"/>
        <v>0</v>
      </c>
      <c r="CI19" s="223">
        <f t="shared" si="12"/>
        <v>0.24928898648120798</v>
      </c>
      <c r="CK19" s="18" t="str">
        <f t="shared" si="13"/>
        <v>09214</v>
      </c>
      <c r="CL19" s="18" t="str">
        <f t="shared" si="14"/>
        <v>さくら市</v>
      </c>
      <c r="CM19" s="18">
        <f>VLOOKUP($CK19&amp;"_"&amp;$AZ$7,データシート1!$A:$BT,MATCH("ca_太陽光発電（10kW未満）",データシート1!$A$1:$BT$1,0),0)</f>
        <v>2419</v>
      </c>
      <c r="CN19" s="18">
        <f>VLOOKUP($CK19&amp;"_"&amp;$AZ$5,データシート1!$A:$BT,MATCH("ab_家庭",データシート1!$A$1:$BT$1,0),0)</f>
        <v>18150</v>
      </c>
      <c r="CO19" s="223">
        <f t="shared" si="15"/>
        <v>0.13327823691460056</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23235</v>
      </c>
      <c r="AY20" s="18" t="str">
        <f>IF(IFERROR(比較地域マスタ!$Z13,"")=0,"",IFERROR(比較地域マスタ!$Z13,""))</f>
        <v>弥富市</v>
      </c>
      <c r="BC20" s="844" t="str">
        <f t="shared" si="0"/>
        <v>23235</v>
      </c>
      <c r="BD20" s="1031" t="str">
        <f t="shared" si="2"/>
        <v>弥富市</v>
      </c>
      <c r="BE20" s="34">
        <f>VLOOKUP($BC20&amp;"_"&amp;$AZ$7,データシート1!$A:$BT,MATCH("cb_"&amp;BE$12,データシート1!$A$1:$BT$1,0),0)</f>
        <v>8476.5999999999822</v>
      </c>
      <c r="BF20" s="34">
        <f>VLOOKUP($BC20&amp;"_"&amp;$AZ$7,データシート1!$A:$BT,MATCH("cb_"&amp;BF$12,データシート1!$A$1:$BT$1,0),0)</f>
        <v>23436.200000000012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31912.799999999996</v>
      </c>
      <c r="BL20" s="36"/>
      <c r="BM20" s="844" t="str">
        <f t="shared" si="4"/>
        <v>23235</v>
      </c>
      <c r="BN20" s="1031" t="str">
        <f t="shared" si="5"/>
        <v>弥富市</v>
      </c>
      <c r="BO20" s="34">
        <f>BE20*VLOOKUP(BO$12,別紙!$B$4:$E$10,MATCH("設備利用率",別紙!$B$4:$E$4,0),0)/100*8760/10^3</f>
        <v>10172.937191999979</v>
      </c>
      <c r="BP20" s="34">
        <f>BF20*VLOOKUP(BP$12,別紙!$B$4:$E$10,MATCH("設備利用率",別紙!$B$4:$E$4,0),0)/100*8760/10^3</f>
        <v>31000.467912000015</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41173.40510399999</v>
      </c>
      <c r="BV20" s="36"/>
      <c r="BW20" s="33" t="str">
        <f t="shared" si="7"/>
        <v>23235</v>
      </c>
      <c r="BX20" s="33" t="str">
        <f t="shared" si="8"/>
        <v>弥富市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258152.86036967215</v>
      </c>
      <c r="BZ20" s="36"/>
      <c r="CA20" s="33" t="str">
        <f t="shared" si="9"/>
        <v>23235</v>
      </c>
      <c r="CB20" s="33" t="str">
        <f t="shared" si="10"/>
        <v>弥富市</v>
      </c>
      <c r="CC20" s="223">
        <f t="shared" si="11"/>
        <v>3.9406641388487589E-2</v>
      </c>
      <c r="CD20" s="223">
        <f t="shared" si="1"/>
        <v>0.12008570374780149</v>
      </c>
      <c r="CE20" s="223">
        <f t="shared" si="1"/>
        <v>0</v>
      </c>
      <c r="CF20" s="223">
        <f t="shared" si="1"/>
        <v>0</v>
      </c>
      <c r="CG20" s="223">
        <f t="shared" si="1"/>
        <v>0</v>
      </c>
      <c r="CH20" s="223">
        <f t="shared" si="1"/>
        <v>0</v>
      </c>
      <c r="CI20" s="223">
        <f t="shared" si="12"/>
        <v>0.15949234513628907</v>
      </c>
      <c r="CK20" s="18" t="str">
        <f t="shared" si="13"/>
        <v>23235</v>
      </c>
      <c r="CL20" s="18" t="str">
        <f t="shared" si="14"/>
        <v>弥富市</v>
      </c>
      <c r="CM20" s="18">
        <f>VLOOKUP($CK20&amp;"_"&amp;$AZ$7,データシート1!$A:$BT,MATCH("ca_太陽光発電（10kW未満）",データシート1!$A$1:$BT$1,0),0)</f>
        <v>1822</v>
      </c>
      <c r="CN20" s="18">
        <f>VLOOKUP($CK20&amp;"_"&amp;$AZ$5,データシート1!$A:$BT,MATCH("ab_家庭",データシート1!$A$1:$BT$1,0),0)</f>
        <v>18578</v>
      </c>
      <c r="CO20" s="223">
        <f t="shared" si="15"/>
        <v>9.8072989557541179E-2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32204</v>
      </c>
      <c r="AY21" s="18" t="str">
        <f>IF(IFERROR(比較地域マスタ!$Z14,"")=0,"",IFERROR(比較地域マスタ!$Z14,""))</f>
        <v>益田市</v>
      </c>
      <c r="BC21" s="844" t="str">
        <f t="shared" si="0"/>
        <v>32204</v>
      </c>
      <c r="BD21" s="1031" t="str">
        <f t="shared" si="2"/>
        <v>益田市</v>
      </c>
      <c r="BE21" s="34">
        <f>VLOOKUP($BC21&amp;"_"&amp;$AZ$7,データシート1!$A:$BT,MATCH("cb_"&amp;BE$12,データシート1!$A$1:$BT$1,0),0)</f>
        <v>5850.0269999999982</v>
      </c>
      <c r="BF21" s="34">
        <f>VLOOKUP($BC21&amp;"_"&amp;$AZ$7,データシート1!$A:$BT,MATCH("cb_"&amp;BF$12,データシート1!$A$1:$BT$1,0),0)</f>
        <v>22517.800000000021</v>
      </c>
      <c r="BG21" s="34">
        <f>VLOOKUP($BC21&amp;"_"&amp;$AZ$7,データシート1!$A:$BT,MATCH("cb_"&amp;BG$12,データシート1!$A$1:$BT$1,0),0)</f>
        <v>4</v>
      </c>
      <c r="BH21" s="34">
        <f>VLOOKUP($BC21&amp;"_"&amp;$AZ$7,データシート1!$A:$BT,MATCH("cb_"&amp;BH$12,データシート1!$A$1:$BT$1,0),0)</f>
        <v>100</v>
      </c>
      <c r="BI21" s="34">
        <f>VLOOKUP($BC21&amp;"_"&amp;$AZ$7,データシート1!$A:$BT,MATCH("cb_"&amp;BI$12,データシート1!$A$1:$BT$1,0),0)</f>
        <v>0</v>
      </c>
      <c r="BJ21" s="34">
        <f>VLOOKUP($BC21&amp;"_"&amp;$AZ$7,データシート1!$A:$BT,MATCH("cb_"&amp;BJ$12,データシート1!$A$1:$BT$1,0),0)</f>
        <v>0</v>
      </c>
      <c r="BK21" s="34">
        <f t="shared" si="3"/>
        <v>28471.827000000019</v>
      </c>
      <c r="BL21" s="36"/>
      <c r="BM21" s="844" t="str">
        <f t="shared" si="4"/>
        <v>32204</v>
      </c>
      <c r="BN21" s="1031" t="str">
        <f t="shared" si="5"/>
        <v>益田市</v>
      </c>
      <c r="BO21" s="34">
        <f>BE21*VLOOKUP(BO$12,別紙!$B$4:$E$10,MATCH("設備利用率",別紙!$B$4:$E$4,0),0)/100*8760/10^3</f>
        <v>7020.7344032399978</v>
      </c>
      <c r="BP21" s="34">
        <f>BF21*VLOOKUP(BP$12,別紙!$B$4:$E$10,MATCH("設備利用率",別紙!$B$4:$E$4,0),0)/100*8760/10^3</f>
        <v>29785.645128000029</v>
      </c>
      <c r="BQ21" s="34">
        <f>BG21*VLOOKUP(BQ$12,別紙!$B$4:$E$10,MATCH("設備利用率",別紙!$B$4:$E$4,0),0)/100*8760/10^3</f>
        <v>8.6899200000000008</v>
      </c>
      <c r="BR21" s="34">
        <f>BH21*VLOOKUP(BR$12,別紙!$B$4:$E$10,MATCH("設備利用率",別紙!$B$4:$E$4,0),0)/100*8760/10^3</f>
        <v>525.6</v>
      </c>
      <c r="BS21" s="34">
        <f>BI21*VLOOKUP(BS$12,別紙!$B$4:$E$10,MATCH("設備利用率",別紙!$B$4:$E$4,0),0)/100*8760/10^3</f>
        <v>0</v>
      </c>
      <c r="BT21" s="34">
        <f>BJ21*VLOOKUP(BT$12,別紙!$B$4:$E$10,MATCH("設備利用率",別紙!$B$4:$E$4,0),0)/100*8760/10^3</f>
        <v>0</v>
      </c>
      <c r="BU21" s="34">
        <f t="shared" si="6"/>
        <v>37340.669451240021</v>
      </c>
      <c r="BV21" s="36"/>
      <c r="BW21" s="33" t="str">
        <f t="shared" si="7"/>
        <v>32204</v>
      </c>
      <c r="BX21" s="33" t="str">
        <f t="shared" si="8"/>
        <v>益田市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329846.10542372166</v>
      </c>
      <c r="BZ21" s="36"/>
      <c r="CA21" s="33" t="str">
        <f t="shared" si="9"/>
        <v>32204</v>
      </c>
      <c r="CB21" s="33" t="str">
        <f t="shared" si="10"/>
        <v>益田市</v>
      </c>
      <c r="CC21" s="223">
        <f t="shared" si="11"/>
        <v>2.1284878880777246E-2</v>
      </c>
      <c r="CD21" s="223">
        <f t="shared" si="1"/>
        <v>9.0301642609171534E-2</v>
      </c>
      <c r="CE21" s="223">
        <f t="shared" si="1"/>
        <v>2.6345377001910917E-5</v>
      </c>
      <c r="CF21" s="223">
        <f t="shared" si="1"/>
        <v>1.5934703831800958E-3</v>
      </c>
      <c r="CG21" s="223">
        <f t="shared" si="1"/>
        <v>0</v>
      </c>
      <c r="CH21" s="223">
        <f t="shared" si="1"/>
        <v>0</v>
      </c>
      <c r="CI21" s="223">
        <f t="shared" si="12"/>
        <v>0.11320633725013077</v>
      </c>
      <c r="CK21" s="18" t="str">
        <f t="shared" si="13"/>
        <v>32204</v>
      </c>
      <c r="CL21" s="18" t="str">
        <f t="shared" si="14"/>
        <v>益田市</v>
      </c>
      <c r="CM21" s="18">
        <f>VLOOKUP($CK21&amp;"_"&amp;$AZ$7,データシート1!$A:$BT,MATCH("ca_太陽光発電（10kW未満）",データシート1!$A$1:$BT$1,0),0)</f>
        <v>1262</v>
      </c>
      <c r="CN21" s="18">
        <f>VLOOKUP($CK21&amp;"_"&amp;$AZ$5,データシート1!$A:$BT,MATCH("ab_家庭",データシート1!$A$1:$BT$1,0),0)</f>
        <v>21212</v>
      </c>
      <c r="CO21" s="223">
        <f t="shared" si="15"/>
        <v>5.9494625683575338E-2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01236</v>
      </c>
      <c r="AY22" s="18" t="str">
        <f>IF(IFERROR(比較地域マスタ!$Z15,"")=0,"",IFERROR(比較地域マスタ!$Z15,""))</f>
        <v>北斗市</v>
      </c>
      <c r="BC22" s="844" t="str">
        <f t="shared" si="0"/>
        <v>01236</v>
      </c>
      <c r="BD22" s="1031" t="str">
        <f t="shared" si="2"/>
        <v>北斗市</v>
      </c>
      <c r="BE22" s="34">
        <f>VLOOKUP($BC22&amp;"_"&amp;$AZ$7,データシート1!$A:$BT,MATCH("cb_"&amp;BE$12,データシート1!$A$1:$BT$1,0),0)</f>
        <v>1835.0920000000019</v>
      </c>
      <c r="BF22" s="34">
        <f>VLOOKUP($BC22&amp;"_"&amp;$AZ$7,データシート1!$A:$BT,MATCH("cb_"&amp;BF$12,データシート1!$A$1:$BT$1,0),0)</f>
        <v>14689.959999999997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1990</v>
      </c>
      <c r="BK22" s="34">
        <f t="shared" si="3"/>
        <v>18515.052</v>
      </c>
      <c r="BL22" s="36"/>
      <c r="BM22" s="844" t="str">
        <f t="shared" si="4"/>
        <v>01236</v>
      </c>
      <c r="BN22" s="1031" t="str">
        <f t="shared" si="5"/>
        <v>北斗市</v>
      </c>
      <c r="BO22" s="34">
        <f>BE22*VLOOKUP(BO$12,別紙!$B$4:$E$10,MATCH("設備利用率",別紙!$B$4:$E$4,0),0)/100*8760/10^3</f>
        <v>2202.3306110400022</v>
      </c>
      <c r="BP22" s="34">
        <f>BF22*VLOOKUP(BP$12,別紙!$B$4:$E$10,MATCH("設備利用率",別紙!$B$4:$E$4,0),0)/100*8760/10^3</f>
        <v>19431.291489599997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13945.92</v>
      </c>
      <c r="BU22" s="34">
        <f t="shared" si="6"/>
        <v>35579.542100639999</v>
      </c>
      <c r="BV22" s="36"/>
      <c r="BW22" s="33" t="str">
        <f t="shared" si="7"/>
        <v>01236</v>
      </c>
      <c r="BX22" s="33" t="str">
        <f t="shared" si="8"/>
        <v>北斗市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234391.87670421632</v>
      </c>
      <c r="BZ22" s="36"/>
      <c r="CA22" s="33" t="str">
        <f t="shared" si="9"/>
        <v>01236</v>
      </c>
      <c r="CB22" s="33" t="str">
        <f t="shared" si="10"/>
        <v>北斗市</v>
      </c>
      <c r="CC22" s="223">
        <f t="shared" si="11"/>
        <v>9.3959340315328682E-3</v>
      </c>
      <c r="CD22" s="223">
        <f t="shared" si="1"/>
        <v>8.2900874223216889E-2</v>
      </c>
      <c r="CE22" s="223">
        <f t="shared" si="1"/>
        <v>0</v>
      </c>
      <c r="CF22" s="223">
        <f t="shared" si="1"/>
        <v>0</v>
      </c>
      <c r="CG22" s="223">
        <f t="shared" si="1"/>
        <v>0</v>
      </c>
      <c r="CH22" s="223">
        <f t="shared" si="1"/>
        <v>5.9498307689214963E-2</v>
      </c>
      <c r="CI22" s="223">
        <f t="shared" si="12"/>
        <v>0.15179511594396472</v>
      </c>
      <c r="CK22" s="18" t="str">
        <f t="shared" si="13"/>
        <v>01236</v>
      </c>
      <c r="CL22" s="18" t="str">
        <f t="shared" si="14"/>
        <v>北斗市</v>
      </c>
      <c r="CM22" s="18">
        <f>VLOOKUP($CK22&amp;"_"&amp;$AZ$7,データシート1!$A:$BT,MATCH("ca_太陽光発電（10kW未満）",データシート1!$A$1:$BT$1,0),0)</f>
        <v>371</v>
      </c>
      <c r="CN22" s="18">
        <f>VLOOKUP($CK22&amp;"_"&amp;$AZ$5,データシート1!$A:$BT,MATCH("ab_家庭",データシート1!$A$1:$BT$1,0),0)</f>
        <v>22247</v>
      </c>
      <c r="CO22" s="223">
        <f t="shared" si="15"/>
        <v>1.6676405807524611E-2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22342</v>
      </c>
      <c r="AY23" s="18" t="str">
        <f>IF(IFERROR(比較地域マスタ!$Z16,"")=0,"",IFERROR(比較地域マスタ!$Z16,""))</f>
        <v>長泉町</v>
      </c>
      <c r="BC23" s="844" t="str">
        <f t="shared" si="0"/>
        <v>22342</v>
      </c>
      <c r="BD23" s="1031" t="str">
        <f t="shared" si="2"/>
        <v>長泉町</v>
      </c>
      <c r="BE23" s="34">
        <f>VLOOKUP($BC23&amp;"_"&amp;$AZ$7,データシート1!$A:$BT,MATCH("cb_"&amp;BE$12,データシート1!$A$1:$BT$1,0),0)</f>
        <v>5986.6999999999798</v>
      </c>
      <c r="BF23" s="34">
        <f>VLOOKUP($BC23&amp;"_"&amp;$AZ$7,データシート1!$A:$BT,MATCH("cb_"&amp;BF$12,データシート1!$A$1:$BT$1,0),0)</f>
        <v>8160.8</v>
      </c>
      <c r="BG23" s="34">
        <f>VLOOKUP($BC23&amp;"_"&amp;$AZ$7,データシート1!$A:$BT,MATCH("cb_"&amp;BG$12,データシート1!$A$1:$BT$1,0),0)</f>
        <v>0</v>
      </c>
      <c r="BH23" s="34">
        <f>VLOOKUP($BC23&amp;"_"&amp;$AZ$7,データシート1!$A:$BT,MATCH("cb_"&amp;BH$12,データシート1!$A$1:$BT$1,0),0)</f>
        <v>27</v>
      </c>
      <c r="BI23" s="34">
        <f>VLOOKUP($BC23&amp;"_"&amp;$AZ$7,データシート1!$A:$BT,MATCH("cb_"&amp;BI$12,データシート1!$A$1:$BT$1,0),0)</f>
        <v>0</v>
      </c>
      <c r="BJ23" s="34">
        <f>VLOOKUP($BC23&amp;"_"&amp;$AZ$7,データシート1!$A:$BT,MATCH("cb_"&amp;BJ$12,データシート1!$A$1:$BT$1,0),0)</f>
        <v>0</v>
      </c>
      <c r="BK23" s="34">
        <f t="shared" si="3"/>
        <v>14174.49999999998</v>
      </c>
      <c r="BL23" s="36"/>
      <c r="BM23" s="844" t="str">
        <f t="shared" si="4"/>
        <v>22342</v>
      </c>
      <c r="BN23" s="1031" t="str">
        <f t="shared" si="5"/>
        <v>長泉町</v>
      </c>
      <c r="BO23" s="34">
        <f>BE23*VLOOKUP(BO$12,別紙!$B$4:$E$10,MATCH("設備利用率",別紙!$B$4:$E$4,0),0)/100*8760/10^3</f>
        <v>7184.7584039999747</v>
      </c>
      <c r="BP23" s="34">
        <f>BF23*VLOOKUP(BP$12,別紙!$B$4:$E$10,MATCH("設備利用率",別紙!$B$4:$E$4,0),0)/100*8760/10^3</f>
        <v>10794.779807999999</v>
      </c>
      <c r="BQ23" s="34">
        <f>BG23*VLOOKUP(BQ$12,別紙!$B$4:$E$10,MATCH("設備利用率",別紙!$B$4:$E$4,0),0)/100*8760/10^3</f>
        <v>0</v>
      </c>
      <c r="BR23" s="34">
        <f>BH23*VLOOKUP(BR$12,別紙!$B$4:$E$10,MATCH("設備利用率",別紙!$B$4:$E$4,0),0)/100*8760/10^3</f>
        <v>141.91200000000001</v>
      </c>
      <c r="BS23" s="34">
        <f>BI23*VLOOKUP(BS$12,別紙!$B$4:$E$10,MATCH("設備利用率",別紙!$B$4:$E$4,0),0)/100*8760/10^3</f>
        <v>0</v>
      </c>
      <c r="BT23" s="34">
        <f>BJ23*VLOOKUP(BT$12,別紙!$B$4:$E$10,MATCH("設備利用率",別紙!$B$4:$E$4,0),0)/100*8760/10^3</f>
        <v>0</v>
      </c>
      <c r="BU23" s="34">
        <f t="shared" si="6"/>
        <v>18121.450211999974</v>
      </c>
      <c r="BV23" s="36"/>
      <c r="BW23" s="33" t="str">
        <f t="shared" si="7"/>
        <v>22342</v>
      </c>
      <c r="BX23" s="33" t="str">
        <f t="shared" si="8"/>
        <v>長泉町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450782.56034301681</v>
      </c>
      <c r="BZ23" s="36"/>
      <c r="CA23" s="33" t="str">
        <f t="shared" si="9"/>
        <v>22342</v>
      </c>
      <c r="CB23" s="33" t="str">
        <f t="shared" si="10"/>
        <v>長泉町</v>
      </c>
      <c r="CC23" s="223">
        <f t="shared" si="11"/>
        <v>1.5938412520956513E-2</v>
      </c>
      <c r="CD23" s="223">
        <f t="shared" si="1"/>
        <v>2.3946755614915227E-2</v>
      </c>
      <c r="CE23" s="223">
        <f t="shared" si="1"/>
        <v>0</v>
      </c>
      <c r="CF23" s="223">
        <f t="shared" si="1"/>
        <v>3.1481253376797457E-4</v>
      </c>
      <c r="CG23" s="223">
        <f t="shared" si="1"/>
        <v>0</v>
      </c>
      <c r="CH23" s="223">
        <f t="shared" si="1"/>
        <v>0</v>
      </c>
      <c r="CI23" s="223">
        <f t="shared" si="12"/>
        <v>4.0199980669639715E-2</v>
      </c>
      <c r="CK23" s="18" t="str">
        <f t="shared" si="13"/>
        <v>22342</v>
      </c>
      <c r="CL23" s="18" t="str">
        <f t="shared" si="14"/>
        <v>長泉町</v>
      </c>
      <c r="CM23" s="18">
        <f>VLOOKUP($CK23&amp;"_"&amp;$AZ$7,データシート1!$A:$BT,MATCH("ca_太陽光発電（10kW未満）",データシート1!$A$1:$BT$1,0),0)</f>
        <v>1257</v>
      </c>
      <c r="CN23" s="18">
        <f>VLOOKUP($CK23&amp;"_"&amp;$AZ$5,データシート1!$A:$BT,MATCH("ab_家庭",データシート1!$A$1:$BT$1,0),0)</f>
        <v>18715</v>
      </c>
      <c r="CO23" s="223">
        <f t="shared" si="15"/>
        <v>6.7165375367352398E-2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04211</v>
      </c>
      <c r="AY24" s="18" t="str">
        <f>IF(IFERROR(比較地域マスタ!$Z17,"")=0,"",IFERROR(比較地域マスタ!$Z17,""))</f>
        <v>岩沼市</v>
      </c>
      <c r="BC24" s="844" t="str">
        <f t="shared" si="0"/>
        <v>04211</v>
      </c>
      <c r="BD24" s="1031" t="str">
        <f t="shared" si="2"/>
        <v>岩沼市</v>
      </c>
      <c r="BE24" s="34">
        <f>VLOOKUP($BC24&amp;"_"&amp;$AZ$7,データシート1!$A:$BT,MATCH("cb_"&amp;BE$12,データシート1!$A$1:$BT$1,0),0)</f>
        <v>9136.4999999999764</v>
      </c>
      <c r="BF24" s="34">
        <f>VLOOKUP($BC24&amp;"_"&amp;$AZ$7,データシート1!$A:$BT,MATCH("cb_"&amp;BF$12,データシート1!$A$1:$BT$1,0),0)</f>
        <v>40678.69999999999</v>
      </c>
      <c r="BG24" s="34">
        <f>VLOOKUP($BC24&amp;"_"&amp;$AZ$7,データシート1!$A:$BT,MATCH("cb_"&amp;BG$12,データシート1!$A$1:$BT$1,0),0)</f>
        <v>19</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1444.0239999999999</v>
      </c>
      <c r="BK24" s="34">
        <f t="shared" si="3"/>
        <v>51278.223999999966</v>
      </c>
      <c r="BL24" s="36"/>
      <c r="BM24" s="844" t="str">
        <f t="shared" si="4"/>
        <v>04211</v>
      </c>
      <c r="BN24" s="1031" t="str">
        <f t="shared" si="5"/>
        <v>岩沼市</v>
      </c>
      <c r="BO24" s="34">
        <f>BE24*VLOOKUP(BO$12,別紙!$B$4:$E$10,MATCH("設備利用率",別紙!$B$4:$E$4,0),0)/100*8760/10^3</f>
        <v>10964.896379999971</v>
      </c>
      <c r="BP24" s="34">
        <f>BF24*VLOOKUP(BP$12,別紙!$B$4:$E$10,MATCH("設備利用率",別紙!$B$4:$E$4,0),0)/100*8760/10^3</f>
        <v>53808.157211999991</v>
      </c>
      <c r="BQ24" s="34">
        <f>BG24*VLOOKUP(BQ$12,別紙!$B$4:$E$10,MATCH("設備利用率",別紙!$B$4:$E$4,0),0)/100*8760/10^3</f>
        <v>41.277119999999996</v>
      </c>
      <c r="BR24" s="34">
        <f>BH24*VLOOKUP(BR$12,別紙!$B$4:$E$10,MATCH("設備利用率",別紙!$B$4:$E$4,0),0)/100*8760/10^3</f>
        <v>0</v>
      </c>
      <c r="BS24" s="34">
        <f>BI24*VLOOKUP(BS$12,別紙!$B$4:$E$10,MATCH("設備利用率",別紙!$B$4:$E$4,0),0)/100*8760/10^3</f>
        <v>0</v>
      </c>
      <c r="BT24" s="34">
        <f>BJ24*VLOOKUP(BT$12,別紙!$B$4:$E$10,MATCH("設備利用率",別紙!$B$4:$E$4,0),0)/100*8760/10^3</f>
        <v>10119.720191999997</v>
      </c>
      <c r="BU24" s="34">
        <f t="shared" si="6"/>
        <v>74934.05090399996</v>
      </c>
      <c r="BV24" s="36"/>
      <c r="BW24" s="33" t="str">
        <f t="shared" si="7"/>
        <v>04211</v>
      </c>
      <c r="BX24" s="33" t="str">
        <f t="shared" si="8"/>
        <v>岩沼市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281491.05500341562</v>
      </c>
      <c r="BZ24" s="36"/>
      <c r="CA24" s="33" t="str">
        <f t="shared" si="9"/>
        <v>04211</v>
      </c>
      <c r="CB24" s="33" t="str">
        <f t="shared" si="10"/>
        <v>岩沼市</v>
      </c>
      <c r="CC24" s="223">
        <f t="shared" si="11"/>
        <v>3.8952912304324988E-2</v>
      </c>
      <c r="CD24" s="223">
        <f t="shared" si="1"/>
        <v>0.19115405713814629</v>
      </c>
      <c r="CE24" s="223">
        <f t="shared" si="1"/>
        <v>1.4663741268616559E-4</v>
      </c>
      <c r="CF24" s="223">
        <f t="shared" si="1"/>
        <v>0</v>
      </c>
      <c r="CG24" s="223">
        <f t="shared" si="1"/>
        <v>0</v>
      </c>
      <c r="CH24" s="223">
        <f t="shared" si="1"/>
        <v>3.5950414807593811E-2</v>
      </c>
      <c r="CI24" s="223">
        <f t="shared" si="12"/>
        <v>0.26620402166275126</v>
      </c>
      <c r="CK24" s="18" t="str">
        <f t="shared" si="13"/>
        <v>04211</v>
      </c>
      <c r="CL24" s="18" t="str">
        <f t="shared" si="14"/>
        <v>岩沼市</v>
      </c>
      <c r="CM24" s="18">
        <f>VLOOKUP($CK24&amp;"_"&amp;$AZ$7,データシート1!$A:$BT,MATCH("ca_太陽光発電（10kW未満）",データシート1!$A$1:$BT$1,0),0)</f>
        <v>2037</v>
      </c>
      <c r="CN24" s="18">
        <f>VLOOKUP($CK24&amp;"_"&amp;$AZ$5,データシート1!$A:$BT,MATCH("ab_家庭",データシート1!$A$1:$BT$1,0),0)</f>
        <v>18670</v>
      </c>
      <c r="CO24" s="223">
        <f t="shared" si="15"/>
        <v>0.10910551687198715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23447</v>
      </c>
      <c r="AY25" s="18" t="str">
        <f>IF(IFERROR(比較地域マスタ!$Z18,"")=0,"",IFERROR(比較地域マスタ!$Z18,""))</f>
        <v>武豊町</v>
      </c>
      <c r="BC25" s="844" t="str">
        <f t="shared" si="0"/>
        <v>23447</v>
      </c>
      <c r="BD25" s="1031" t="str">
        <f t="shared" si="2"/>
        <v>武豊町</v>
      </c>
      <c r="BE25" s="34">
        <f>VLOOKUP($BC25&amp;"_"&amp;$AZ$7,データシート1!$A:$BT,MATCH("cb_"&amp;BE$12,データシート1!$A$1:$BT$1,0),0)</f>
        <v>9031.7999999999956</v>
      </c>
      <c r="BF25" s="34">
        <f>VLOOKUP($BC25&amp;"_"&amp;$AZ$7,データシート1!$A:$BT,MATCH("cb_"&amp;BF$12,データシート1!$A$1:$BT$1,0),0)</f>
        <v>37508.10000000002</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259271.34</v>
      </c>
      <c r="BK25" s="34">
        <f t="shared" si="3"/>
        <v>305811.24</v>
      </c>
      <c r="BL25" s="36"/>
      <c r="BM25" s="844" t="str">
        <f t="shared" si="4"/>
        <v>23447</v>
      </c>
      <c r="BN25" s="1031" t="str">
        <f t="shared" si="5"/>
        <v>武豊町</v>
      </c>
      <c r="BO25" s="34">
        <f>BE25*VLOOKUP(BO$12,別紙!$B$4:$E$10,MATCH("設備利用率",別紙!$B$4:$E$4,0),0)/100*8760/10^3</f>
        <v>10839.243815999995</v>
      </c>
      <c r="BP25" s="34">
        <f>BF25*VLOOKUP(BP$12,別紙!$B$4:$E$10,MATCH("設備利用率",別紙!$B$4:$E$4,0),0)/100*8760/10^3</f>
        <v>49614.214356000026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1816973.5507199997</v>
      </c>
      <c r="BU25" s="34">
        <f t="shared" si="6"/>
        <v>1877427.0088919997</v>
      </c>
      <c r="BV25" s="36"/>
      <c r="BW25" s="33" t="str">
        <f t="shared" si="7"/>
        <v>23447</v>
      </c>
      <c r="BX25" s="33" t="str">
        <f t="shared" si="8"/>
        <v>武豊町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239491.31716669613</v>
      </c>
      <c r="BZ25" s="36"/>
      <c r="CA25" s="33" t="str">
        <f t="shared" si="9"/>
        <v>23447</v>
      </c>
      <c r="CB25" s="33" t="str">
        <f t="shared" si="10"/>
        <v>武豊町</v>
      </c>
      <c r="CC25" s="223">
        <f t="shared" si="11"/>
        <v>4.5259443825495439E-2</v>
      </c>
      <c r="CD25" s="223">
        <f t="shared" si="1"/>
        <v>0.20716498177454351</v>
      </c>
      <c r="CE25" s="223">
        <f t="shared" si="1"/>
        <v>0</v>
      </c>
      <c r="CF25" s="223">
        <f t="shared" si="1"/>
        <v>0</v>
      </c>
      <c r="CG25" s="223">
        <f t="shared" si="1"/>
        <v>0</v>
      </c>
      <c r="CH25" s="223">
        <f t="shared" si="1"/>
        <v>7.5868034474724144</v>
      </c>
      <c r="CI25" s="223">
        <f t="shared" si="12"/>
        <v>7.8392278730724536</v>
      </c>
      <c r="CK25" s="18" t="str">
        <f t="shared" si="13"/>
        <v>23447</v>
      </c>
      <c r="CL25" s="18" t="str">
        <f t="shared" si="14"/>
        <v>武豊町</v>
      </c>
      <c r="CM25" s="18">
        <f>VLOOKUP($CK25&amp;"_"&amp;$AZ$7,データシート1!$A:$BT,MATCH("ca_太陽光発電（10kW未満）",データシート1!$A$1:$BT$1,0),0)</f>
        <v>1920</v>
      </c>
      <c r="CN25" s="18">
        <f>VLOOKUP($CK25&amp;"_"&amp;$AZ$5,データシート1!$A:$BT,MATCH("ab_家庭",データシート1!$A$1:$BT$1,0),0)</f>
        <v>18735</v>
      </c>
      <c r="CO25" s="223">
        <f t="shared" si="15"/>
        <v>0.10248198558847077</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16205</v>
      </c>
      <c r="AY26" s="18" t="str">
        <f>IF(IFERROR(比較地域マスタ!$Z19,"")=0,"",IFERROR(比較地域マスタ!$Z19,""))</f>
        <v>氷見市</v>
      </c>
      <c r="BC26" s="844" t="str">
        <f t="shared" si="0"/>
        <v>16205</v>
      </c>
      <c r="BD26" s="1031" t="str">
        <f t="shared" si="2"/>
        <v>氷見市</v>
      </c>
      <c r="BE26" s="34">
        <f>VLOOKUP($BC26&amp;"_"&amp;$AZ$7,データシート1!$A:$BT,MATCH("cb_"&amp;BE$12,データシート1!$A$1:$BT$1,0),0)</f>
        <v>2504.4130000000009</v>
      </c>
      <c r="BF26" s="34">
        <f>VLOOKUP($BC26&amp;"_"&amp;$AZ$7,データシート1!$A:$BT,MATCH("cb_"&amp;BF$12,データシート1!$A$1:$BT$1,0),0)</f>
        <v>7947.5999999999995</v>
      </c>
      <c r="BG26" s="34">
        <f>VLOOKUP($BC26&amp;"_"&amp;$AZ$7,データシート1!$A:$BT,MATCH("cb_"&amp;BG$12,データシート1!$A$1:$BT$1,0),0)</f>
        <v>0</v>
      </c>
      <c r="BH26" s="34">
        <f>VLOOKUP($BC26&amp;"_"&amp;$AZ$7,データシート1!$A:$BT,MATCH("cb_"&amp;BH$12,データシート1!$A$1:$BT$1,0),0)</f>
        <v>19.899999999999999</v>
      </c>
      <c r="BI26" s="34">
        <f>VLOOKUP($BC26&amp;"_"&amp;$AZ$7,データシート1!$A:$BT,MATCH("cb_"&amp;BI$12,データシート1!$A$1:$BT$1,0),0)</f>
        <v>0</v>
      </c>
      <c r="BJ26" s="34">
        <f>VLOOKUP($BC26&amp;"_"&amp;$AZ$7,データシート1!$A:$BT,MATCH("cb_"&amp;BJ$12,データシート1!$A$1:$BT$1,0),0)</f>
        <v>3588.1379999999999</v>
      </c>
      <c r="BK26" s="34">
        <f t="shared" si="3"/>
        <v>14060.050999999999</v>
      </c>
      <c r="BL26" s="36"/>
      <c r="BM26" s="844" t="str">
        <f t="shared" si="4"/>
        <v>16205</v>
      </c>
      <c r="BN26" s="1031" t="str">
        <f t="shared" si="5"/>
        <v>氷見市</v>
      </c>
      <c r="BO26" s="34">
        <f>BE26*VLOOKUP(BO$12,別紙!$B$4:$E$10,MATCH("設備利用率",別紙!$B$4:$E$4,0),0)/100*8760/10^3</f>
        <v>3005.5961295600009</v>
      </c>
      <c r="BP26" s="34">
        <f>BF26*VLOOKUP(BP$12,別紙!$B$4:$E$10,MATCH("設備利用率",別紙!$B$4:$E$4,0),0)/100*8760/10^3</f>
        <v>10512.767375999998</v>
      </c>
      <c r="BQ26" s="34">
        <f>BG26*VLOOKUP(BQ$12,別紙!$B$4:$E$10,MATCH("設備利用率",別紙!$B$4:$E$4,0),0)/100*8760/10^3</f>
        <v>0</v>
      </c>
      <c r="BR26" s="34">
        <f>BH26*VLOOKUP(BR$12,別紙!$B$4:$E$10,MATCH("設備利用率",別紙!$B$4:$E$4,0),0)/100*8760/10^3</f>
        <v>104.59439999999999</v>
      </c>
      <c r="BS26" s="34">
        <f>BI26*VLOOKUP(BS$12,別紙!$B$4:$E$10,MATCH("設備利用率",別紙!$B$4:$E$4,0),0)/100*8760/10^3</f>
        <v>0</v>
      </c>
      <c r="BT26" s="34">
        <f>BJ26*VLOOKUP(BT$12,別紙!$B$4:$E$10,MATCH("設備利用率",別紙!$B$4:$E$4,0),0)/100*8760/10^3</f>
        <v>25145.671103999997</v>
      </c>
      <c r="BU26" s="34">
        <f t="shared" si="6"/>
        <v>38768.629009559998</v>
      </c>
      <c r="BV26" s="36"/>
      <c r="BW26" s="33" t="str">
        <f t="shared" si="7"/>
        <v>16205</v>
      </c>
      <c r="BX26" s="33" t="str">
        <f t="shared" si="8"/>
        <v>氷見市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300098.77252742689</v>
      </c>
      <c r="BZ26" s="36"/>
      <c r="CA26" s="33" t="str">
        <f t="shared" si="9"/>
        <v>16205</v>
      </c>
      <c r="CB26" s="33" t="str">
        <f t="shared" si="10"/>
        <v>氷見市</v>
      </c>
      <c r="CC26" s="223">
        <f t="shared" si="11"/>
        <v>1.0015356291686634E-2</v>
      </c>
      <c r="CD26" s="223">
        <f t="shared" si="1"/>
        <v>3.5031024243990225E-2</v>
      </c>
      <c r="CE26" s="223">
        <f t="shared" si="1"/>
        <v>0</v>
      </c>
      <c r="CF26" s="223">
        <f t="shared" si="1"/>
        <v>3.4853324830057681E-4</v>
      </c>
      <c r="CG26" s="223">
        <f t="shared" si="1"/>
        <v>0</v>
      </c>
      <c r="CH26" s="223">
        <f t="shared" si="1"/>
        <v>8.3791316079781242E-2</v>
      </c>
      <c r="CI26" s="223">
        <f t="shared" si="12"/>
        <v>0.12918622986375869</v>
      </c>
      <c r="CK26" s="18" t="str">
        <f t="shared" si="13"/>
        <v>16205</v>
      </c>
      <c r="CL26" s="18" t="str">
        <f t="shared" si="14"/>
        <v>氷見市</v>
      </c>
      <c r="CM26" s="18">
        <f>VLOOKUP($CK26&amp;"_"&amp;$AZ$7,データシート1!$A:$BT,MATCH("ca_太陽光発電（10kW未満）",データシート1!$A$1:$BT$1,0),0)</f>
        <v>561</v>
      </c>
      <c r="CN26" s="18">
        <f>VLOOKUP($CK26&amp;"_"&amp;$AZ$5,データシート1!$A:$BT,MATCH("ab_家庭",データシート1!$A$1:$BT$1,0),0)</f>
        <v>17475</v>
      </c>
      <c r="CO26" s="223">
        <f t="shared" si="15"/>
        <v>3.2103004291845497E-2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23221</v>
      </c>
      <c r="AY27" s="18" t="str">
        <f>IF(IFERROR(比較地域マスタ!$Z20,"")=0,"",IFERROR(比較地域マスタ!$Z20,""))</f>
        <v>新城市</v>
      </c>
      <c r="BC27" s="844" t="str">
        <f t="shared" si="0"/>
        <v>23221</v>
      </c>
      <c r="BD27" s="1031" t="str">
        <f t="shared" si="2"/>
        <v>新城市</v>
      </c>
      <c r="BE27" s="34">
        <f>VLOOKUP($BC27&amp;"_"&amp;$AZ$7,データシート1!$A:$BT,MATCH("cb_"&amp;BE$12,データシート1!$A$1:$BT$1,0),0)</f>
        <v>7651.5999999999985</v>
      </c>
      <c r="BF27" s="34">
        <f>VLOOKUP($BC27&amp;"_"&amp;$AZ$7,データシート1!$A:$BT,MATCH("cb_"&amp;BF$12,データシート1!$A$1:$BT$1,0),0)</f>
        <v>74524.89999999998</v>
      </c>
      <c r="BG27" s="34">
        <f>VLOOKUP($BC27&amp;"_"&amp;$AZ$7,データシート1!$A:$BT,MATCH("cb_"&amp;BG$12,データシート1!$A$1:$BT$1,0),0)</f>
        <v>0</v>
      </c>
      <c r="BH27" s="34">
        <f>VLOOKUP($BC27&amp;"_"&amp;$AZ$7,データシート1!$A:$BT,MATCH("cb_"&amp;BH$12,データシート1!$A$1:$BT$1,0),0)</f>
        <v>1000</v>
      </c>
      <c r="BI27" s="34">
        <f>VLOOKUP($BC27&amp;"_"&amp;$AZ$7,データシート1!$A:$BT,MATCH("cb_"&amp;BI$12,データシート1!$A$1:$BT$1,0),0)</f>
        <v>0</v>
      </c>
      <c r="BJ27" s="34">
        <f>VLOOKUP($BC27&amp;"_"&amp;$AZ$7,データシート1!$A:$BT,MATCH("cb_"&amp;BJ$12,データシート1!$A$1:$BT$1,0),0)</f>
        <v>0</v>
      </c>
      <c r="BK27" s="34">
        <f t="shared" si="3"/>
        <v>83176.499999999971</v>
      </c>
      <c r="BL27" s="36"/>
      <c r="BM27" s="844" t="str">
        <f t="shared" si="4"/>
        <v>23221</v>
      </c>
      <c r="BN27" s="1031" t="str">
        <f t="shared" si="5"/>
        <v>新城市</v>
      </c>
      <c r="BO27" s="34">
        <f>BE27*VLOOKUP(BO$12,別紙!$B$4:$E$10,MATCH("設備利用率",別紙!$B$4:$E$4,0),0)/100*8760/10^3</f>
        <v>9182.8381919999974</v>
      </c>
      <c r="BP27" s="34">
        <f>BF27*VLOOKUP(BP$12,別紙!$B$4:$E$10,MATCH("設備利用率",別紙!$B$4:$E$4,0),0)/100*8760/10^3</f>
        <v>98578.55672399998</v>
      </c>
      <c r="BQ27" s="34">
        <f>BG27*VLOOKUP(BQ$12,別紙!$B$4:$E$10,MATCH("設備利用率",別紙!$B$4:$E$4,0),0)/100*8760/10^3</f>
        <v>0</v>
      </c>
      <c r="BR27" s="34">
        <f>BH27*VLOOKUP(BR$12,別紙!$B$4:$E$10,MATCH("設備利用率",別紙!$B$4:$E$4,0),0)/100*8760/10^3</f>
        <v>5256</v>
      </c>
      <c r="BS27" s="34">
        <f>BI27*VLOOKUP(BS$12,別紙!$B$4:$E$10,MATCH("設備利用率",別紙!$B$4:$E$4,0),0)/100*8760/10^3</f>
        <v>0</v>
      </c>
      <c r="BT27" s="34">
        <f>BJ27*VLOOKUP(BT$12,別紙!$B$4:$E$10,MATCH("設備利用率",別紙!$B$4:$E$4,0),0)/100*8760/10^3</f>
        <v>0</v>
      </c>
      <c r="BU27" s="34">
        <f t="shared" si="6"/>
        <v>113017.39491599998</v>
      </c>
      <c r="BV27" s="36"/>
      <c r="BW27" s="33" t="str">
        <f t="shared" si="7"/>
        <v>23221</v>
      </c>
      <c r="BX27" s="33" t="str">
        <f t="shared" si="8"/>
        <v>新城市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307570.54703939031</v>
      </c>
      <c r="BZ27" s="36"/>
      <c r="CA27" s="33" t="str">
        <f t="shared" si="9"/>
        <v>23221</v>
      </c>
      <c r="CB27" s="33" t="str">
        <f t="shared" si="10"/>
        <v>新城市</v>
      </c>
      <c r="CC27" s="223">
        <f t="shared" si="11"/>
        <v>2.9856038819035421E-2</v>
      </c>
      <c r="CD27" s="223">
        <f t="shared" si="1"/>
        <v>0.32050714111899375</v>
      </c>
      <c r="CE27" s="223">
        <f t="shared" si="1"/>
        <v>0</v>
      </c>
      <c r="CF27" s="223">
        <f t="shared" si="1"/>
        <v>1.7088762401319488E-2</v>
      </c>
      <c r="CG27" s="223">
        <f t="shared" si="1"/>
        <v>0</v>
      </c>
      <c r="CH27" s="223">
        <f t="shared" si="1"/>
        <v>0</v>
      </c>
      <c r="CI27" s="223">
        <f t="shared" si="12"/>
        <v>0.36745194233934869</v>
      </c>
      <c r="CK27" s="18" t="str">
        <f t="shared" si="13"/>
        <v>23221</v>
      </c>
      <c r="CL27" s="18" t="str">
        <f t="shared" si="14"/>
        <v>新城市</v>
      </c>
      <c r="CM27" s="18">
        <f>VLOOKUP($CK27&amp;"_"&amp;$AZ$7,データシート1!$A:$BT,MATCH("ca_太陽光発電（10kW未満）",データシート1!$A$1:$BT$1,0),0)</f>
        <v>1668</v>
      </c>
      <c r="CN27" s="18">
        <f>VLOOKUP($CK27&amp;"_"&amp;$AZ$5,データシート1!$A:$BT,MATCH("ab_家庭",データシート1!$A$1:$BT$1,0),0)</f>
        <v>17709</v>
      </c>
      <c r="CO27" s="223">
        <f t="shared" si="15"/>
        <v>9.4189395222768091E-2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22226</v>
      </c>
      <c r="AY28" s="18" t="str">
        <f>IF(IFERROR(比較地域マスタ!$Z21,"")=0,"",IFERROR(比較地域マスタ!$Z21,""))</f>
        <v>牧之原市</v>
      </c>
      <c r="BC28" s="844" t="str">
        <f t="shared" si="0"/>
        <v>22226</v>
      </c>
      <c r="BD28" s="1031" t="str">
        <f t="shared" si="2"/>
        <v>牧之原市</v>
      </c>
      <c r="BE28" s="34">
        <f>VLOOKUP($BC28&amp;"_"&amp;$AZ$7,データシート1!$A:$BT,MATCH("cb_"&amp;BE$12,データシート1!$A$1:$BT$1,0),0)</f>
        <v>9168.49999999998</v>
      </c>
      <c r="BF28" s="34">
        <f>VLOOKUP($BC28&amp;"_"&amp;$AZ$7,データシート1!$A:$BT,MATCH("cb_"&amp;BF$12,データシート1!$A$1:$BT$1,0),0)</f>
        <v>107256.59999999992</v>
      </c>
      <c r="BG28" s="34">
        <f>VLOOKUP($BC28&amp;"_"&amp;$AZ$7,データシート1!$A:$BT,MATCH("cb_"&amp;BG$12,データシート1!$A$1:$BT$1,0),0)</f>
        <v>9500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650</v>
      </c>
      <c r="BK28" s="34">
        <f t="shared" si="3"/>
        <v>126575.0999999999</v>
      </c>
      <c r="BL28" s="36"/>
      <c r="BM28" s="844" t="str">
        <f t="shared" si="4"/>
        <v>22226</v>
      </c>
      <c r="BN28" s="1031" t="str">
        <f t="shared" si="5"/>
        <v>牧之原市</v>
      </c>
      <c r="BO28" s="34">
        <f>BE28*VLOOKUP(BO$12,別紙!$B$4:$E$10,MATCH("設備利用率",別紙!$B$4:$E$4,0),0)/100*8760/10^3</f>
        <v>11003.300219999977</v>
      </c>
      <c r="BP28" s="34">
        <f>BF28*VLOOKUP(BP$12,別紙!$B$4:$E$10,MATCH("設備利用率",別紙!$B$4:$E$4,0),0)/100*8760/10^3</f>
        <v>141874.74021599989</v>
      </c>
      <c r="BQ28" s="34">
        <f>BG28*VLOOKUP(BQ$12,別紙!$B$4:$E$10,MATCH("設備利用率",別紙!$B$4:$E$4,0),0)/100*8760/10^3</f>
        <v>20638.560000000001</v>
      </c>
      <c r="BR28" s="34">
        <f>BH28*VLOOKUP(BR$12,別紙!$B$4:$E$10,MATCH("設備利用率",別紙!$B$4:$E$4,0),0)/100*8760/10^3</f>
        <v>0</v>
      </c>
      <c r="BS28" s="34">
        <f>BI28*VLOOKUP(BS$12,別紙!$B$4:$E$10,MATCH("設備利用率",別紙!$B$4:$E$4,0),0)/100*8760/10^3</f>
        <v>0</v>
      </c>
      <c r="BT28" s="34">
        <f>BJ28*VLOOKUP(BT$12,別紙!$B$4:$E$10,MATCH("設備利用率",別紙!$B$4:$E$4,0),0)/100*8760/10^3</f>
        <v>4555.2</v>
      </c>
      <c r="BU28" s="34">
        <f t="shared" si="6"/>
        <v>178071.80043599987</v>
      </c>
      <c r="BV28" s="36"/>
      <c r="BW28" s="33" t="str">
        <f t="shared" si="7"/>
        <v>22226</v>
      </c>
      <c r="BX28" s="33" t="str">
        <f t="shared" si="8"/>
        <v>牧之原市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799665.96162554284</v>
      </c>
      <c r="BZ28" s="36"/>
      <c r="CA28" s="33" t="str">
        <f t="shared" si="9"/>
        <v>22226</v>
      </c>
      <c r="CB28" s="33" t="str">
        <f t="shared" si="10"/>
        <v>牧之原市</v>
      </c>
      <c r="CC28" s="223">
        <f t="shared" si="11"/>
        <v>1.3759870681043767E-2</v>
      </c>
      <c r="CD28" s="223">
        <f t="shared" si="1"/>
        <v>0.17741750558895883</v>
      </c>
      <c r="CE28" s="223">
        <f t="shared" si="1"/>
        <v>2.5808976485689604E-2</v>
      </c>
      <c r="CF28" s="223">
        <f t="shared" si="1"/>
        <v>0</v>
      </c>
      <c r="CG28" s="223">
        <f t="shared" si="1"/>
        <v>0</v>
      </c>
      <c r="CH28" s="223">
        <f t="shared" si="1"/>
        <v>5.6963785112727474E-3</v>
      </c>
      <c r="CI28" s="223">
        <f t="shared" si="12"/>
        <v>0.22268273126696497</v>
      </c>
      <c r="CK28" s="18" t="str">
        <f t="shared" si="13"/>
        <v>22226</v>
      </c>
      <c r="CL28" s="18" t="str">
        <f t="shared" si="14"/>
        <v>牧之原市</v>
      </c>
      <c r="CM28" s="18">
        <f>VLOOKUP($CK28&amp;"_"&amp;$AZ$7,データシート1!$A:$BT,MATCH("ca_太陽光発電（10kW未満）",データシート1!$A$1:$BT$1,0),0)</f>
        <v>1918</v>
      </c>
      <c r="CN28" s="18">
        <f>VLOOKUP($CK28&amp;"_"&amp;$AZ$5,データシート1!$A:$BT,MATCH("ab_家庭",データシート1!$A$1:$BT$1,0),0)</f>
        <v>17170</v>
      </c>
      <c r="CO28" s="223">
        <f t="shared" si="15"/>
        <v>0.11170646476412346</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33213</v>
      </c>
      <c r="AY29" s="18" t="str">
        <f>IF(IFERROR(比較地域マスタ!$Z22,"")=0,"",IFERROR(比較地域マスタ!$Z22,""))</f>
        <v>赤磐市</v>
      </c>
      <c r="BC29" s="844" t="str">
        <f t="shared" si="0"/>
        <v>33213</v>
      </c>
      <c r="BD29" s="1031" t="str">
        <f t="shared" si="2"/>
        <v>赤磐市</v>
      </c>
      <c r="BE29" s="34">
        <f>VLOOKUP($BC29&amp;"_"&amp;$AZ$7,データシート1!$A:$BT,MATCH("cb_"&amp;BE$12,データシート1!$A$1:$BT$1,0),0)</f>
        <v>11408.385999999988</v>
      </c>
      <c r="BF29" s="34">
        <f>VLOOKUP($BC29&amp;"_"&amp;$AZ$7,データシート1!$A:$BT,MATCH("cb_"&amp;BF$12,データシート1!$A$1:$BT$1,0),0)</f>
        <v>88938.536000000022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100346.92200000001</v>
      </c>
      <c r="BL29" s="36"/>
      <c r="BM29" s="844" t="str">
        <f t="shared" si="4"/>
        <v>33213</v>
      </c>
      <c r="BN29" s="1031" t="str">
        <f t="shared" si="5"/>
        <v>赤磐市</v>
      </c>
      <c r="BO29" s="34">
        <f>BE29*VLOOKUP(BO$12,別紙!$B$4:$E$10,MATCH("設備利用率",別紙!$B$4:$E$4,0),0)/100*8760/10^3</f>
        <v>13691.432206319983</v>
      </c>
      <c r="BP29" s="34">
        <f>BF29*VLOOKUP(BP$12,別紙!$B$4:$E$10,MATCH("設備利用率",別紙!$B$4:$E$4,0),0)/100*8760/10^3</f>
        <v>117644.33787936001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131335.77008568001</v>
      </c>
      <c r="BV29" s="36"/>
      <c r="BW29" s="33" t="str">
        <f t="shared" si="7"/>
        <v>33213</v>
      </c>
      <c r="BX29" s="33" t="str">
        <f t="shared" si="8"/>
        <v>赤磐市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250910.98070905521</v>
      </c>
      <c r="BZ29" s="36"/>
      <c r="CA29" s="33" t="str">
        <f t="shared" si="9"/>
        <v>33213</v>
      </c>
      <c r="CB29" s="33" t="str">
        <f t="shared" si="10"/>
        <v>赤磐市</v>
      </c>
      <c r="CC29" s="223">
        <f t="shared" si="11"/>
        <v>5.4566891284028481E-2</v>
      </c>
      <c r="CD29" s="223">
        <f t="shared" ref="CD29:CD60" si="16">BP29/$BY29</f>
        <v>0.46886882968177052</v>
      </c>
      <c r="CE29" s="223">
        <f t="shared" ref="CE29:CE60" si="17">BQ29/$BY29</f>
        <v>0</v>
      </c>
      <c r="CF29" s="223">
        <f t="shared" ref="CF29:CF60" si="18">BR29/$BY29</f>
        <v>0</v>
      </c>
      <c r="CG29" s="223">
        <f t="shared" ref="CG29:CG60" si="19">BS29/$BY29</f>
        <v>0</v>
      </c>
      <c r="CH29" s="223">
        <f t="shared" ref="CH29:CH60" si="20">BT29/$BY29</f>
        <v>0</v>
      </c>
      <c r="CI29" s="223">
        <f t="shared" si="12"/>
        <v>0.52343572096579905</v>
      </c>
      <c r="CK29" s="18" t="str">
        <f t="shared" si="13"/>
        <v>33213</v>
      </c>
      <c r="CL29" s="18" t="str">
        <f t="shared" si="14"/>
        <v>赤磐市</v>
      </c>
      <c r="CM29" s="18">
        <f>VLOOKUP($CK29&amp;"_"&amp;$AZ$7,データシート1!$A:$BT,MATCH("ca_太陽光発電（10kW未満）",データシート1!$A$1:$BT$1,0),0)</f>
        <v>2490</v>
      </c>
      <c r="CN29" s="18">
        <f>VLOOKUP($CK29&amp;"_"&amp;$AZ$5,データシート1!$A:$BT,MATCH("ab_家庭",データシート1!$A$1:$BT$1,0),0)</f>
        <v>18794</v>
      </c>
      <c r="CO29" s="223">
        <f t="shared" si="15"/>
        <v>0.13248909226348835</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01631</v>
      </c>
      <c r="AY30" s="18" t="str">
        <f>IF(IFERROR(比較地域マスタ!$Z23,"")=0,"",IFERROR(比較地域マスタ!$Z23,""))</f>
        <v>音更町</v>
      </c>
      <c r="BC30" s="844" t="str">
        <f t="shared" si="0"/>
        <v>01631</v>
      </c>
      <c r="BD30" s="1031" t="str">
        <f t="shared" si="2"/>
        <v>音更町</v>
      </c>
      <c r="BE30" s="34">
        <f>VLOOKUP($BC30&amp;"_"&amp;$AZ$7,データシート1!$A:$BT,MATCH("cb_"&amp;BE$12,データシート1!$A$1:$BT$1,0),0)</f>
        <v>6693.6610000000001</v>
      </c>
      <c r="BF30" s="34">
        <f>VLOOKUP($BC30&amp;"_"&amp;$AZ$7,データシート1!$A:$BT,MATCH("cb_"&amp;BF$12,データシート1!$A$1:$BT$1,0),0)</f>
        <v>17222.000000000004</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300</v>
      </c>
      <c r="BK30" s="34">
        <f t="shared" si="3"/>
        <v>24215.661000000004</v>
      </c>
      <c r="BL30" s="36"/>
      <c r="BM30" s="844" t="str">
        <f t="shared" si="4"/>
        <v>01631</v>
      </c>
      <c r="BN30" s="1031" t="str">
        <f t="shared" si="5"/>
        <v>音更町</v>
      </c>
      <c r="BO30" s="34">
        <f>BE30*VLOOKUP(BO$12,別紙!$B$4:$E$10,MATCH("設備利用率",別紙!$B$4:$E$4,0),0)/100*8760/10^3</f>
        <v>8033.1964393199996</v>
      </c>
      <c r="BP30" s="34">
        <f>BF30*VLOOKUP(BP$12,別紙!$B$4:$E$10,MATCH("設備利用率",別紙!$B$4:$E$4,0),0)/100*8760/10^3</f>
        <v>22780.572720000004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2102.4</v>
      </c>
      <c r="BU30" s="34">
        <f t="shared" si="6"/>
        <v>32916.169159320001</v>
      </c>
      <c r="BV30" s="36"/>
      <c r="BW30" s="33" t="str">
        <f t="shared" si="7"/>
        <v>01631</v>
      </c>
      <c r="BX30" s="33" t="str">
        <f t="shared" si="8"/>
        <v>音更町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225368.95257070285</v>
      </c>
      <c r="BZ30" s="36"/>
      <c r="CA30" s="33" t="str">
        <f t="shared" si="9"/>
        <v>01631</v>
      </c>
      <c r="CB30" s="33" t="str">
        <f t="shared" si="10"/>
        <v>音更町</v>
      </c>
      <c r="CC30" s="223">
        <f t="shared" si="11"/>
        <v>3.564464558089394E-2</v>
      </c>
      <c r="CD30" s="223">
        <f t="shared" si="16"/>
        <v>0.10108123794404765</v>
      </c>
      <c r="CE30" s="223">
        <f t="shared" si="17"/>
        <v>0</v>
      </c>
      <c r="CF30" s="223">
        <f t="shared" si="18"/>
        <v>0</v>
      </c>
      <c r="CG30" s="223">
        <f t="shared" si="19"/>
        <v>0</v>
      </c>
      <c r="CH30" s="223">
        <f t="shared" si="20"/>
        <v>9.3287028937157363E-3</v>
      </c>
      <c r="CI30" s="223">
        <f t="shared" si="12"/>
        <v>0.14605458641865732</v>
      </c>
      <c r="CK30" s="18" t="str">
        <f t="shared" si="13"/>
        <v>01631</v>
      </c>
      <c r="CL30" s="18" t="str">
        <f t="shared" si="14"/>
        <v>音更町</v>
      </c>
      <c r="CM30" s="18">
        <f>VLOOKUP($CK30&amp;"_"&amp;$AZ$7,データシート1!$A:$BT,MATCH("ca_太陽光発電（10kW未満）",データシート1!$A$1:$BT$1,0),0)</f>
        <v>1313</v>
      </c>
      <c r="CN30" s="18">
        <f>VLOOKUP($CK30&amp;"_"&amp;$AZ$5,データシート1!$A:$BT,MATCH("ab_家庭",データシート1!$A$1:$BT$1,0),0)</f>
        <v>20699</v>
      </c>
      <c r="CO30" s="223">
        <f t="shared" si="15"/>
        <v>6.3433016087733704E-2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45205</v>
      </c>
      <c r="AY31" s="18" t="str">
        <f>IF(IFERROR(比較地域マスタ!$Z24,"")=0,"",IFERROR(比較地域マスタ!$Z24,""))</f>
        <v>小林市</v>
      </c>
      <c r="BC31" s="844" t="str">
        <f t="shared" si="0"/>
        <v>45205</v>
      </c>
      <c r="BD31" s="1031" t="str">
        <f t="shared" si="2"/>
        <v>小林市</v>
      </c>
      <c r="BE31" s="34">
        <f>VLOOKUP($BC31&amp;"_"&amp;$AZ$7,データシート1!$A:$BT,MATCH("cb_"&amp;BE$12,データシート1!$A$1:$BT$1,0),0)</f>
        <v>11064.502999999979</v>
      </c>
      <c r="BF31" s="34">
        <f>VLOOKUP($BC31&amp;"_"&amp;$AZ$7,データシート1!$A:$BT,MATCH("cb_"&amp;BF$12,データシート1!$A$1:$BT$1,0),0)</f>
        <v>47689.800000000032</v>
      </c>
      <c r="BG31" s="34">
        <f>VLOOKUP($BC31&amp;"_"&amp;$AZ$7,データシート1!$A:$BT,MATCH("cb_"&amp;BG$12,データシート1!$A$1:$BT$1,0),0)</f>
        <v>0</v>
      </c>
      <c r="BH31" s="34">
        <f>VLOOKUP($BC31&amp;"_"&amp;$AZ$7,データシート1!$A:$BT,MATCH("cb_"&amp;BH$12,データシート1!$A$1:$BT$1,0),0)</f>
        <v>1790</v>
      </c>
      <c r="BI31" s="34">
        <f>VLOOKUP($BC31&amp;"_"&amp;$AZ$7,データシート1!$A:$BT,MATCH("cb_"&amp;BI$12,データシート1!$A$1:$BT$1,0),0)</f>
        <v>0</v>
      </c>
      <c r="BJ31" s="34">
        <f>VLOOKUP($BC31&amp;"_"&amp;$AZ$7,データシート1!$A:$BT,MATCH("cb_"&amp;BJ$12,データシート1!$A$1:$BT$1,0),0)</f>
        <v>0</v>
      </c>
      <c r="BK31" s="34">
        <f t="shared" si="3"/>
        <v>60544.303000000014</v>
      </c>
      <c r="BL31" s="36"/>
      <c r="BM31" s="844" t="str">
        <f t="shared" si="4"/>
        <v>45205</v>
      </c>
      <c r="BN31" s="1031" t="str">
        <f t="shared" si="5"/>
        <v>小林市</v>
      </c>
      <c r="BO31" s="34">
        <f>BE31*VLOOKUP(BO$12,別紙!$B$4:$E$10,MATCH("設備利用率",別紙!$B$4:$E$4,0),0)/100*8760/10^3</f>
        <v>13278.731340359975</v>
      </c>
      <c r="BP31" s="34">
        <f>BF31*VLOOKUP(BP$12,別紙!$B$4:$E$10,MATCH("設備利用率",別紙!$B$4:$E$4,0),0)/100*8760/10^3</f>
        <v>63082.159848000039</v>
      </c>
      <c r="BQ31" s="34">
        <f>BG31*VLOOKUP(BQ$12,別紙!$B$4:$E$10,MATCH("設備利用率",別紙!$B$4:$E$4,0),0)/100*8760/10^3</f>
        <v>0</v>
      </c>
      <c r="BR31" s="34">
        <f>BH31*VLOOKUP(BR$12,別紙!$B$4:$E$10,MATCH("設備利用率",別紙!$B$4:$E$4,0),0)/100*8760/10^3</f>
        <v>9408.24</v>
      </c>
      <c r="BS31" s="34">
        <f>BI31*VLOOKUP(BS$12,別紙!$B$4:$E$10,MATCH("設備利用率",別紙!$B$4:$E$4,0),0)/100*8760/10^3</f>
        <v>0</v>
      </c>
      <c r="BT31" s="34">
        <f>BJ31*VLOOKUP(BT$12,別紙!$B$4:$E$10,MATCH("設備利用率",別紙!$B$4:$E$4,0),0)/100*8760/10^3</f>
        <v>0</v>
      </c>
      <c r="BU31" s="34">
        <f t="shared" si="6"/>
        <v>85769.131188360014</v>
      </c>
      <c r="BV31" s="36"/>
      <c r="BW31" s="33" t="str">
        <f t="shared" si="7"/>
        <v>45205</v>
      </c>
      <c r="BX31" s="33" t="str">
        <f t="shared" si="8"/>
        <v>小林市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269237.9552607591</v>
      </c>
      <c r="BZ31" s="36"/>
      <c r="CA31" s="33" t="str">
        <f t="shared" si="9"/>
        <v>45205</v>
      </c>
      <c r="CB31" s="33" t="str">
        <f t="shared" si="10"/>
        <v>小林市</v>
      </c>
      <c r="CC31" s="223">
        <f t="shared" si="11"/>
        <v>4.9319685731157102E-2</v>
      </c>
      <c r="CD31" s="223">
        <f t="shared" si="16"/>
        <v>0.23429891148484047</v>
      </c>
      <c r="CE31" s="223">
        <f t="shared" si="17"/>
        <v>0</v>
      </c>
      <c r="CF31" s="223">
        <f t="shared" si="18"/>
        <v>3.4943958740468239E-2</v>
      </c>
      <c r="CG31" s="223">
        <f t="shared" si="19"/>
        <v>0</v>
      </c>
      <c r="CH31" s="223">
        <f t="shared" si="20"/>
        <v>0</v>
      </c>
      <c r="CI31" s="223">
        <f t="shared" si="12"/>
        <v>0.31856255595646582</v>
      </c>
      <c r="CK31" s="18" t="str">
        <f t="shared" si="13"/>
        <v>45205</v>
      </c>
      <c r="CL31" s="18" t="str">
        <f t="shared" si="14"/>
        <v>小林市</v>
      </c>
      <c r="CM31" s="18">
        <f>VLOOKUP($CK31&amp;"_"&amp;$AZ$7,データシート1!$A:$BT,MATCH("ca_太陽光発電（10kW未満）",データシート1!$A$1:$BT$1,0),0)</f>
        <v>2031</v>
      </c>
      <c r="CN31" s="18">
        <f>VLOOKUP($CK31&amp;"_"&amp;$AZ$5,データシート1!$A:$BT,MATCH("ab_家庭",データシート1!$A$1:$BT$1,0),0)</f>
        <v>22195</v>
      </c>
      <c r="CO31" s="223">
        <f t="shared" si="15"/>
        <v>9.1507096192836229E-2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27361</v>
      </c>
      <c r="AY32" s="18" t="str">
        <f>IF(IFERROR(比較地域マスタ!$Z25,"")=0,"",IFERROR(比較地域マスタ!$Z25,""))</f>
        <v>熊取町</v>
      </c>
      <c r="AZ32" s="22"/>
      <c r="BA32" s="22"/>
      <c r="BB32" s="22"/>
      <c r="BC32" s="844" t="str">
        <f t="shared" si="0"/>
        <v>27361</v>
      </c>
      <c r="BD32" s="1031" t="str">
        <f t="shared" si="2"/>
        <v>熊取町</v>
      </c>
      <c r="BE32" s="34">
        <f>VLOOKUP($BC32&amp;"_"&amp;$AZ$7,データシート1!$A:$BT,MATCH("cb_"&amp;BE$12,データシート1!$A$1:$BT$1,0),0)</f>
        <v>7521.7999999999947</v>
      </c>
      <c r="BF32" s="34">
        <f>VLOOKUP($BC32&amp;"_"&amp;$AZ$7,データシート1!$A:$BT,MATCH("cb_"&amp;BF$12,データシート1!$A$1:$BT$1,0),0)</f>
        <v>8370.4999999999945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15892.299999999988</v>
      </c>
      <c r="BL32" s="36"/>
      <c r="BM32" s="844" t="str">
        <f t="shared" si="4"/>
        <v>27361</v>
      </c>
      <c r="BN32" s="1031" t="str">
        <f t="shared" si="5"/>
        <v>熊取町</v>
      </c>
      <c r="BO32" s="34">
        <f>BE32*VLOOKUP(BO$12,別紙!$B$4:$E$10,MATCH("設備利用率",別紙!$B$4:$E$4,0),0)/100*8760/10^3</f>
        <v>9027.0626159999938</v>
      </c>
      <c r="BP32" s="34">
        <f>BF32*VLOOKUP(BP$12,別紙!$B$4:$E$10,MATCH("設備利用率",別紙!$B$4:$E$4,0),0)/100*8760/10^3</f>
        <v>11072.162579999993</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20099.225195999985</v>
      </c>
      <c r="BV32" s="36"/>
      <c r="BW32" s="33" t="str">
        <f t="shared" si="7"/>
        <v>27361</v>
      </c>
      <c r="BX32" s="33" t="str">
        <f t="shared" si="8"/>
        <v>熊取町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162859.08499540598</v>
      </c>
      <c r="BZ32" s="36"/>
      <c r="CA32" s="33" t="str">
        <f t="shared" si="9"/>
        <v>27361</v>
      </c>
      <c r="CB32" s="33" t="str">
        <f t="shared" si="10"/>
        <v>熊取町</v>
      </c>
      <c r="CC32" s="223">
        <f t="shared" si="11"/>
        <v>5.5428670842984501E-2</v>
      </c>
      <c r="CD32" s="223">
        <f t="shared" si="16"/>
        <v>6.7986152447757658E-2</v>
      </c>
      <c r="CE32" s="223">
        <f t="shared" si="17"/>
        <v>0</v>
      </c>
      <c r="CF32" s="223">
        <f t="shared" si="18"/>
        <v>0</v>
      </c>
      <c r="CG32" s="223">
        <f t="shared" si="19"/>
        <v>0</v>
      </c>
      <c r="CH32" s="223">
        <f t="shared" si="20"/>
        <v>0</v>
      </c>
      <c r="CI32" s="223">
        <f t="shared" si="12"/>
        <v>0.12341482329074215</v>
      </c>
      <c r="CJ32" s="22"/>
      <c r="CK32" s="18" t="str">
        <f t="shared" si="13"/>
        <v>27361</v>
      </c>
      <c r="CL32" s="18" t="str">
        <f t="shared" si="14"/>
        <v>熊取町</v>
      </c>
      <c r="CM32" s="18">
        <f>VLOOKUP($CK32&amp;"_"&amp;$AZ$7,データシート1!$A:$BT,MATCH("ca_太陽光発電（10kW未満）",データシート1!$A$1:$BT$1,0),0)</f>
        <v>1766</v>
      </c>
      <c r="CN32" s="18">
        <f>VLOOKUP($CK32&amp;"_"&amp;$AZ$5,データシート1!$A:$BT,MATCH("ab_家庭",データシート1!$A$1:$BT$1,0),0)</f>
        <v>18615</v>
      </c>
      <c r="CO32" s="223">
        <f t="shared" si="15"/>
        <v>9.486972871340317E-2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35204</v>
      </c>
      <c r="AY33" s="18" t="str">
        <f>IF(IFERROR(比較地域マスタ!$Z26,"")=0,"",IFERROR(比較地域マスタ!$Z26,""))</f>
        <v>萩市</v>
      </c>
      <c r="BC33" s="844" t="str">
        <f t="shared" si="0"/>
        <v>35204</v>
      </c>
      <c r="BD33" s="1031" t="str">
        <f t="shared" si="2"/>
        <v>萩市</v>
      </c>
      <c r="BE33" s="34">
        <f>VLOOKUP($BC33&amp;"_"&amp;$AZ$7,データシート1!$A:$BT,MATCH("cb_"&amp;BE$12,データシート1!$A$1:$BT$1,0),0)</f>
        <v>5446.8190000000068</v>
      </c>
      <c r="BF33" s="34">
        <f>VLOOKUP($BC33&amp;"_"&amp;$AZ$7,データシート1!$A:$BT,MATCH("cb_"&amp;BF$12,データシート1!$A$1:$BT$1,0),0)</f>
        <v>34370.527999999998</v>
      </c>
      <c r="BG33" s="34">
        <f>VLOOKUP($BC33&amp;"_"&amp;$AZ$7,データシート1!$A:$BT,MATCH("cb_"&amp;BG$12,データシート1!$A$1:$BT$1,0),0)</f>
        <v>0</v>
      </c>
      <c r="BH33" s="34">
        <f>VLOOKUP($BC33&amp;"_"&amp;$AZ$7,データシート1!$A:$BT,MATCH("cb_"&amp;BH$12,データシート1!$A$1:$BT$1,0),0)</f>
        <v>127</v>
      </c>
      <c r="BI33" s="34">
        <f>VLOOKUP($BC33&amp;"_"&amp;$AZ$7,データシート1!$A:$BT,MATCH("cb_"&amp;BI$12,データシート1!$A$1:$BT$1,0),0)</f>
        <v>0</v>
      </c>
      <c r="BJ33" s="34">
        <f>VLOOKUP($BC33&amp;"_"&amp;$AZ$7,データシート1!$A:$BT,MATCH("cb_"&amp;BJ$12,データシート1!$A$1:$BT$1,0),0)</f>
        <v>25</v>
      </c>
      <c r="BK33" s="34">
        <f t="shared" si="3"/>
        <v>39969.347000000009</v>
      </c>
      <c r="BL33" s="36"/>
      <c r="BM33" s="844" t="str">
        <f t="shared" si="4"/>
        <v>35204</v>
      </c>
      <c r="BN33" s="1031" t="str">
        <f t="shared" si="5"/>
        <v>萩市</v>
      </c>
      <c r="BO33" s="34">
        <f>BE33*VLOOKUP(BO$12,別紙!$B$4:$E$10,MATCH("設備利用率",別紙!$B$4:$E$4,0),0)/100*8760/10^3</f>
        <v>6536.8364182800078</v>
      </c>
      <c r="BP33" s="34">
        <f>BF33*VLOOKUP(BP$12,別紙!$B$4:$E$10,MATCH("設備利用率",別紙!$B$4:$E$4,0),0)/100*8760/10^3</f>
        <v>45463.959617280001</v>
      </c>
      <c r="BQ33" s="34">
        <f>BG33*VLOOKUP(BQ$12,別紙!$B$4:$E$10,MATCH("設備利用率",別紙!$B$4:$E$4,0),0)/100*8760/10^3</f>
        <v>0</v>
      </c>
      <c r="BR33" s="34">
        <f>BH33*VLOOKUP(BR$12,別紙!$B$4:$E$10,MATCH("設備利用率",別紙!$B$4:$E$4,0),0)/100*8760/10^3</f>
        <v>667.51199999999994</v>
      </c>
      <c r="BS33" s="34">
        <f>BI33*VLOOKUP(BS$12,別紙!$B$4:$E$10,MATCH("設備利用率",別紙!$B$4:$E$4,0),0)/100*8760/10^3</f>
        <v>0</v>
      </c>
      <c r="BT33" s="34">
        <f>BJ33*VLOOKUP(BT$12,別紙!$B$4:$E$10,MATCH("設備利用率",別紙!$B$4:$E$4,0),0)/100*8760/10^3</f>
        <v>175.2</v>
      </c>
      <c r="BU33" s="34">
        <f t="shared" si="6"/>
        <v>52843.508035560008</v>
      </c>
      <c r="BV33" s="36"/>
      <c r="BW33" s="33" t="str">
        <f t="shared" si="7"/>
        <v>35204</v>
      </c>
      <c r="BX33" s="33" t="str">
        <f t="shared" si="8"/>
        <v>萩市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259623.81001530288</v>
      </c>
      <c r="BZ33" s="36"/>
      <c r="CA33" s="33" t="str">
        <f t="shared" si="9"/>
        <v>35204</v>
      </c>
      <c r="CB33" s="33" t="str">
        <f t="shared" si="10"/>
        <v>萩市</v>
      </c>
      <c r="CC33" s="223">
        <f t="shared" si="11"/>
        <v>2.5178108347977447E-2</v>
      </c>
      <c r="CD33" s="223">
        <f t="shared" si="16"/>
        <v>0.17511475397653337</v>
      </c>
      <c r="CE33" s="223">
        <f t="shared" si="17"/>
        <v>0</v>
      </c>
      <c r="CF33" s="223">
        <f t="shared" si="18"/>
        <v>2.5710738932637001E-3</v>
      </c>
      <c r="CG33" s="223">
        <f t="shared" si="19"/>
        <v>0</v>
      </c>
      <c r="CH33" s="223">
        <f t="shared" si="20"/>
        <v>6.7482254416370081E-4</v>
      </c>
      <c r="CI33" s="223">
        <f t="shared" si="12"/>
        <v>0.20353875876193819</v>
      </c>
      <c r="CK33" s="18" t="str">
        <f t="shared" si="13"/>
        <v>35204</v>
      </c>
      <c r="CL33" s="18" t="str">
        <f t="shared" si="14"/>
        <v>萩市</v>
      </c>
      <c r="CM33" s="18">
        <f>VLOOKUP($CK33&amp;"_"&amp;$AZ$7,データシート1!$A:$BT,MATCH("ca_太陽光発電（10kW未満）",データシート1!$A$1:$BT$1,0),0)</f>
        <v>1172</v>
      </c>
      <c r="CN33" s="18">
        <f>VLOOKUP($CK33&amp;"_"&amp;$AZ$5,データシート1!$A:$BT,MATCH("ab_家庭",データシート1!$A$1:$BT$1,0),0)</f>
        <v>22858</v>
      </c>
      <c r="CO33" s="223">
        <f t="shared" si="15"/>
        <v>5.1273077259602763E-2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42203</v>
      </c>
      <c r="AY34" s="18" t="str">
        <f>IF(IFERROR(比較地域マスタ!$Z27,"")=0,"",IFERROR(比較地域マスタ!$Z27,""))</f>
        <v>島原市</v>
      </c>
      <c r="BC34" s="844" t="str">
        <f t="shared" si="0"/>
        <v>42203</v>
      </c>
      <c r="BD34" s="1031" t="str">
        <f t="shared" si="2"/>
        <v>島原市</v>
      </c>
      <c r="BE34" s="34">
        <f>VLOOKUP($BC34&amp;"_"&amp;$AZ$7,データシート1!$A:$BT,MATCH("cb_"&amp;BE$12,データシート1!$A$1:$BT$1,0),0)</f>
        <v>10621.509999999984</v>
      </c>
      <c r="BF34" s="34">
        <f>VLOOKUP($BC34&amp;"_"&amp;$AZ$7,データシート1!$A:$BT,MATCH("cb_"&amp;BF$12,データシート1!$A$1:$BT$1,0),0)</f>
        <v>30213.239999999976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40834.749999999956</v>
      </c>
      <c r="BL34" s="36"/>
      <c r="BM34" s="844" t="str">
        <f t="shared" si="4"/>
        <v>42203</v>
      </c>
      <c r="BN34" s="1031" t="str">
        <f t="shared" si="5"/>
        <v>島原市</v>
      </c>
      <c r="BO34" s="34">
        <f>BE34*VLOOKUP(BO$12,別紙!$B$4:$E$10,MATCH("設備利用率",別紙!$B$4:$E$4,0),0)/100*8760/10^3</f>
        <v>12747.086581199981</v>
      </c>
      <c r="BP34" s="34">
        <f>BF34*VLOOKUP(BP$12,別紙!$B$4:$E$10,MATCH("設備利用率",別紙!$B$4:$E$4,0),0)/100*8760/10^3</f>
        <v>39964.865342399971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52711.951923599954</v>
      </c>
      <c r="BV34" s="36"/>
      <c r="BW34" s="33" t="str">
        <f t="shared" si="7"/>
        <v>42203</v>
      </c>
      <c r="BX34" s="33" t="str">
        <f t="shared" si="8"/>
        <v>島原市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227842.44876847154</v>
      </c>
      <c r="BZ34" s="36"/>
      <c r="CA34" s="33" t="str">
        <f t="shared" si="9"/>
        <v>42203</v>
      </c>
      <c r="CB34" s="33" t="str">
        <f t="shared" si="10"/>
        <v>島原市</v>
      </c>
      <c r="CC34" s="223">
        <f t="shared" si="11"/>
        <v>5.5946934603715082E-2</v>
      </c>
      <c r="CD34" s="223">
        <f t="shared" si="16"/>
        <v>0.17540570494399568</v>
      </c>
      <c r="CE34" s="223">
        <f t="shared" si="17"/>
        <v>0</v>
      </c>
      <c r="CF34" s="223">
        <f t="shared" si="18"/>
        <v>0</v>
      </c>
      <c r="CG34" s="223">
        <f t="shared" si="19"/>
        <v>0</v>
      </c>
      <c r="CH34" s="223">
        <f t="shared" si="20"/>
        <v>0</v>
      </c>
      <c r="CI34" s="223">
        <f t="shared" si="12"/>
        <v>0.23135263954771076</v>
      </c>
      <c r="CK34" s="18" t="str">
        <f t="shared" si="13"/>
        <v>42203</v>
      </c>
      <c r="CL34" s="18" t="str">
        <f t="shared" si="14"/>
        <v>島原市</v>
      </c>
      <c r="CM34" s="18">
        <f>VLOOKUP($CK34&amp;"_"&amp;$AZ$7,データシート1!$A:$BT,MATCH("ca_太陽光発電（10kW未満）",データシート1!$A$1:$BT$1,0),0)</f>
        <v>1936</v>
      </c>
      <c r="CN34" s="18">
        <f>VLOOKUP($CK34&amp;"_"&amp;$AZ$5,データシート1!$A:$BT,MATCH("ab_家庭",データシート1!$A$1:$BT$1,0),0)</f>
        <v>19812</v>
      </c>
      <c r="CO34" s="223">
        <f t="shared" si="15"/>
        <v>9.7718554411467803E-2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20211</v>
      </c>
      <c r="AY35" s="18" t="str">
        <f>IF(IFERROR(比較地域マスタ!$Z28,"")=0,"",IFERROR(比較地域マスタ!$Z28,""))</f>
        <v>中野市</v>
      </c>
      <c r="BC35" s="844" t="str">
        <f t="shared" si="0"/>
        <v>20211</v>
      </c>
      <c r="BD35" s="1031" t="str">
        <f t="shared" si="2"/>
        <v>中野市</v>
      </c>
      <c r="BE35" s="34">
        <f>VLOOKUP($BC35&amp;"_"&amp;$AZ$7,データシート1!$A:$BT,MATCH("cb_"&amp;BE$12,データシート1!$A$1:$BT$1,0),0)</f>
        <v>6670.7999999999947</v>
      </c>
      <c r="BF35" s="34">
        <f>VLOOKUP($BC35&amp;"_"&amp;$AZ$7,データシート1!$A:$BT,MATCH("cb_"&amp;BF$12,データシート1!$A$1:$BT$1,0),0)</f>
        <v>10083.9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370</v>
      </c>
      <c r="BK35" s="34">
        <f t="shared" si="3"/>
        <v>17124.699999999993</v>
      </c>
      <c r="BL35" s="36"/>
      <c r="BM35" s="844" t="str">
        <f t="shared" si="4"/>
        <v>20211</v>
      </c>
      <c r="BN35" s="1031" t="str">
        <f t="shared" si="5"/>
        <v>中野市</v>
      </c>
      <c r="BO35" s="34">
        <f>BE35*VLOOKUP(BO$12,別紙!$B$4:$E$10,MATCH("設備利用率",別紙!$B$4:$E$4,0),0)/100*8760/10^3</f>
        <v>8005.7604959999926</v>
      </c>
      <c r="BP35" s="34">
        <f>BF35*VLOOKUP(BP$12,別紙!$B$4:$E$10,MATCH("設備利用率",別紙!$B$4:$E$4,0),0)/100*8760/10^3</f>
        <v>13338.579564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2592.96</v>
      </c>
      <c r="BU35" s="34">
        <f t="shared" si="6"/>
        <v>23937.30005999999</v>
      </c>
      <c r="BV35" s="36"/>
      <c r="BW35" s="33" t="str">
        <f t="shared" si="7"/>
        <v>20211</v>
      </c>
      <c r="BX35" s="33" t="str">
        <f t="shared" si="8"/>
        <v>中野市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257938.71635969743</v>
      </c>
      <c r="BZ35" s="36"/>
      <c r="CA35" s="33" t="str">
        <f t="shared" si="9"/>
        <v>20211</v>
      </c>
      <c r="CB35" s="33" t="str">
        <f t="shared" si="10"/>
        <v>中野市</v>
      </c>
      <c r="CC35" s="223">
        <f t="shared" si="11"/>
        <v>3.103745187611115E-2</v>
      </c>
      <c r="CD35" s="223">
        <f t="shared" si="16"/>
        <v>5.1712204171006471E-2</v>
      </c>
      <c r="CE35" s="223">
        <f t="shared" si="17"/>
        <v>0</v>
      </c>
      <c r="CF35" s="223">
        <f t="shared" si="18"/>
        <v>0</v>
      </c>
      <c r="CG35" s="223">
        <f t="shared" si="19"/>
        <v>0</v>
      </c>
      <c r="CH35" s="223">
        <f t="shared" si="20"/>
        <v>1.005262039214035E-2</v>
      </c>
      <c r="CI35" s="223">
        <f t="shared" si="12"/>
        <v>9.2802276439257966E-2</v>
      </c>
      <c r="CK35" s="18" t="str">
        <f t="shared" si="13"/>
        <v>20211</v>
      </c>
      <c r="CL35" s="18" t="str">
        <f t="shared" si="14"/>
        <v>中野市</v>
      </c>
      <c r="CM35" s="18">
        <f>VLOOKUP($CK35&amp;"_"&amp;$AZ$7,データシート1!$A:$BT,MATCH("ca_太陽光発電（10kW未満）",データシート1!$A$1:$BT$1,0),0)</f>
        <v>1376</v>
      </c>
      <c r="CN35" s="18">
        <f>VLOOKUP($CK35&amp;"_"&amp;$AZ$5,データシート1!$A:$BT,MATCH("ab_家庭",データシート1!$A$1:$BT$1,0),0)</f>
        <v>17616</v>
      </c>
      <c r="CO35" s="223">
        <f t="shared" si="15"/>
        <v>7.8110808356039965E-2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23501</v>
      </c>
      <c r="AY36" s="18" t="str">
        <f>IF(IFERROR(比較地域マスタ!$Z29,"")=0,"",IFERROR(比較地域マスタ!$Z29,""))</f>
        <v>幸田町</v>
      </c>
      <c r="BC36" s="844" t="str">
        <f t="shared" si="0"/>
        <v>23501</v>
      </c>
      <c r="BD36" s="1031" t="str">
        <f t="shared" si="2"/>
        <v>幸田町</v>
      </c>
      <c r="BE36" s="34">
        <f>VLOOKUP($BC36&amp;"_"&amp;$AZ$7,データシート1!$A:$BT,MATCH("cb_"&amp;BE$12,データシート1!$A$1:$BT$1,0),0)</f>
        <v>12170.999999999947</v>
      </c>
      <c r="BF36" s="34">
        <f>VLOOKUP($BC36&amp;"_"&amp;$AZ$7,データシート1!$A:$BT,MATCH("cb_"&amp;BF$12,データシート1!$A$1:$BT$1,0),0)</f>
        <v>8698.1999999999971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20869.199999999946</v>
      </c>
      <c r="BL36" s="36"/>
      <c r="BM36" s="844" t="str">
        <f t="shared" si="4"/>
        <v>23501</v>
      </c>
      <c r="BN36" s="1031" t="str">
        <f t="shared" si="5"/>
        <v>幸田町</v>
      </c>
      <c r="BO36" s="34">
        <f>BE36*VLOOKUP(BO$12,別紙!$B$4:$E$10,MATCH("設備利用率",別紙!$B$4:$E$4,0),0)/100*8760/10^3</f>
        <v>14606.660519999936</v>
      </c>
      <c r="BP36" s="34">
        <f>BF36*VLOOKUP(BP$12,別紙!$B$4:$E$10,MATCH("設備利用率",別紙!$B$4:$E$4,0),0)/100*8760/10^3</f>
        <v>11505.631031999994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26112.29155199993</v>
      </c>
      <c r="BV36" s="36"/>
      <c r="BW36" s="33" t="str">
        <f t="shared" si="7"/>
        <v>23501</v>
      </c>
      <c r="BX36" s="33" t="str">
        <f t="shared" si="8"/>
        <v>幸田町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508052.36834190675</v>
      </c>
      <c r="BZ36" s="36"/>
      <c r="CA36" s="33" t="str">
        <f t="shared" si="9"/>
        <v>23501</v>
      </c>
      <c r="CB36" s="33" t="str">
        <f t="shared" si="10"/>
        <v>幸田町</v>
      </c>
      <c r="CC36" s="223">
        <f t="shared" si="11"/>
        <v>2.8750304949213448E-2</v>
      </c>
      <c r="CD36" s="223">
        <f t="shared" si="16"/>
        <v>2.2646545413320437E-2</v>
      </c>
      <c r="CE36" s="223">
        <f t="shared" si="17"/>
        <v>0</v>
      </c>
      <c r="CF36" s="223">
        <f t="shared" si="18"/>
        <v>0</v>
      </c>
      <c r="CG36" s="223">
        <f t="shared" si="19"/>
        <v>0</v>
      </c>
      <c r="CH36" s="223">
        <f t="shared" si="20"/>
        <v>0</v>
      </c>
      <c r="CI36" s="223">
        <f t="shared" si="12"/>
        <v>5.1396850362533886E-2</v>
      </c>
      <c r="CK36" s="18" t="str">
        <f t="shared" si="13"/>
        <v>23501</v>
      </c>
      <c r="CL36" s="18" t="str">
        <f t="shared" si="14"/>
        <v>幸田町</v>
      </c>
      <c r="CM36" s="18">
        <f>VLOOKUP($CK36&amp;"_"&amp;$AZ$7,データシート1!$A:$BT,MATCH("ca_太陽光発電（10kW未満）",データシート1!$A$1:$BT$1,0),0)</f>
        <v>2516</v>
      </c>
      <c r="CN36" s="18">
        <f>VLOOKUP($CK36&amp;"_"&amp;$AZ$5,データシート1!$A:$BT,MATCH("ab_家庭",データシート1!$A$1:$BT$1,0),0)</f>
        <v>16556</v>
      </c>
      <c r="CO36" s="223">
        <f t="shared" si="15"/>
        <v>0.15196907465571394</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08210</v>
      </c>
      <c r="AY37" s="18" t="str">
        <f>IF(IFERROR(比較地域マスタ!$Z30,"")=0,"",IFERROR(比較地域マスタ!$Z30,""))</f>
        <v>下妻市</v>
      </c>
      <c r="BC37" s="844" t="str">
        <f t="shared" si="0"/>
        <v>08210</v>
      </c>
      <c r="BD37" s="1031" t="str">
        <f t="shared" si="2"/>
        <v>下妻市</v>
      </c>
      <c r="BE37" s="34">
        <f>VLOOKUP($BC37&amp;"_"&amp;$AZ$7,データシート1!$A:$BT,MATCH("cb_"&amp;BE$12,データシート1!$A$1:$BT$1,0),0)</f>
        <v>7489.9999999999891</v>
      </c>
      <c r="BF37" s="34">
        <f>VLOOKUP($BC37&amp;"_"&amp;$AZ$7,データシート1!$A:$BT,MATCH("cb_"&amp;BF$12,データシート1!$A$1:$BT$1,0),0)</f>
        <v>40360.500000000007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47850.5</v>
      </c>
      <c r="BL37" s="36"/>
      <c r="BM37" s="844" t="str">
        <f t="shared" si="4"/>
        <v>08210</v>
      </c>
      <c r="BN37" s="1031" t="str">
        <f t="shared" si="5"/>
        <v>下妻市</v>
      </c>
      <c r="BO37" s="34">
        <f>BE37*VLOOKUP(BO$12,別紙!$B$4:$E$10,MATCH("設備利用率",別紙!$B$4:$E$4,0),0)/100*8760/10^3</f>
        <v>8988.8987999999863</v>
      </c>
      <c r="BP37" s="34">
        <f>BF37*VLOOKUP(BP$12,別紙!$B$4:$E$10,MATCH("設備利用率",別紙!$B$4:$E$4,0),0)/100*8760/10^3</f>
        <v>53387.254980000005</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62376.153779999993</v>
      </c>
      <c r="BV37" s="36"/>
      <c r="BW37" s="33" t="str">
        <f t="shared" si="7"/>
        <v>08210</v>
      </c>
      <c r="BX37" s="33" t="str">
        <f t="shared" si="8"/>
        <v>下妻市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362144.59576800955</v>
      </c>
      <c r="BZ37" s="36"/>
      <c r="CA37" s="33" t="str">
        <f t="shared" si="9"/>
        <v>08210</v>
      </c>
      <c r="CB37" s="33" t="str">
        <f t="shared" si="10"/>
        <v>下妻市</v>
      </c>
      <c r="CC37" s="223">
        <f t="shared" si="11"/>
        <v>2.482129763923991E-2</v>
      </c>
      <c r="CD37" s="223">
        <f t="shared" si="16"/>
        <v>0.1474197201998286</v>
      </c>
      <c r="CE37" s="223">
        <f t="shared" si="17"/>
        <v>0</v>
      </c>
      <c r="CF37" s="223">
        <f t="shared" si="18"/>
        <v>0</v>
      </c>
      <c r="CG37" s="223">
        <f t="shared" si="19"/>
        <v>0</v>
      </c>
      <c r="CH37" s="223">
        <f t="shared" si="20"/>
        <v>0</v>
      </c>
      <c r="CI37" s="223">
        <f t="shared" si="12"/>
        <v>0.17224101783906853</v>
      </c>
      <c r="CK37" s="18" t="str">
        <f t="shared" si="13"/>
        <v>08210</v>
      </c>
      <c r="CL37" s="18" t="str">
        <f t="shared" si="14"/>
        <v>下妻市</v>
      </c>
      <c r="CM37" s="18">
        <f>VLOOKUP($CK37&amp;"_"&amp;$AZ$7,データシート1!$A:$BT,MATCH("ca_太陽光発電（10kW未満）",データシート1!$A$1:$BT$1,0),0)</f>
        <v>1506</v>
      </c>
      <c r="CN37" s="18">
        <f>VLOOKUP($CK37&amp;"_"&amp;$AZ$5,データシート1!$A:$BT,MATCH("ab_家庭",データシート1!$A$1:$BT$1,0),0)</f>
        <v>17715</v>
      </c>
      <c r="CO37" s="223">
        <f t="shared" si="15"/>
        <v>8.5012701100762061E-2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47324</v>
      </c>
      <c r="AY38" s="18" t="str">
        <f>IF(IFERROR(比較地域マスタ!$Z31,"")=0,"",IFERROR(比較地域マスタ!$Z31,""))</f>
        <v>読谷村</v>
      </c>
      <c r="BC38" s="844" t="str">
        <f t="shared" si="0"/>
        <v>47324</v>
      </c>
      <c r="BD38" s="1031" t="str">
        <f t="shared" si="2"/>
        <v>読谷村</v>
      </c>
      <c r="BE38" s="34">
        <f>VLOOKUP($BC38&amp;"_"&amp;$AZ$7,データシート1!$A:$BT,MATCH("cb_"&amp;BE$12,データシート1!$A$1:$BT$1,0),0)</f>
        <v>3691.4700000000066</v>
      </c>
      <c r="BF38" s="34">
        <f>VLOOKUP($BC38&amp;"_"&amp;$AZ$7,データシート1!$A:$BT,MATCH("cb_"&amp;BF$12,データシート1!$A$1:$BT$1,0),0)</f>
        <v>6786.4</v>
      </c>
      <c r="BG38" s="34">
        <f>VLOOKUP($BC38&amp;"_"&amp;$AZ$7,データシート1!$A:$BT,MATCH("cb_"&amp;BG$12,データシート1!$A$1:$BT$1,0),0)</f>
        <v>0</v>
      </c>
      <c r="BH38" s="34">
        <f>VLOOKUP($BC38&amp;"_"&amp;$AZ$7,データシート1!$A:$BT,MATCH("cb_"&amp;BH$12,データシート1!$A$1:$BT$1,0),0)</f>
        <v>318.8</v>
      </c>
      <c r="BI38" s="34">
        <f>VLOOKUP($BC38&amp;"_"&amp;$AZ$7,データシート1!$A:$BT,MATCH("cb_"&amp;BI$12,データシート1!$A$1:$BT$1,0),0)</f>
        <v>0</v>
      </c>
      <c r="BJ38" s="34">
        <f>VLOOKUP($BC38&amp;"_"&amp;$AZ$7,データシート1!$A:$BT,MATCH("cb_"&amp;BJ$12,データシート1!$A$1:$BT$1,0),0)</f>
        <v>0</v>
      </c>
      <c r="BK38" s="34">
        <f t="shared" si="3"/>
        <v>10796.670000000006</v>
      </c>
      <c r="BL38" s="36"/>
      <c r="BM38" s="844" t="str">
        <f t="shared" si="4"/>
        <v>47324</v>
      </c>
      <c r="BN38" s="1031" t="str">
        <f t="shared" si="5"/>
        <v>読谷村</v>
      </c>
      <c r="BO38" s="34">
        <f>BE38*VLOOKUP(BO$12,別紙!$B$4:$E$10,MATCH("設備利用率",別紙!$B$4:$E$4,0),0)/100*8760/10^3</f>
        <v>4430.2069764000071</v>
      </c>
      <c r="BP38" s="34">
        <f>BF38*VLOOKUP(BP$12,別紙!$B$4:$E$10,MATCH("設備利用率",別紙!$B$4:$E$4,0),0)/100*8760/10^3</f>
        <v>8976.7784639999973</v>
      </c>
      <c r="BQ38" s="34">
        <f>BG38*VLOOKUP(BQ$12,別紙!$B$4:$E$10,MATCH("設備利用率",別紙!$B$4:$E$4,0),0)/100*8760/10^3</f>
        <v>0</v>
      </c>
      <c r="BR38" s="34">
        <f>BH38*VLOOKUP(BR$12,別紙!$B$4:$E$10,MATCH("設備利用率",別紙!$B$4:$E$4,0),0)/100*8760/10^3</f>
        <v>1675.6128000000001</v>
      </c>
      <c r="BS38" s="34">
        <f>BI38*VLOOKUP(BS$12,別紙!$B$4:$E$10,MATCH("設備利用率",別紙!$B$4:$E$4,0),0)/100*8760/10^3</f>
        <v>0</v>
      </c>
      <c r="BT38" s="34">
        <f>BJ38*VLOOKUP(BT$12,別紙!$B$4:$E$10,MATCH("設備利用率",別紙!$B$4:$E$4,0),0)/100*8760/10^3</f>
        <v>0</v>
      </c>
      <c r="BU38" s="34">
        <f t="shared" si="6"/>
        <v>15082.598240400004</v>
      </c>
      <c r="BV38" s="36"/>
      <c r="BW38" s="33" t="str">
        <f t="shared" si="7"/>
        <v>47324</v>
      </c>
      <c r="BX38" s="33" t="str">
        <f t="shared" si="8"/>
        <v>読谷村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147019.58961897419</v>
      </c>
      <c r="BZ38" s="36"/>
      <c r="CA38" s="33" t="str">
        <f t="shared" si="9"/>
        <v>47324</v>
      </c>
      <c r="CB38" s="33" t="str">
        <f t="shared" si="10"/>
        <v>読谷村</v>
      </c>
      <c r="CC38" s="223">
        <f t="shared" si="11"/>
        <v>3.0133446759589167E-2</v>
      </c>
      <c r="CD38" s="223">
        <f t="shared" si="16"/>
        <v>6.1058383357379904E-2</v>
      </c>
      <c r="CE38" s="223">
        <f t="shared" si="17"/>
        <v>0</v>
      </c>
      <c r="CF38" s="223">
        <f t="shared" si="18"/>
        <v>1.1397207707779829E-2</v>
      </c>
      <c r="CG38" s="223">
        <f t="shared" si="19"/>
        <v>0</v>
      </c>
      <c r="CH38" s="223">
        <f t="shared" si="20"/>
        <v>0</v>
      </c>
      <c r="CI38" s="223">
        <f t="shared" si="12"/>
        <v>0.1025890378247489</v>
      </c>
      <c r="CK38" s="18" t="str">
        <f t="shared" si="13"/>
        <v>47324</v>
      </c>
      <c r="CL38" s="18" t="str">
        <f t="shared" si="14"/>
        <v>読谷村</v>
      </c>
      <c r="CM38" s="18">
        <f>VLOOKUP($CK38&amp;"_"&amp;$AZ$7,データシート1!$A:$BT,MATCH("ca_太陽光発電（10kW未満）",データシート1!$A$1:$BT$1,0),0)</f>
        <v>632</v>
      </c>
      <c r="CN38" s="18">
        <f>VLOOKUP($CK38&amp;"_"&amp;$AZ$5,データシート1!$A:$BT,MATCH("ab_家庭",データシート1!$A$1:$BT$1,0),0)</f>
        <v>17577</v>
      </c>
      <c r="CO38" s="223">
        <f t="shared" si="15"/>
        <v>3.5956078966831652E-2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28226</v>
      </c>
      <c r="AY39" s="18" t="str">
        <f>IF(IFERROR(比較地域マスタ!$Z32,"")=0,"",IFERROR(比較地域マスタ!$Z32,""))</f>
        <v>淡路市</v>
      </c>
      <c r="BC39" s="844" t="str">
        <f t="shared" si="0"/>
        <v>28226</v>
      </c>
      <c r="BD39" s="1031" t="str">
        <f t="shared" si="2"/>
        <v>淡路市</v>
      </c>
      <c r="BE39" s="34">
        <f>VLOOKUP($BC39&amp;"_"&amp;$AZ$7,データシート1!$A:$BT,MATCH("cb_"&amp;BE$12,データシート1!$A$1:$BT$1,0),0)</f>
        <v>9039.2000000000044</v>
      </c>
      <c r="BF39" s="34">
        <f>VLOOKUP($BC39&amp;"_"&amp;$AZ$7,データシート1!$A:$BT,MATCH("cb_"&amp;BF$12,データシート1!$A$1:$BT$1,0),0)</f>
        <v>193278.20000000033</v>
      </c>
      <c r="BG39" s="34">
        <f>VLOOKUP($BC39&amp;"_"&amp;$AZ$7,データシート1!$A:$BT,MATCH("cb_"&amp;BG$12,データシート1!$A$1:$BT$1,0),0)</f>
        <v>12600</v>
      </c>
      <c r="BH39" s="34">
        <f>VLOOKUP($BC39&amp;"_"&amp;$AZ$7,データシート1!$A:$BT,MATCH("cb_"&amp;BH$12,データシート1!$A$1:$BT$1,0),0)</f>
        <v>27</v>
      </c>
      <c r="BI39" s="34">
        <f>VLOOKUP($BC39&amp;"_"&amp;$AZ$7,データシート1!$A:$BT,MATCH("cb_"&amp;BI$12,データシート1!$A$1:$BT$1,0),0)</f>
        <v>0</v>
      </c>
      <c r="BJ39" s="34">
        <f>VLOOKUP($BC39&amp;"_"&amp;$AZ$7,データシート1!$A:$BT,MATCH("cb_"&amp;BJ$12,データシート1!$A$1:$BT$1,0),0)</f>
        <v>0</v>
      </c>
      <c r="BK39" s="34">
        <f t="shared" si="3"/>
        <v>214944.40000000034</v>
      </c>
      <c r="BL39" s="36"/>
      <c r="BM39" s="844" t="str">
        <f t="shared" si="4"/>
        <v>28226</v>
      </c>
      <c r="BN39" s="1031" t="str">
        <f t="shared" si="5"/>
        <v>淡路市</v>
      </c>
      <c r="BO39" s="34">
        <f>BE39*VLOOKUP(BO$12,別紙!$B$4:$E$10,MATCH("設備利用率",別紙!$B$4:$E$4,0),0)/100*8760/10^3</f>
        <v>10848.124704000003</v>
      </c>
      <c r="BP39" s="34">
        <f>BF39*VLOOKUP(BP$12,別紙!$B$4:$E$10,MATCH("設備利用率",別紙!$B$4:$E$4,0),0)/100*8760/10^3</f>
        <v>255660.67183200043</v>
      </c>
      <c r="BQ39" s="34">
        <f>BG39*VLOOKUP(BQ$12,別紙!$B$4:$E$10,MATCH("設備利用率",別紙!$B$4:$E$4,0),0)/100*8760/10^3</f>
        <v>27373.248</v>
      </c>
      <c r="BR39" s="34">
        <f>BH39*VLOOKUP(BR$12,別紙!$B$4:$E$10,MATCH("設備利用率",別紙!$B$4:$E$4,0),0)/100*8760/10^3</f>
        <v>141.91200000000001</v>
      </c>
      <c r="BS39" s="34">
        <f>BI39*VLOOKUP(BS$12,別紙!$B$4:$E$10,MATCH("設備利用率",別紙!$B$4:$E$4,0),0)/100*8760/10^3</f>
        <v>0</v>
      </c>
      <c r="BT39" s="34">
        <f>BJ39*VLOOKUP(BT$12,別紙!$B$4:$E$10,MATCH("設備利用率",別紙!$B$4:$E$4,0),0)/100*8760/10^3</f>
        <v>0</v>
      </c>
      <c r="BU39" s="34">
        <f t="shared" si="6"/>
        <v>294023.95653600048</v>
      </c>
      <c r="BV39" s="36"/>
      <c r="BW39" s="33" t="str">
        <f t="shared" si="7"/>
        <v>28226</v>
      </c>
      <c r="BX39" s="33" t="str">
        <f t="shared" si="8"/>
        <v>淡路市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227292.37186225533</v>
      </c>
      <c r="BZ39" s="36"/>
      <c r="CA39" s="33" t="str">
        <f t="shared" si="9"/>
        <v>28226</v>
      </c>
      <c r="CB39" s="33" t="str">
        <f t="shared" si="10"/>
        <v>淡路市</v>
      </c>
      <c r="CC39" s="223">
        <f t="shared" si="11"/>
        <v>4.7727623303496648E-2</v>
      </c>
      <c r="CD39" s="223">
        <f t="shared" si="16"/>
        <v>1.124809731788698</v>
      </c>
      <c r="CE39" s="223">
        <f t="shared" si="17"/>
        <v>0.12043188152653381</v>
      </c>
      <c r="CF39" s="223">
        <f t="shared" si="18"/>
        <v>6.2435883279885038E-4</v>
      </c>
      <c r="CG39" s="223">
        <f t="shared" si="19"/>
        <v>0</v>
      </c>
      <c r="CH39" s="223">
        <f t="shared" si="20"/>
        <v>0</v>
      </c>
      <c r="CI39" s="223">
        <f t="shared" si="12"/>
        <v>1.2935935954515276</v>
      </c>
      <c r="CK39" s="18" t="str">
        <f t="shared" si="13"/>
        <v>28226</v>
      </c>
      <c r="CL39" s="18" t="str">
        <f t="shared" si="14"/>
        <v>淡路市</v>
      </c>
      <c r="CM39" s="18">
        <f>VLOOKUP($CK39&amp;"_"&amp;$AZ$7,データシート1!$A:$BT,MATCH("ca_太陽光発電（10kW未満）",データシート1!$A$1:$BT$1,0),0)</f>
        <v>1856</v>
      </c>
      <c r="CN39" s="18">
        <f>VLOOKUP($CK39&amp;"_"&amp;$AZ$5,データシート1!$A:$BT,MATCH("ab_家庭",データシート1!$A$1:$BT$1,0),0)</f>
        <v>20337</v>
      </c>
      <c r="CO39" s="223">
        <f t="shared" si="15"/>
        <v>9.1262231400894914E-2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28220</v>
      </c>
      <c r="AY40" s="18" t="str">
        <f>IF(IFERROR(比較地域マスタ!$Z33,"")=0,"",IFERROR(比較地域マスタ!$Z33,""))</f>
        <v>加西市</v>
      </c>
      <c r="BC40" s="844" t="str">
        <f t="shared" si="0"/>
        <v>28220</v>
      </c>
      <c r="BD40" s="1031" t="str">
        <f t="shared" si="2"/>
        <v>加西市</v>
      </c>
      <c r="BE40" s="34">
        <f>VLOOKUP($BC40&amp;"_"&amp;$AZ$7,データシート1!$A:$BT,MATCH("cb_"&amp;BE$12,データシート1!$A$1:$BT$1,0),0)</f>
        <v>8100.2999999999874</v>
      </c>
      <c r="BF40" s="34">
        <f>VLOOKUP($BC40&amp;"_"&amp;$AZ$7,データシート1!$A:$BT,MATCH("cb_"&amp;BF$12,データシート1!$A$1:$BT$1,0),0)</f>
        <v>122327.0999999998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130427.39999999979</v>
      </c>
      <c r="BL40" s="36"/>
      <c r="BM40" s="844" t="str">
        <f t="shared" si="4"/>
        <v>28220</v>
      </c>
      <c r="BN40" s="1031" t="str">
        <f t="shared" si="5"/>
        <v>加西市</v>
      </c>
      <c r="BO40" s="34">
        <f>BE40*VLOOKUP(BO$12,別紙!$B$4:$E$10,MATCH("設備利用率",別紙!$B$4:$E$4,0),0)/100*8760/10^3</f>
        <v>9721.3320359999852</v>
      </c>
      <c r="BP40" s="34">
        <f>BF40*VLOOKUP(BP$12,別紙!$B$4:$E$10,MATCH("設備利用率",別紙!$B$4:$E$4,0),0)/100*8760/10^3</f>
        <v>161809.39479599975</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171530.72683199972</v>
      </c>
      <c r="BV40" s="36"/>
      <c r="BW40" s="33" t="str">
        <f t="shared" si="7"/>
        <v>28220</v>
      </c>
      <c r="BX40" s="33" t="str">
        <f t="shared" si="8"/>
        <v>加西市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364213.74870504573</v>
      </c>
      <c r="BZ40" s="36"/>
      <c r="CA40" s="33" t="str">
        <f t="shared" si="9"/>
        <v>28220</v>
      </c>
      <c r="CB40" s="33" t="str">
        <f t="shared" si="10"/>
        <v>加西市</v>
      </c>
      <c r="CC40" s="223">
        <f t="shared" si="11"/>
        <v>2.6691282442148259E-2</v>
      </c>
      <c r="CD40" s="223">
        <f t="shared" si="16"/>
        <v>0.44427041914620091</v>
      </c>
      <c r="CE40" s="223">
        <f t="shared" si="17"/>
        <v>0</v>
      </c>
      <c r="CF40" s="223">
        <f t="shared" si="18"/>
        <v>0</v>
      </c>
      <c r="CG40" s="223">
        <f t="shared" si="19"/>
        <v>0</v>
      </c>
      <c r="CH40" s="223">
        <f t="shared" si="20"/>
        <v>0</v>
      </c>
      <c r="CI40" s="223">
        <f t="shared" si="12"/>
        <v>0.4709617015883491</v>
      </c>
      <c r="CK40" s="18" t="str">
        <f t="shared" si="13"/>
        <v>28220</v>
      </c>
      <c r="CL40" s="18" t="str">
        <f t="shared" si="14"/>
        <v>加西市</v>
      </c>
      <c r="CM40" s="18">
        <f>VLOOKUP($CK40&amp;"_"&amp;$AZ$7,データシート1!$A:$BT,MATCH("ca_太陽光発電（10kW未満）",データシート1!$A$1:$BT$1,0),0)</f>
        <v>1641</v>
      </c>
      <c r="CN40" s="18">
        <f>VLOOKUP($CK40&amp;"_"&amp;$AZ$5,データシート1!$A:$BT,MATCH("ab_家庭",データシート1!$A$1:$BT$1,0),0)</f>
        <v>18319</v>
      </c>
      <c r="CO40" s="223">
        <f t="shared" si="15"/>
        <v>8.957912549811671E-2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33214</v>
      </c>
      <c r="AY41" s="18" t="str">
        <f>IF(IFERROR(比較地域マスタ!$Z34,"")=0,"",IFERROR(比較地域マスタ!$Z34,""))</f>
        <v>真庭市</v>
      </c>
      <c r="BC41" s="844" t="str">
        <f t="shared" si="0"/>
        <v>33214</v>
      </c>
      <c r="BD41" s="1031" t="str">
        <f t="shared" si="2"/>
        <v>真庭市</v>
      </c>
      <c r="BE41" s="34">
        <f>VLOOKUP($BC41&amp;"_"&amp;$AZ$7,データシート1!$A:$BT,MATCH("cb_"&amp;BE$12,データシート1!$A$1:$BT$1,0),0)</f>
        <v>8144.9810000000034</v>
      </c>
      <c r="BF41" s="34">
        <f>VLOOKUP($BC41&amp;"_"&amp;$AZ$7,データシート1!$A:$BT,MATCH("cb_"&amp;BF$12,データシート1!$A$1:$BT$1,0),0)</f>
        <v>49785.47999999996</v>
      </c>
      <c r="BG41" s="34">
        <f>VLOOKUP($BC41&amp;"_"&amp;$AZ$7,データシート1!$A:$BT,MATCH("cb_"&amp;BG$12,データシート1!$A$1:$BT$1,0),0)</f>
        <v>0</v>
      </c>
      <c r="BH41" s="34">
        <f>VLOOKUP($BC41&amp;"_"&amp;$AZ$7,データシート1!$A:$BT,MATCH("cb_"&amp;BH$12,データシート1!$A$1:$BT$1,0),0)</f>
        <v>1566.5</v>
      </c>
      <c r="BI41" s="34">
        <f>VLOOKUP($BC41&amp;"_"&amp;$AZ$7,データシート1!$A:$BT,MATCH("cb_"&amp;BI$12,データシート1!$A$1:$BT$1,0),0)</f>
        <v>0</v>
      </c>
      <c r="BJ41" s="34">
        <f>VLOOKUP($BC41&amp;"_"&amp;$AZ$7,データシート1!$A:$BT,MATCH("cb_"&amp;BJ$12,データシート1!$A$1:$BT$1,0),0)</f>
        <v>17260.5</v>
      </c>
      <c r="BK41" s="34">
        <f t="shared" si="3"/>
        <v>76757.460999999967</v>
      </c>
      <c r="BL41" s="36"/>
      <c r="BM41" s="844" t="str">
        <f t="shared" si="4"/>
        <v>33214</v>
      </c>
      <c r="BN41" s="1031" t="str">
        <f t="shared" si="5"/>
        <v>真庭市</v>
      </c>
      <c r="BO41" s="34">
        <f>BE41*VLOOKUP(BO$12,別紙!$B$4:$E$10,MATCH("設備利用率",別紙!$B$4:$E$4,0),0)/100*8760/10^3</f>
        <v>9774.9545977200032</v>
      </c>
      <c r="BP41" s="34">
        <f>BF41*VLOOKUP(BP$12,別紙!$B$4:$E$10,MATCH("設備利用率",別紙!$B$4:$E$4,0),0)/100*8760/10^3</f>
        <v>65854.241524799945</v>
      </c>
      <c r="BQ41" s="34">
        <f>BG41*VLOOKUP(BQ$12,別紙!$B$4:$E$10,MATCH("設備利用率",別紙!$B$4:$E$4,0),0)/100*8760/10^3</f>
        <v>0</v>
      </c>
      <c r="BR41" s="34">
        <f>BH41*VLOOKUP(BR$12,別紙!$B$4:$E$10,MATCH("設備利用率",別紙!$B$4:$E$4,0),0)/100*8760/10^3</f>
        <v>8233.5239999999994</v>
      </c>
      <c r="BS41" s="34">
        <f>BI41*VLOOKUP(BS$12,別紙!$B$4:$E$10,MATCH("設備利用率",別紙!$B$4:$E$4,0),0)/100*8760/10^3</f>
        <v>0</v>
      </c>
      <c r="BT41" s="34">
        <f>BJ41*VLOOKUP(BT$12,別紙!$B$4:$E$10,MATCH("設備利用率",別紙!$B$4:$E$4,0),0)/100*8760/10^3</f>
        <v>120961.584</v>
      </c>
      <c r="BU41" s="34">
        <f t="shared" si="6"/>
        <v>204824.30412251997</v>
      </c>
      <c r="BV41" s="36"/>
      <c r="BW41" s="33" t="str">
        <f t="shared" si="7"/>
        <v>33214</v>
      </c>
      <c r="BX41" s="33" t="str">
        <f t="shared" si="8"/>
        <v>真庭市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315397.69022340578</v>
      </c>
      <c r="BZ41" s="36"/>
      <c r="CA41" s="33" t="str">
        <f t="shared" si="9"/>
        <v>33214</v>
      </c>
      <c r="CB41" s="33" t="str">
        <f t="shared" si="10"/>
        <v>真庭市</v>
      </c>
      <c r="CC41" s="223">
        <f t="shared" si="11"/>
        <v>3.099247363161127E-2</v>
      </c>
      <c r="CD41" s="223">
        <f t="shared" si="16"/>
        <v>0.20879747558757764</v>
      </c>
      <c r="CE41" s="223">
        <f t="shared" si="17"/>
        <v>0</v>
      </c>
      <c r="CF41" s="223">
        <f t="shared" si="18"/>
        <v>2.6105213370991854E-2</v>
      </c>
      <c r="CG41" s="223">
        <f t="shared" si="19"/>
        <v>0</v>
      </c>
      <c r="CH41" s="223">
        <f t="shared" si="20"/>
        <v>0.38352083020747307</v>
      </c>
      <c r="CI41" s="223">
        <f t="shared" si="12"/>
        <v>0.64941599279765394</v>
      </c>
      <c r="CK41" s="18" t="str">
        <f t="shared" si="13"/>
        <v>33214</v>
      </c>
      <c r="CL41" s="18" t="str">
        <f t="shared" si="14"/>
        <v>真庭市</v>
      </c>
      <c r="CM41" s="18">
        <f>VLOOKUP($CK41&amp;"_"&amp;$AZ$7,データシート1!$A:$BT,MATCH("ca_太陽光発電（10kW未満）",データシート1!$A$1:$BT$1,0),0)</f>
        <v>1627</v>
      </c>
      <c r="CN41" s="18">
        <f>VLOOKUP($CK41&amp;"_"&amp;$AZ$5,データシート1!$A:$BT,MATCH("ab_家庭",データシート1!$A$1:$BT$1,0),0)</f>
        <v>17640</v>
      </c>
      <c r="CO41" s="223">
        <f t="shared" si="15"/>
        <v>9.2233560090702951E-2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20349</v>
      </c>
      <c r="AY72" s="18" t="str">
        <f>IF(IFERROR(比較地域マスタ!$AE7,"")=0,"",IFERROR(比較地域マスタ!$AE7,""))</f>
        <v>青木村</v>
      </c>
      <c r="AZ72" s="16"/>
      <c r="BA72" s="22">
        <v>1</v>
      </c>
      <c r="BB72" s="22">
        <v>1</v>
      </c>
      <c r="BC72" s="18" t="str">
        <f>AX72</f>
        <v>20349</v>
      </c>
      <c r="BD72" s="18" t="str">
        <f>AY72</f>
        <v>青木村</v>
      </c>
      <c r="BE72" s="33">
        <f>VLOOKUP(BC72&amp;"_"&amp;$AZ$9,データシート3!A:AB,MATCH("ea_"&amp;"太陽光（建物系）"&amp;"_年間発電",データシート3!$A$1:$AB$1,0),0)/10^3+VLOOKUP(BC72&amp;"_"&amp;$AZ$9,データシート3!A:AB,MATCH("ea_"&amp;"太陽光（土地系）"&amp;"_年間発電",データシート3!$A$1:$AB$1,0),0)/10^3</f>
        <v>179753.93100000001</v>
      </c>
      <c r="BF72" s="33">
        <f>VLOOKUP(BC72&amp;"_"&amp;$AZ$9,データシート3!A:AB,MATCH("ea_"&amp;"風力（陸上）"&amp;"_年間発電",データシート3!$A$1:$AB$1,0),0)/10^3</f>
        <v>69771.171000000002</v>
      </c>
      <c r="BG72" s="33">
        <f>VLOOKUP(BC72&amp;"_"&amp;$AZ$9,データシート3!A:AB,MATCH("ea_"&amp;"中小水（河川）"&amp;"_年間発電",データシート3!$A$1:$AB$1,0),0)/10^3+VLOOKUP(BC72&amp;"_"&amp;$AZ$9,データシート3!A:AB,MATCH("ea_"&amp;"中小水（農業用水路）"&amp;"_年間発電",データシート3!$A$1:$AB$1,0),0)/10^3</f>
        <v>3974.212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253499.31400000001</v>
      </c>
      <c r="BJ72" s="33">
        <f>(VLOOKUP($BC72&amp;"_"&amp;$AZ$8,データシート3!$A:$AN,MATCH("da_合計",データシート3!$A$1:$AN$1,0),0))/10^3</f>
        <v>18888.034122280736</v>
      </c>
      <c r="BK72" s="33">
        <f t="shared" ref="BK72:BK103" si="21">BI72-BJ72</f>
        <v>234611.27987771927</v>
      </c>
      <c r="BL72" s="33">
        <f t="shared" ref="BL72:BL103" si="22">IF(BK72&gt;0,0,BK72)</f>
        <v>0</v>
      </c>
      <c r="BM72" s="33">
        <f t="shared" ref="BM72:BM103" si="23">IF(BK72&gt;0,BK72,0)</f>
        <v>234611.27987771927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20422</v>
      </c>
      <c r="AY73" s="18" t="str">
        <f>IF(IFERROR(比較地域マスタ!$AE8,"")=0,"",IFERROR(比較地域マスタ!$AE8,""))</f>
        <v>上松町</v>
      </c>
      <c r="AZ73" s="16"/>
      <c r="BA73" s="22">
        <v>2</v>
      </c>
      <c r="BB73" s="22">
        <v>1</v>
      </c>
      <c r="BC73" s="18" t="str">
        <f t="shared" ref="BC73:BC136" si="24">AX73</f>
        <v>20422</v>
      </c>
      <c r="BD73" s="18" t="str">
        <f t="shared" ref="BD73:BD136" si="25">AY73</f>
        <v>上松町</v>
      </c>
      <c r="BE73" s="33">
        <f>VLOOKUP(BC73&amp;"_"&amp;$AZ$9,データシート3!A:AB,MATCH("ea_"&amp;"太陽光（建物系）"&amp;"_年間発電",データシート3!$A$1:$AB$1,0),0)/10^3+VLOOKUP(BC73&amp;"_"&amp;$AZ$9,データシート3!A:AB,MATCH("ea_"&amp;"太陽光（土地系）"&amp;"_年間発電",データシート3!$A$1:$AB$1,0),0)/10^3</f>
        <v>93828.650999999983</v>
      </c>
      <c r="BF73" s="33">
        <f>VLOOKUP(BC73&amp;"_"&amp;$AZ$9,データシート3!A:AB,MATCH("ea_"&amp;"風力（陸上）"&amp;"_年間発電",データシート3!$A$1:$AB$1,0),0)/10^3</f>
        <v>17158.234</v>
      </c>
      <c r="BG73" s="33">
        <f>VLOOKUP(BC73&amp;"_"&amp;$AZ$9,データシート3!A:AB,MATCH("ea_"&amp;"中小水（河川）"&amp;"_年間発電",データシート3!$A$1:$AB$1,0),0)/10^3+VLOOKUP(BC73&amp;"_"&amp;$AZ$9,データシート3!A:AB,MATCH("ea_"&amp;"中小水（農業用水路）"&amp;"_年間発電",データシート3!$A$1:$AB$1,0),0)/10^3</f>
        <v>91993.834000000003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202980.71899999998</v>
      </c>
      <c r="BJ73" s="33">
        <f>(VLOOKUP($BC73&amp;"_"&amp;$AZ$8,データシート3!$A:$AN,MATCH("da_合計",データシート3!$A$1:$AN$1,0),0))/10^3</f>
        <v>30911.636557630969</v>
      </c>
      <c r="BK73" s="33">
        <f t="shared" si="21"/>
        <v>172069.08244236902</v>
      </c>
      <c r="BL73" s="33">
        <f t="shared" si="22"/>
        <v>0</v>
      </c>
      <c r="BM73" s="33">
        <f t="shared" si="23"/>
        <v>172069.08244236902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20451</v>
      </c>
      <c r="AY74" s="18" t="str">
        <f>IF(IFERROR(比較地域マスタ!$AE9,"")=0,"",IFERROR(比較地域マスタ!$AE9,""))</f>
        <v>朝日村</v>
      </c>
      <c r="AZ74" s="16"/>
      <c r="BA74" s="22">
        <v>3</v>
      </c>
      <c r="BB74" s="22">
        <v>1</v>
      </c>
      <c r="BC74" s="18" t="str">
        <f t="shared" si="24"/>
        <v>20451</v>
      </c>
      <c r="BD74" s="18" t="str">
        <f t="shared" si="25"/>
        <v>朝日村</v>
      </c>
      <c r="BE74" s="33">
        <f>VLOOKUP(BC74&amp;"_"&amp;$AZ$9,データシート3!A:AB,MATCH("ea_"&amp;"太陽光（建物系）"&amp;"_年間発電",データシート3!$A$1:$AB$1,0),0)/10^3+VLOOKUP(BC74&amp;"_"&amp;$AZ$9,データシート3!A:AB,MATCH("ea_"&amp;"太陽光（土地系）"&amp;"_年間発電",データシート3!$A$1:$AB$1,0),0)/10^3</f>
        <v>285779.47899999999</v>
      </c>
      <c r="BF74" s="33">
        <f>VLOOKUP(BC74&amp;"_"&amp;$AZ$9,データシート3!A:AB,MATCH("ea_"&amp;"風力（陸上）"&amp;"_年間発電",データシート3!$A$1:$AB$1,0),0)/10^3</f>
        <v>18984.185000000001</v>
      </c>
      <c r="BG74" s="33">
        <f>VLOOKUP(BC74&amp;"_"&amp;$AZ$9,データシート3!A:AB,MATCH("ea_"&amp;"中小水（河川）"&amp;"_年間発電",データシート3!$A$1:$AB$1,0),0)/10^3+VLOOKUP(BC74&amp;"_"&amp;$AZ$9,データシート3!A:AB,MATCH("ea_"&amp;"中小水（農業用水路）"&amp;"_年間発電",データシート3!$A$1:$AB$1,0),0)/10^3</f>
        <v>46967.499000000003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351731.163</v>
      </c>
      <c r="BJ74" s="33">
        <f>(VLOOKUP($BC74&amp;"_"&amp;$AZ$8,データシート3!$A:$AN,MATCH("da_合計",データシート3!$A$1:$AN$1,0),0))/10^3</f>
        <v>19779.313664109606</v>
      </c>
      <c r="BK74" s="33">
        <f t="shared" si="21"/>
        <v>331951.84933589038</v>
      </c>
      <c r="BL74" s="33">
        <f t="shared" si="22"/>
        <v>0</v>
      </c>
      <c r="BM74" s="33">
        <f t="shared" si="23"/>
        <v>331951.84933589038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20407</v>
      </c>
      <c r="AY75" s="18" t="str">
        <f>IF(IFERROR(比較地域マスタ!$AE10,"")=0,"",IFERROR(比較地域マスタ!$AE10,""))</f>
        <v>阿智村</v>
      </c>
      <c r="AZ75" s="16"/>
      <c r="BA75" s="22">
        <v>4</v>
      </c>
      <c r="BB75" s="22">
        <v>1</v>
      </c>
      <c r="BC75" s="18" t="str">
        <f t="shared" si="24"/>
        <v>20407</v>
      </c>
      <c r="BD75" s="18" t="str">
        <f t="shared" si="25"/>
        <v>阿智村</v>
      </c>
      <c r="BE75" s="33">
        <f>VLOOKUP(BC75&amp;"_"&amp;$AZ$9,データシート3!A:AB,MATCH("ea_"&amp;"太陽光（建物系）"&amp;"_年間発電",データシート3!$A$1:$AB$1,0),0)/10^3+VLOOKUP(BC75&amp;"_"&amp;$AZ$9,データシート3!A:AB,MATCH("ea_"&amp;"太陽光（土地系）"&amp;"_年間発電",データシート3!$A$1:$AB$1,0),0)/10^3</f>
        <v>221365.34399999998</v>
      </c>
      <c r="BF75" s="33">
        <f>VLOOKUP(BC75&amp;"_"&amp;$AZ$9,データシート3!A:AB,MATCH("ea_"&amp;"風力（陸上）"&amp;"_年間発電",データシート3!$A$1:$AB$1,0),0)/10^3</f>
        <v>140515.41200000001</v>
      </c>
      <c r="BG75" s="33">
        <f>VLOOKUP(BC75&amp;"_"&amp;$AZ$9,データシート3!A:AB,MATCH("ea_"&amp;"中小水（河川）"&amp;"_年間発電",データシート3!$A$1:$AB$1,0),0)/10^3+VLOOKUP(BC75&amp;"_"&amp;$AZ$9,データシート3!A:AB,MATCH("ea_"&amp;"中小水（農業用水路）"&amp;"_年間発電",データシート3!$A$1:$AB$1,0),0)/10^3</f>
        <v>8547.2630000000026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370428.01899999997</v>
      </c>
      <c r="BJ75" s="33">
        <f>(VLOOKUP($BC75&amp;"_"&amp;$AZ$8,データシート3!$A:$AN,MATCH("da_合計",データシート3!$A$1:$AN$1,0),0))/10^3</f>
        <v>40806.404535310081</v>
      </c>
      <c r="BK75" s="33">
        <f t="shared" si="21"/>
        <v>329621.61446468986</v>
      </c>
      <c r="BL75" s="33">
        <f t="shared" si="22"/>
        <v>0</v>
      </c>
      <c r="BM75" s="33">
        <f t="shared" si="23"/>
        <v>329621.61446468986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20220</v>
      </c>
      <c r="AY76" s="18" t="str">
        <f>IF(IFERROR(比較地域マスタ!$AE11,"")=0,"",IFERROR(比較地域マスタ!$AE11,""))</f>
        <v>安曇野市</v>
      </c>
      <c r="AZ76" s="16"/>
      <c r="BA76" s="22">
        <v>5</v>
      </c>
      <c r="BB76" s="22">
        <v>1</v>
      </c>
      <c r="BC76" s="18" t="str">
        <f t="shared" si="24"/>
        <v>20220</v>
      </c>
      <c r="BD76" s="18" t="str">
        <f t="shared" si="25"/>
        <v>安曇野市</v>
      </c>
      <c r="BE76" s="33">
        <f>VLOOKUP(BC76&amp;"_"&amp;$AZ$9,データシート3!A:AB,MATCH("ea_"&amp;"太陽光（建物系）"&amp;"_年間発電",データシート3!$A$1:$AB$1,0),0)/10^3+VLOOKUP(BC76&amp;"_"&amp;$AZ$9,データシート3!A:AB,MATCH("ea_"&amp;"太陽光（土地系）"&amp;"_年間発電",データシート3!$A$1:$AB$1,0),0)/10^3</f>
        <v>3651762.23</v>
      </c>
      <c r="BF76" s="33">
        <f>VLOOKUP(BC76&amp;"_"&amp;$AZ$9,データシート3!A:AB,MATCH("ea_"&amp;"風力（陸上）"&amp;"_年間発電",データシート3!$A$1:$AB$1,0),0)/10^3</f>
        <v>21540.919000000005</v>
      </c>
      <c r="BG76" s="33">
        <f>VLOOKUP(BC76&amp;"_"&amp;$AZ$9,データシート3!A:AB,MATCH("ea_"&amp;"中小水（河川）"&amp;"_年間発電",データシート3!$A$1:$AB$1,0),0)/10^3+VLOOKUP(BC76&amp;"_"&amp;$AZ$9,データシート3!A:AB,MATCH("ea_"&amp;"中小水（農業用水路）"&amp;"_年間発電",データシート3!$A$1:$AB$1,0),0)/10^3</f>
        <v>135654.62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3808957.7690000003</v>
      </c>
      <c r="BJ76" s="33">
        <f>(VLOOKUP($BC76&amp;"_"&amp;$AZ$8,データシート3!$A:$AN,MATCH("da_合計",データシート3!$A$1:$AN$1,0),0))/10^3</f>
        <v>694616.27524304914</v>
      </c>
      <c r="BK76" s="33">
        <f t="shared" si="21"/>
        <v>3114341.4937569513</v>
      </c>
      <c r="BL76" s="33">
        <f t="shared" si="22"/>
        <v>0</v>
      </c>
      <c r="BM76" s="33">
        <f t="shared" si="23"/>
        <v>3114341.4937569513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20404</v>
      </c>
      <c r="AY77" s="18" t="str">
        <f>IF(IFERROR(比較地域マスタ!$AE12,"")=0,"",IFERROR(比較地域マスタ!$AE12,""))</f>
        <v>阿南町</v>
      </c>
      <c r="AZ77" s="16"/>
      <c r="BA77" s="22">
        <v>6</v>
      </c>
      <c r="BB77" s="22">
        <v>1</v>
      </c>
      <c r="BC77" s="18" t="str">
        <f t="shared" si="24"/>
        <v>20404</v>
      </c>
      <c r="BD77" s="18" t="str">
        <f t="shared" si="25"/>
        <v>阿南町</v>
      </c>
      <c r="BE77" s="33">
        <f>VLOOKUP(BC77&amp;"_"&amp;$AZ$9,データシート3!A:AB,MATCH("ea_"&amp;"太陽光（建物系）"&amp;"_年間発電",データシート3!$A$1:$AB$1,0),0)/10^3+VLOOKUP(BC77&amp;"_"&amp;$AZ$9,データシート3!A:AB,MATCH("ea_"&amp;"太陽光（土地系）"&amp;"_年間発電",データシート3!$A$1:$AB$1,0),0)/10^3</f>
        <v>202355.82100000003</v>
      </c>
      <c r="BF77" s="33">
        <f>VLOOKUP(BC77&amp;"_"&amp;$AZ$9,データシート3!A:AB,MATCH("ea_"&amp;"風力（陸上）"&amp;"_年間発電",データシート3!$A$1:$AB$1,0),0)/10^3</f>
        <v>228981.00599999999</v>
      </c>
      <c r="BG77" s="33">
        <f>VLOOKUP(BC77&amp;"_"&amp;$AZ$9,データシート3!A:AB,MATCH("ea_"&amp;"中小水（河川）"&amp;"_年間発電",データシート3!$A$1:$AB$1,0),0)/10^3+VLOOKUP(BC77&amp;"_"&amp;$AZ$9,データシート3!A:AB,MATCH("ea_"&amp;"中小水（農業用水路）"&amp;"_年間発電",データシート3!$A$1:$AB$1,0),0)/10^3</f>
        <v>2119.7350000000001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433456.56200000003</v>
      </c>
      <c r="BJ77" s="33">
        <f>(VLOOKUP($BC77&amp;"_"&amp;$AZ$8,データシート3!$A:$AN,MATCH("da_合計",データシート3!$A$1:$AN$1,0),0))/10^3</f>
        <v>21092.80541145903</v>
      </c>
      <c r="BK77" s="33">
        <f t="shared" si="21"/>
        <v>412363.75658854103</v>
      </c>
      <c r="BL77" s="33">
        <f t="shared" si="22"/>
        <v>0</v>
      </c>
      <c r="BM77" s="33">
        <f t="shared" si="23"/>
        <v>412363.75658854103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20384</v>
      </c>
      <c r="AY78" s="18" t="str">
        <f>IF(IFERROR(比較地域マスタ!$AE13,"")=0,"",IFERROR(比較地域マスタ!$AE13,""))</f>
        <v>飯島町</v>
      </c>
      <c r="AZ78" s="16"/>
      <c r="BA78" s="22">
        <v>7</v>
      </c>
      <c r="BB78" s="22">
        <v>1</v>
      </c>
      <c r="BC78" s="18" t="str">
        <f t="shared" si="24"/>
        <v>20384</v>
      </c>
      <c r="BD78" s="18" t="str">
        <f t="shared" si="25"/>
        <v>飯島町</v>
      </c>
      <c r="BE78" s="33">
        <f>VLOOKUP(BC78&amp;"_"&amp;$AZ$9,データシート3!A:AB,MATCH("ea_"&amp;"太陽光（建物系）"&amp;"_年間発電",データシート3!$A$1:$AB$1,0),0)/10^3+VLOOKUP(BC78&amp;"_"&amp;$AZ$9,データシート3!A:AB,MATCH("ea_"&amp;"太陽光（土地系）"&amp;"_年間発電",データシート3!$A$1:$AB$1,0),0)/10^3</f>
        <v>637261.73</v>
      </c>
      <c r="BF78" s="33">
        <f>VLOOKUP(BC78&amp;"_"&amp;$AZ$9,データシート3!A:AB,MATCH("ea_"&amp;"風力（陸上）"&amp;"_年間発電",データシート3!$A$1:$AB$1,0),0)/10^3</f>
        <v>23803.088</v>
      </c>
      <c r="BG78" s="33">
        <f>VLOOKUP(BC78&amp;"_"&amp;$AZ$9,データシート3!A:AB,MATCH("ea_"&amp;"中小水（河川）"&amp;"_年間発電",データシート3!$A$1:$AB$1,0),0)/10^3+VLOOKUP(BC78&amp;"_"&amp;$AZ$9,データシート3!A:AB,MATCH("ea_"&amp;"中小水（農業用水路）"&amp;"_年間発電",データシート3!$A$1:$AB$1,0),0)/10^3</f>
        <v>8206.3080000000027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669271.12599999993</v>
      </c>
      <c r="BJ78" s="33">
        <f>(VLOOKUP($BC78&amp;"_"&amp;$AZ$8,データシート3!$A:$AN,MATCH("da_合計",データシート3!$A$1:$AN$1,0),0))/10^3</f>
        <v>62561.939798656924</v>
      </c>
      <c r="BK78" s="33">
        <f t="shared" si="21"/>
        <v>606709.18620134296</v>
      </c>
      <c r="BL78" s="33">
        <f t="shared" si="22"/>
        <v>0</v>
      </c>
      <c r="BM78" s="33">
        <f t="shared" si="23"/>
        <v>606709.18620134296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20205</v>
      </c>
      <c r="AY79" s="18" t="str">
        <f>IF(IFERROR(比較地域マスタ!$AE14,"")=0,"",IFERROR(比較地域マスタ!$AE14,""))</f>
        <v>飯田市</v>
      </c>
      <c r="AZ79" s="16"/>
      <c r="BA79" s="22">
        <v>8</v>
      </c>
      <c r="BB79" s="22">
        <v>1</v>
      </c>
      <c r="BC79" s="18" t="str">
        <f t="shared" si="24"/>
        <v>20205</v>
      </c>
      <c r="BD79" s="18" t="str">
        <f t="shared" si="25"/>
        <v>飯田市</v>
      </c>
      <c r="BE79" s="33">
        <f>VLOOKUP(BC79&amp;"_"&amp;$AZ$9,データシート3!A:AB,MATCH("ea_"&amp;"太陽光（建物系）"&amp;"_年間発電",データシート3!$A$1:$AB$1,0),0)/10^3+VLOOKUP(BC79&amp;"_"&amp;$AZ$9,データシート3!A:AB,MATCH("ea_"&amp;"太陽光（土地系）"&amp;"_年間発電",データシート3!$A$1:$AB$1,0),0)/10^3</f>
        <v>1741172.7540000002</v>
      </c>
      <c r="BF79" s="33">
        <f>VLOOKUP(BC79&amp;"_"&amp;$AZ$9,データシート3!A:AB,MATCH("ea_"&amp;"風力（陸上）"&amp;"_年間発電",データシート3!$A$1:$AB$1,0),0)/10^3</f>
        <v>38010.502999999997</v>
      </c>
      <c r="BG79" s="33">
        <f>VLOOKUP(BC79&amp;"_"&amp;$AZ$9,データシート3!A:AB,MATCH("ea_"&amp;"中小水（河川）"&amp;"_年間発電",データシート3!$A$1:$AB$1,0),0)/10^3+VLOOKUP(BC79&amp;"_"&amp;$AZ$9,データシート3!A:AB,MATCH("ea_"&amp;"中小水（農業用水路）"&amp;"_年間発電",データシート3!$A$1:$AB$1,0),0)/10^3</f>
        <v>43654.911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1822838.1680000003</v>
      </c>
      <c r="BJ79" s="33">
        <f>(VLOOKUP($BC79&amp;"_"&amp;$AZ$8,データシート3!$A:$AN,MATCH("da_合計",データシート3!$A$1:$AN$1,0),0))/10^3</f>
        <v>556720.20145703666</v>
      </c>
      <c r="BK79" s="33">
        <f t="shared" si="21"/>
        <v>1266117.9665429636</v>
      </c>
      <c r="BL79" s="33">
        <f>IF(BK79&gt;0,0,BK79)</f>
        <v>0</v>
      </c>
      <c r="BM79" s="33">
        <f>IF(BK79&gt;0,BK79,0)</f>
        <v>1266117.9665429636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20590</v>
      </c>
      <c r="AY80" s="18" t="str">
        <f>IF(IFERROR(比較地域マスタ!$AE15,"")=0,"",IFERROR(比較地域マスタ!$AE15,""))</f>
        <v>飯綱町</v>
      </c>
      <c r="AZ80" s="16"/>
      <c r="BA80" s="22">
        <v>9</v>
      </c>
      <c r="BB80" s="22">
        <v>1</v>
      </c>
      <c r="BC80" s="18" t="str">
        <f t="shared" si="24"/>
        <v>20590</v>
      </c>
      <c r="BD80" s="18" t="str">
        <f t="shared" si="25"/>
        <v>飯綱町</v>
      </c>
      <c r="BE80" s="33">
        <f>VLOOKUP(BC80&amp;"_"&amp;$AZ$9,データシート3!A:AB,MATCH("ea_"&amp;"太陽光（建物系）"&amp;"_年間発電",データシート3!$A$1:$AB$1,0),0)/10^3+VLOOKUP(BC80&amp;"_"&amp;$AZ$9,データシート3!A:AB,MATCH("ea_"&amp;"太陽光（土地系）"&amp;"_年間発電",データシート3!$A$1:$AB$1,0),0)/10^3</f>
        <v>740263.848</v>
      </c>
      <c r="BF80" s="33">
        <f>VLOOKUP(BC80&amp;"_"&amp;$AZ$9,データシート3!A:AB,MATCH("ea_"&amp;"風力（陸上）"&amp;"_年間発電",データシート3!$A$1:$AB$1,0),0)/10^3</f>
        <v>40959.535000000003</v>
      </c>
      <c r="BG80" s="33">
        <f>VLOOKUP(BC80&amp;"_"&amp;$AZ$9,データシート3!A:AB,MATCH("ea_"&amp;"中小水（河川）"&amp;"_年間発電",データシート3!$A$1:$AB$1,0),0)/10^3+VLOOKUP(BC80&amp;"_"&amp;$AZ$9,データシート3!A:AB,MATCH("ea_"&amp;"中小水（農業用水路）"&amp;"_年間発電",データシート3!$A$1:$AB$1,0),0)/10^3</f>
        <v>31304.623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778.51900000000001</v>
      </c>
      <c r="BI80" s="33">
        <f t="shared" si="26"/>
        <v>813306.52500000002</v>
      </c>
      <c r="BJ80" s="33">
        <f>(VLOOKUP($BC80&amp;"_"&amp;$AZ$8,データシート3!$A:$AN,MATCH("da_合計",データシート3!$A$1:$AN$1,0),0))/10^3</f>
        <v>41620.90090603687</v>
      </c>
      <c r="BK80" s="33">
        <f t="shared" si="21"/>
        <v>771685.62409396318</v>
      </c>
      <c r="BL80" s="33">
        <f t="shared" si="22"/>
        <v>0</v>
      </c>
      <c r="BM80" s="33">
        <f t="shared" si="23"/>
        <v>771685.62409396318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20213</v>
      </c>
      <c r="AY81" s="18" t="str">
        <f>IF(IFERROR(比較地域マスタ!$AE16,"")=0,"",IFERROR(比較地域マスタ!$AE16,""))</f>
        <v>飯山市</v>
      </c>
      <c r="AZ81" s="16"/>
      <c r="BA81" s="22">
        <v>10</v>
      </c>
      <c r="BB81" s="22">
        <v>1</v>
      </c>
      <c r="BC81" s="18" t="str">
        <f t="shared" si="24"/>
        <v>20213</v>
      </c>
      <c r="BD81" s="18" t="str">
        <f t="shared" si="25"/>
        <v>飯山市</v>
      </c>
      <c r="BE81" s="33">
        <f>VLOOKUP(BC81&amp;"_"&amp;$AZ$9,データシート3!A:AB,MATCH("ea_"&amp;"太陽光（建物系）"&amp;"_年間発電",データシート3!$A$1:$AB$1,0),0)/10^3+VLOOKUP(BC81&amp;"_"&amp;$AZ$9,データシート3!A:AB,MATCH("ea_"&amp;"太陽光（土地系）"&amp;"_年間発電",データシート3!$A$1:$AB$1,0),0)/10^3</f>
        <v>996521.33099999989</v>
      </c>
      <c r="BF81" s="33">
        <f>VLOOKUP(BC81&amp;"_"&amp;$AZ$9,データシート3!A:AB,MATCH("ea_"&amp;"風力（陸上）"&amp;"_年間発電",データシート3!$A$1:$AB$1,0),0)/10^3</f>
        <v>543593.09199999995</v>
      </c>
      <c r="BG81" s="33">
        <f>VLOOKUP(BC81&amp;"_"&amp;$AZ$9,データシート3!A:AB,MATCH("ea_"&amp;"中小水（河川）"&amp;"_年間発電",データシート3!$A$1:$AB$1,0),0)/10^3+VLOOKUP(BC81&amp;"_"&amp;$AZ$9,データシート3!A:AB,MATCH("ea_"&amp;"中小水（農業用水路）"&amp;"_年間発電",データシート3!$A$1:$AB$1,0),0)/10^3</f>
        <v>28739.281999999999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30455.843999999997</v>
      </c>
      <c r="BI81" s="33">
        <f t="shared" si="26"/>
        <v>1599309.5489999999</v>
      </c>
      <c r="BJ81" s="33">
        <f>(VLOOKUP($BC81&amp;"_"&amp;$AZ$8,データシート3!$A:$AN,MATCH("da_合計",データシート3!$A$1:$AN$1,0),0))/10^3</f>
        <v>136853.31976159109</v>
      </c>
      <c r="BK81" s="33">
        <f t="shared" si="21"/>
        <v>1462456.2292384089</v>
      </c>
      <c r="BL81" s="33">
        <f t="shared" si="22"/>
        <v>0</v>
      </c>
      <c r="BM81" s="33">
        <f t="shared" si="23"/>
        <v>1462456.2292384089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20448</v>
      </c>
      <c r="AY82" s="18" t="str">
        <f>IF(IFERROR(比較地域マスタ!$AE17,"")=0,"",IFERROR(比較地域マスタ!$AE17,""))</f>
        <v>生坂村</v>
      </c>
      <c r="AZ82" s="16"/>
      <c r="BA82" s="22">
        <v>11</v>
      </c>
      <c r="BB82" s="22">
        <v>1</v>
      </c>
      <c r="BC82" s="18" t="str">
        <f t="shared" si="24"/>
        <v>20448</v>
      </c>
      <c r="BD82" s="18" t="str">
        <f t="shared" si="25"/>
        <v>生坂村</v>
      </c>
      <c r="BE82" s="33">
        <f>VLOOKUP(BC82&amp;"_"&amp;$AZ$9,データシート3!A:AB,MATCH("ea_"&amp;"太陽光（建物系）"&amp;"_年間発電",データシート3!$A$1:$AB$1,0),0)/10^3+VLOOKUP(BC82&amp;"_"&amp;$AZ$9,データシート3!A:AB,MATCH("ea_"&amp;"太陽光（土地系）"&amp;"_年間発電",データシート3!$A$1:$AB$1,0),0)/10^3</f>
        <v>76807.025999999998</v>
      </c>
      <c r="BF82" s="33">
        <f>VLOOKUP(BC82&amp;"_"&amp;$AZ$9,データシート3!A:AB,MATCH("ea_"&amp;"風力（陸上）"&amp;"_年間発電",データシート3!$A$1:$AB$1,0),0)/10^3</f>
        <v>8959.1730000000007</v>
      </c>
      <c r="BG82" s="33">
        <f>VLOOKUP(BC82&amp;"_"&amp;$AZ$9,データシート3!A:AB,MATCH("ea_"&amp;"中小水（河川）"&amp;"_年間発電",データシート3!$A$1:$AB$1,0),0)/10^3+VLOOKUP(BC82&amp;"_"&amp;$AZ$9,データシート3!A:AB,MATCH("ea_"&amp;"中小水（農業用水路）"&amp;"_年間発電",データシート3!$A$1:$AB$1,0),0)/10^3</f>
        <v>144.38399999999996</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85910.582999999999</v>
      </c>
      <c r="BJ82" s="33">
        <f>(VLOOKUP($BC82&amp;"_"&amp;$AZ$8,データシート3!$A:$AN,MATCH("da_合計",データシート3!$A$1:$AN$1,0),0))/10^3</f>
        <v>6063.8396288824933</v>
      </c>
      <c r="BK82" s="33">
        <f t="shared" si="21"/>
        <v>79846.743371117511</v>
      </c>
      <c r="BL82" s="33">
        <f t="shared" si="22"/>
        <v>0</v>
      </c>
      <c r="BM82" s="33">
        <f t="shared" si="23"/>
        <v>79846.743371117511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20481</v>
      </c>
      <c r="AY83" s="18" t="str">
        <f>IF(IFERROR(比較地域マスタ!$AE18,"")=0,"",IFERROR(比較地域マスタ!$AE18,""))</f>
        <v>池田町</v>
      </c>
      <c r="AZ83" s="16"/>
      <c r="BA83" s="22">
        <v>12</v>
      </c>
      <c r="BB83" s="22">
        <v>1</v>
      </c>
      <c r="BC83" s="18" t="str">
        <f t="shared" si="24"/>
        <v>20481</v>
      </c>
      <c r="BD83" s="18" t="str">
        <f t="shared" si="25"/>
        <v>池田町</v>
      </c>
      <c r="BE83" s="33">
        <f>VLOOKUP(BC83&amp;"_"&amp;$AZ$9,データシート3!A:AB,MATCH("ea_"&amp;"太陽光（建物系）"&amp;"_年間発電",データシート3!$A$1:$AB$1,0),0)/10^3+VLOOKUP(BC83&amp;"_"&amp;$AZ$9,データシート3!A:AB,MATCH("ea_"&amp;"太陽光（土地系）"&amp;"_年間発電",データシート3!$A$1:$AB$1,0),0)/10^3</f>
        <v>411700.98199999996</v>
      </c>
      <c r="BF83" s="33">
        <f>VLOOKUP(BC83&amp;"_"&amp;$AZ$9,データシート3!A:AB,MATCH("ea_"&amp;"風力（陸上）"&amp;"_年間発電",データシート3!$A$1:$AB$1,0),0)/10^3</f>
        <v>887.83500000000004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412588.81699999998</v>
      </c>
      <c r="BJ83" s="33">
        <f>(VLOOKUP($BC83&amp;"_"&amp;$AZ$8,データシート3!$A:$AN,MATCH("da_合計",データシート3!$A$1:$AN$1,0),0))/10^3</f>
        <v>52474.929393962135</v>
      </c>
      <c r="BK83" s="33">
        <f t="shared" si="21"/>
        <v>360113.88760603784</v>
      </c>
      <c r="BL83" s="33">
        <f t="shared" si="22"/>
        <v>0</v>
      </c>
      <c r="BM83" s="33">
        <f t="shared" si="23"/>
        <v>360113.88760603784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20209</v>
      </c>
      <c r="AY84" s="18" t="str">
        <f>IF(IFERROR(比較地域マスタ!$AE19,"")=0,"",IFERROR(比較地域マスタ!$AE19,""))</f>
        <v>伊那市</v>
      </c>
      <c r="AZ84" s="16"/>
      <c r="BA84" s="22">
        <v>13</v>
      </c>
      <c r="BB84" s="22">
        <v>1</v>
      </c>
      <c r="BC84" s="18" t="str">
        <f t="shared" si="24"/>
        <v>20209</v>
      </c>
      <c r="BD84" s="18" t="str">
        <f t="shared" si="25"/>
        <v>伊那市</v>
      </c>
      <c r="BE84" s="33">
        <f>VLOOKUP(BC84&amp;"_"&amp;$AZ$9,データシート3!A:AB,MATCH("ea_"&amp;"太陽光（建物系）"&amp;"_年間発電",データシート3!$A$1:$AB$1,0),0)/10^3+VLOOKUP(BC84&amp;"_"&amp;$AZ$9,データシート3!A:AB,MATCH("ea_"&amp;"太陽光（土地系）"&amp;"_年間発電",データシート3!$A$1:$AB$1,0),0)/10^3</f>
        <v>2574109.5260000001</v>
      </c>
      <c r="BF84" s="33">
        <f>VLOOKUP(BC84&amp;"_"&amp;$AZ$9,データシート3!A:AB,MATCH("ea_"&amp;"風力（陸上）"&amp;"_年間発電",データシート3!$A$1:$AB$1,0),0)/10^3</f>
        <v>41070.375</v>
      </c>
      <c r="BG84" s="33">
        <f>VLOOKUP(BC84&amp;"_"&amp;$AZ$9,データシート3!A:AB,MATCH("ea_"&amp;"中小水（河川）"&amp;"_年間発電",データシート3!$A$1:$AB$1,0),0)/10^3+VLOOKUP(BC84&amp;"_"&amp;$AZ$9,データシート3!A:AB,MATCH("ea_"&amp;"中小水（農業用水路）"&amp;"_年間発電",データシート3!$A$1:$AB$1,0),0)/10^3</f>
        <v>218613.87899999999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2833793.7800000003</v>
      </c>
      <c r="BJ84" s="33">
        <f>(VLOOKUP($BC84&amp;"_"&amp;$AZ$8,データシート3!$A:$AN,MATCH("da_合計",データシート3!$A$1:$AN$1,0),0))/10^3</f>
        <v>404822.69092424051</v>
      </c>
      <c r="BK84" s="33">
        <f t="shared" si="21"/>
        <v>2428971.08907576</v>
      </c>
      <c r="BL84" s="33">
        <f t="shared" si="22"/>
        <v>0</v>
      </c>
      <c r="BM84" s="33">
        <f t="shared" si="23"/>
        <v>2428971.08907576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20203</v>
      </c>
      <c r="AY85" s="18" t="str">
        <f>IF(IFERROR(比較地域マスタ!$AE20,"")=0,"",IFERROR(比較地域マスタ!$AE20,""))</f>
        <v>上田市</v>
      </c>
      <c r="AZ85" s="16"/>
      <c r="BA85" s="22">
        <v>14</v>
      </c>
      <c r="BB85" s="22">
        <v>1</v>
      </c>
      <c r="BC85" s="18" t="str">
        <f t="shared" si="24"/>
        <v>20203</v>
      </c>
      <c r="BD85" s="18" t="str">
        <f t="shared" si="25"/>
        <v>上田市</v>
      </c>
      <c r="BE85" s="33">
        <f>VLOOKUP(BC85&amp;"_"&amp;$AZ$9,データシート3!A:AB,MATCH("ea_"&amp;"太陽光（建物系）"&amp;"_年間発電",データシート3!$A$1:$AB$1,0),0)/10^3+VLOOKUP(BC85&amp;"_"&amp;$AZ$9,データシート3!A:AB,MATCH("ea_"&amp;"太陽光（土地系）"&amp;"_年間発電",データシート3!$A$1:$AB$1,0),0)/10^3</f>
        <v>3289555.4240000001</v>
      </c>
      <c r="BF85" s="33">
        <f>VLOOKUP(BC85&amp;"_"&amp;$AZ$9,データシート3!A:AB,MATCH("ea_"&amp;"風力（陸上）"&amp;"_年間発電",データシート3!$A$1:$AB$1,0),0)/10^3</f>
        <v>342959.22100000002</v>
      </c>
      <c r="BG85" s="33">
        <f>VLOOKUP(BC85&amp;"_"&amp;$AZ$9,データシート3!A:AB,MATCH("ea_"&amp;"中小水（河川）"&amp;"_年間発電",データシート3!$A$1:$AB$1,0),0)/10^3+VLOOKUP(BC85&amp;"_"&amp;$AZ$9,データシート3!A:AB,MATCH("ea_"&amp;"中小水（農業用水路）"&amp;"_年間発電",データシート3!$A$1:$AB$1,0),0)/10^3</f>
        <v>153482.701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837.14099999999985</v>
      </c>
      <c r="BI85" s="33">
        <f t="shared" si="26"/>
        <v>3786834.4869999997</v>
      </c>
      <c r="BJ85" s="33">
        <f>(VLOOKUP($BC85&amp;"_"&amp;$AZ$8,データシート3!$A:$AN,MATCH("da_合計",データシート3!$A$1:$AN$1,0),0))/10^3</f>
        <v>1015834.1601797967</v>
      </c>
      <c r="BK85" s="33">
        <f t="shared" si="21"/>
        <v>2771000.3268202031</v>
      </c>
      <c r="BL85" s="33">
        <f t="shared" si="22"/>
        <v>0</v>
      </c>
      <c r="BM85" s="33">
        <f t="shared" si="23"/>
        <v>2771000.3268202031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20412</v>
      </c>
      <c r="AY86" s="18" t="str">
        <f>IF(IFERROR(比較地域マスタ!$AE21,"")=0,"",IFERROR(比較地域マスタ!$AE21,""))</f>
        <v>売木村</v>
      </c>
      <c r="AZ86" s="16"/>
      <c r="BA86" s="22">
        <v>15</v>
      </c>
      <c r="BB86" s="22">
        <v>1</v>
      </c>
      <c r="BC86" s="18" t="str">
        <f t="shared" si="24"/>
        <v>20412</v>
      </c>
      <c r="BD86" s="18" t="str">
        <f t="shared" si="25"/>
        <v>売木村</v>
      </c>
      <c r="BE86" s="33">
        <f>VLOOKUP(BC86&amp;"_"&amp;$AZ$9,データシート3!A:AB,MATCH("ea_"&amp;"太陽光（建物系）"&amp;"_年間発電",データシート3!$A$1:$AB$1,0),0)/10^3+VLOOKUP(BC86&amp;"_"&amp;$AZ$9,データシート3!A:AB,MATCH("ea_"&amp;"太陽光（土地系）"&amp;"_年間発電",データシート3!$A$1:$AB$1,0),0)/10^3</f>
        <v>51276.461000000003</v>
      </c>
      <c r="BF86" s="33">
        <f>VLOOKUP(BC86&amp;"_"&amp;$AZ$9,データシート3!A:AB,MATCH("ea_"&amp;"風力（陸上）"&amp;"_年間発電",データシート3!$A$1:$AB$1,0),0)/10^3</f>
        <v>288520.28700000001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339796.74800000002</v>
      </c>
      <c r="BJ86" s="33">
        <f>(VLOOKUP($BC86&amp;"_"&amp;$AZ$8,データシート3!$A:$AN,MATCH("da_合計",データシート3!$A$1:$AN$1,0),0))/10^3</f>
        <v>2349.4444801116224</v>
      </c>
      <c r="BK86" s="33">
        <f t="shared" si="21"/>
        <v>337447.30351988837</v>
      </c>
      <c r="BL86" s="33">
        <f t="shared" si="22"/>
        <v>0</v>
      </c>
      <c r="BM86" s="33">
        <f t="shared" si="23"/>
        <v>337447.30351988837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20429</v>
      </c>
      <c r="AY87" s="18" t="str">
        <f>IF(IFERROR(比較地域マスタ!$AE22,"")=0,"",IFERROR(比較地域マスタ!$AE22,""))</f>
        <v>王滝村</v>
      </c>
      <c r="AZ87" s="16"/>
      <c r="BA87" s="22">
        <v>16</v>
      </c>
      <c r="BB87" s="22">
        <v>1</v>
      </c>
      <c r="BC87" s="18" t="str">
        <f t="shared" si="24"/>
        <v>20429</v>
      </c>
      <c r="BD87" s="18" t="str">
        <f t="shared" si="25"/>
        <v>王滝村</v>
      </c>
      <c r="BE87" s="33">
        <f>VLOOKUP(BC87&amp;"_"&amp;$AZ$9,データシート3!A:AB,MATCH("ea_"&amp;"太陽光（建物系）"&amp;"_年間発電",データシート3!$A$1:$AB$1,0),0)/10^3+VLOOKUP(BC87&amp;"_"&amp;$AZ$9,データシート3!A:AB,MATCH("ea_"&amp;"太陽光（土地系）"&amp;"_年間発電",データシート3!$A$1:$AB$1,0),0)/10^3</f>
        <v>19651.030999999995</v>
      </c>
      <c r="BF87" s="33">
        <f>VLOOKUP(BC87&amp;"_"&amp;$AZ$9,データシート3!A:AB,MATCH("ea_"&amp;"風力（陸上）"&amp;"_年間発電",データシート3!$A$1:$AB$1,0),0)/10^3</f>
        <v>5285.0680000000002</v>
      </c>
      <c r="BG87" s="33">
        <f>VLOOKUP(BC87&amp;"_"&amp;$AZ$9,データシート3!A:AB,MATCH("ea_"&amp;"中小水（河川）"&amp;"_年間発電",データシート3!$A$1:$AB$1,0),0)/10^3+VLOOKUP(BC87&amp;"_"&amp;$AZ$9,データシート3!A:AB,MATCH("ea_"&amp;"中小水（農業用水路）"&amp;"_年間発電",データシート3!$A$1:$AB$1,0),0)/10^3</f>
        <v>112730.65799999998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1150.3630000000001</v>
      </c>
      <c r="BI87" s="33">
        <f t="shared" si="26"/>
        <v>138817.12</v>
      </c>
      <c r="BJ87" s="33">
        <f>(VLOOKUP($BC87&amp;"_"&amp;$AZ$8,データシート3!$A:$AN,MATCH("da_合計",データシート3!$A$1:$AN$1,0),0))/10^3</f>
        <v>3886.4020478750795</v>
      </c>
      <c r="BK87" s="33">
        <f t="shared" si="21"/>
        <v>134930.71795212492</v>
      </c>
      <c r="BL87" s="33">
        <f t="shared" si="22"/>
        <v>0</v>
      </c>
      <c r="BM87" s="33">
        <f t="shared" si="23"/>
        <v>134930.71795212492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20430</v>
      </c>
      <c r="AY88" s="18" t="str">
        <f>IF(IFERROR(比較地域マスタ!$AE23,"")=0,"",IFERROR(比較地域マスタ!$AE23,""))</f>
        <v>大桑村</v>
      </c>
      <c r="AZ88" s="16"/>
      <c r="BA88" s="22">
        <v>17</v>
      </c>
      <c r="BB88" s="22">
        <v>1</v>
      </c>
      <c r="BC88" s="18" t="str">
        <f t="shared" si="24"/>
        <v>20430</v>
      </c>
      <c r="BD88" s="18" t="str">
        <f t="shared" si="25"/>
        <v>大桑村</v>
      </c>
      <c r="BE88" s="33">
        <f>VLOOKUP(BC88&amp;"_"&amp;$AZ$9,データシート3!A:AB,MATCH("ea_"&amp;"太陽光（建物系）"&amp;"_年間発電",データシート3!$A$1:$AB$1,0),0)/10^3+VLOOKUP(BC88&amp;"_"&amp;$AZ$9,データシート3!A:AB,MATCH("ea_"&amp;"太陽光（土地系）"&amp;"_年間発電",データシート3!$A$1:$AB$1,0),0)/10^3</f>
        <v>79025.146999999997</v>
      </c>
      <c r="BF88" s="33">
        <f>VLOOKUP(BC88&amp;"_"&amp;$AZ$9,データシート3!A:AB,MATCH("ea_"&amp;"風力（陸上）"&amp;"_年間発電",データシート3!$A$1:$AB$1,0),0)/10^3</f>
        <v>33092.442000000003</v>
      </c>
      <c r="BG88" s="33">
        <f>VLOOKUP(BC88&amp;"_"&amp;$AZ$9,データシート3!A:AB,MATCH("ea_"&amp;"中小水（河川）"&amp;"_年間発電",データシート3!$A$1:$AB$1,0),0)/10^3+VLOOKUP(BC88&amp;"_"&amp;$AZ$9,データシート3!A:AB,MATCH("ea_"&amp;"中小水（農業用水路）"&amp;"_年間発電",データシート3!$A$1:$AB$1,0),0)/10^3</f>
        <v>120134.93799999998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232252.527</v>
      </c>
      <c r="BJ88" s="33">
        <f>(VLOOKUP($BC88&amp;"_"&amp;$AZ$8,データシート3!$A:$AN,MATCH("da_合計",データシート3!$A$1:$AN$1,0),0))/10^3</f>
        <v>29005.339678031942</v>
      </c>
      <c r="BK88" s="33">
        <f t="shared" si="21"/>
        <v>203247.18732196806</v>
      </c>
      <c r="BL88" s="33">
        <f t="shared" si="22"/>
        <v>0</v>
      </c>
      <c r="BM88" s="33">
        <f t="shared" si="23"/>
        <v>203247.18732196806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20417</v>
      </c>
      <c r="AY89" s="18" t="str">
        <f>IF(IFERROR(比較地域マスタ!$AE24,"")=0,"",IFERROR(比較地域マスタ!$AE24,""))</f>
        <v>大鹿村</v>
      </c>
      <c r="AZ89" s="16"/>
      <c r="BA89" s="22">
        <v>18</v>
      </c>
      <c r="BB89" s="22">
        <v>1</v>
      </c>
      <c r="BC89" s="18" t="str">
        <f t="shared" si="24"/>
        <v>20417</v>
      </c>
      <c r="BD89" s="18" t="str">
        <f t="shared" si="25"/>
        <v>大鹿村</v>
      </c>
      <c r="BE89" s="33">
        <f>VLOOKUP(BC89&amp;"_"&amp;$AZ$9,データシート3!A:AB,MATCH("ea_"&amp;"太陽光（建物系）"&amp;"_年間発電",データシート3!$A$1:$AB$1,0),0)/10^3+VLOOKUP(BC89&amp;"_"&amp;$AZ$9,データシート3!A:AB,MATCH("ea_"&amp;"太陽光（土地系）"&amp;"_年間発電",データシート3!$A$1:$AB$1,0),0)/10^3</f>
        <v>95139.457999999999</v>
      </c>
      <c r="BF89" s="33">
        <f>VLOOKUP(BC89&amp;"_"&amp;$AZ$9,データシート3!A:AB,MATCH("ea_"&amp;"風力（陸上）"&amp;"_年間発電",データシート3!$A$1:$AB$1,0),0)/10^3</f>
        <v>204.946</v>
      </c>
      <c r="BG89" s="33">
        <f>VLOOKUP(BC89&amp;"_"&amp;$AZ$9,データシート3!A:AB,MATCH("ea_"&amp;"中小水（河川）"&amp;"_年間発電",データシート3!$A$1:$AB$1,0),0)/10^3+VLOOKUP(BC89&amp;"_"&amp;$AZ$9,データシート3!A:AB,MATCH("ea_"&amp;"中小水（農業用水路）"&amp;"_年間発電",データシート3!$A$1:$AB$1,0),0)/10^3</f>
        <v>19257.496999999999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114601.901</v>
      </c>
      <c r="BJ89" s="33">
        <f>(VLOOKUP($BC89&amp;"_"&amp;$AZ$8,データシート3!$A:$AN,MATCH("da_合計",データシート3!$A$1:$AN$1,0),0))/10^3</f>
        <v>4515.5694647353903</v>
      </c>
      <c r="BK89" s="33">
        <f t="shared" si="21"/>
        <v>110086.3315352646</v>
      </c>
      <c r="BL89" s="33">
        <f t="shared" si="22"/>
        <v>0</v>
      </c>
      <c r="BM89" s="33">
        <f t="shared" si="23"/>
        <v>110086.3315352646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20212</v>
      </c>
      <c r="AY90" s="18" t="str">
        <f>IF(IFERROR(比較地域マスタ!$AE25,"")=0,"",IFERROR(比較地域マスタ!$AE25,""))</f>
        <v>大町市</v>
      </c>
      <c r="AZ90" s="16"/>
      <c r="BA90" s="22">
        <v>19</v>
      </c>
      <c r="BB90" s="22">
        <v>1</v>
      </c>
      <c r="BC90" s="18" t="str">
        <f t="shared" si="24"/>
        <v>20212</v>
      </c>
      <c r="BD90" s="18" t="str">
        <f t="shared" si="25"/>
        <v>大町市</v>
      </c>
      <c r="BE90" s="33">
        <f>VLOOKUP(BC90&amp;"_"&amp;$AZ$9,データシート3!A:AB,MATCH("ea_"&amp;"太陽光（建物系）"&amp;"_年間発電",データシート3!$A$1:$AB$1,0),0)/10^3+VLOOKUP(BC90&amp;"_"&amp;$AZ$9,データシート3!A:AB,MATCH("ea_"&amp;"太陽光（土地系）"&amp;"_年間発電",データシート3!$A$1:$AB$1,0),0)/10^3</f>
        <v>1421862.436</v>
      </c>
      <c r="BF90" s="33">
        <f>VLOOKUP(BC90&amp;"_"&amp;$AZ$9,データシート3!A:AB,MATCH("ea_"&amp;"風力（陸上）"&amp;"_年間発電",データシート3!$A$1:$AB$1,0),0)/10^3</f>
        <v>121244.734</v>
      </c>
      <c r="BG90" s="33">
        <f>VLOOKUP(BC90&amp;"_"&amp;$AZ$9,データシート3!A:AB,MATCH("ea_"&amp;"中小水（河川）"&amp;"_年間発電",データシート3!$A$1:$AB$1,0),0)/10^3+VLOOKUP(BC90&amp;"_"&amp;$AZ$9,データシート3!A:AB,MATCH("ea_"&amp;"中小水（農業用水路）"&amp;"_年間発電",データシート3!$A$1:$AB$1,0),0)/10^3</f>
        <v>179466.22099999999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1722573.3909999998</v>
      </c>
      <c r="BJ90" s="33">
        <f>(VLOOKUP($BC90&amp;"_"&amp;$AZ$8,データシート3!$A:$AN,MATCH("da_合計",データシート3!$A$1:$AN$1,0),0))/10^3</f>
        <v>178410.23812499939</v>
      </c>
      <c r="BK90" s="33">
        <f t="shared" si="21"/>
        <v>1544163.1528750004</v>
      </c>
      <c r="BL90" s="33">
        <f t="shared" si="22"/>
        <v>0</v>
      </c>
      <c r="BM90" s="33">
        <f t="shared" si="23"/>
        <v>1544163.1528750004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20204</v>
      </c>
      <c r="AY91" s="18" t="str">
        <f>IF(IFERROR(比較地域マスタ!$AE26,"")=0,"",IFERROR(比較地域マスタ!$AE26,""))</f>
        <v>岡谷市</v>
      </c>
      <c r="BA91" s="22">
        <v>20</v>
      </c>
      <c r="BB91" s="22">
        <v>1</v>
      </c>
      <c r="BC91" s="18" t="str">
        <f t="shared" si="24"/>
        <v>20204</v>
      </c>
      <c r="BD91" s="18" t="str">
        <f t="shared" si="25"/>
        <v>岡谷市</v>
      </c>
      <c r="BE91" s="33">
        <f>VLOOKUP(BC91&amp;"_"&amp;$AZ$9,データシート3!A:AB,MATCH("ea_"&amp;"太陽光（建物系）"&amp;"_年間発電",データシート3!$A$1:$AB$1,0),0)/10^3+VLOOKUP(BC91&amp;"_"&amp;$AZ$9,データシート3!A:AB,MATCH("ea_"&amp;"太陽光（土地系）"&amp;"_年間発電",データシート3!$A$1:$AB$1,0),0)/10^3</f>
        <v>407039.02700000006</v>
      </c>
      <c r="BF91" s="33">
        <f>VLOOKUP(BC91&amp;"_"&amp;$AZ$9,データシート3!A:AB,MATCH("ea_"&amp;"風力（陸上）"&amp;"_年間発電",データシート3!$A$1:$AB$1,0),0)/10^3</f>
        <v>29061.311000000002</v>
      </c>
      <c r="BG91" s="33">
        <f>VLOOKUP(BC91&amp;"_"&amp;$AZ$9,データシート3!A:AB,MATCH("ea_"&amp;"中小水（河川）"&amp;"_年間発電",データシート3!$A$1:$AB$1,0),0)/10^3+VLOOKUP(BC91&amp;"_"&amp;$AZ$9,データシート3!A:AB,MATCH("ea_"&amp;"中小水（農業用水路）"&amp;"_年間発電",データシート3!$A$1:$AB$1,0),0)/10^3</f>
        <v>2718.5259999999998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438818.86400000006</v>
      </c>
      <c r="BJ91" s="33">
        <f>(VLOOKUP($BC91&amp;"_"&amp;$AZ$8,データシート3!$A:$AN,MATCH("da_合計",データシート3!$A$1:$AN$1,0),0))/10^3</f>
        <v>307793.9167954477</v>
      </c>
      <c r="BK91" s="33">
        <f t="shared" si="21"/>
        <v>131024.94720455236</v>
      </c>
      <c r="BL91" s="33">
        <f t="shared" si="22"/>
        <v>0</v>
      </c>
      <c r="BM91" s="33">
        <f t="shared" si="23"/>
        <v>131024.94720455236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20588</v>
      </c>
      <c r="AY92" s="18" t="str">
        <f>IF(IFERROR(比較地域マスタ!$AE27,"")=0,"",IFERROR(比較地域マスタ!$AE27,""))</f>
        <v>小川村</v>
      </c>
      <c r="AZ92" s="16"/>
      <c r="BA92" s="22">
        <v>21</v>
      </c>
      <c r="BB92" s="22">
        <v>1</v>
      </c>
      <c r="BC92" s="18" t="str">
        <f t="shared" si="24"/>
        <v>20588</v>
      </c>
      <c r="BD92" s="18" t="str">
        <f t="shared" si="25"/>
        <v>小川村</v>
      </c>
      <c r="BE92" s="33">
        <f>VLOOKUP(BC92&amp;"_"&amp;$AZ$9,データシート3!A:AB,MATCH("ea_"&amp;"太陽光（建物系）"&amp;"_年間発電",データシート3!$A$1:$AB$1,0),0)/10^3+VLOOKUP(BC92&amp;"_"&amp;$AZ$9,データシート3!A:AB,MATCH("ea_"&amp;"太陽光（土地系）"&amp;"_年間発電",データシート3!$A$1:$AB$1,0),0)/10^3</f>
        <v>111365.88999999998</v>
      </c>
      <c r="BF92" s="33">
        <f>VLOOKUP(BC92&amp;"_"&amp;$AZ$9,データシート3!A:AB,MATCH("ea_"&amp;"風力（陸上）"&amp;"_年間発電",データシート3!$A$1:$AB$1,0),0)/10^3</f>
        <v>15411.501</v>
      </c>
      <c r="BG92" s="33">
        <f>VLOOKUP(BC92&amp;"_"&amp;$AZ$9,データシート3!A:AB,MATCH("ea_"&amp;"中小水（河川）"&amp;"_年間発電",データシート3!$A$1:$AB$1,0),0)/10^3+VLOOKUP(BC92&amp;"_"&amp;$AZ$9,データシート3!A:AB,MATCH("ea_"&amp;"中小水（農業用水路）"&amp;"_年間発電",データシート3!$A$1:$AB$1,0),0)/10^3</f>
        <v>6752.0780000000004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133529.46899999998</v>
      </c>
      <c r="BJ92" s="33">
        <f>(VLOOKUP($BC92&amp;"_"&amp;$AZ$8,データシート3!$A:$AN,MATCH("da_合計",データシート3!$A$1:$AN$1,0),0))/10^3</f>
        <v>10473.040203232707</v>
      </c>
      <c r="BK92" s="33">
        <f>BI92-BJ92</f>
        <v>123056.42879676727</v>
      </c>
      <c r="BL92" s="33">
        <f t="shared" si="22"/>
        <v>0</v>
      </c>
      <c r="BM92" s="33">
        <f t="shared" si="23"/>
        <v>123056.42879676727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20486</v>
      </c>
      <c r="AY93" s="18" t="str">
        <f>IF(IFERROR(比較地域マスタ!$AE28,"")=0,"",IFERROR(比較地域マスタ!$AE28,""))</f>
        <v>小谷村</v>
      </c>
      <c r="AZ93" s="16"/>
      <c r="BA93" s="22">
        <v>22</v>
      </c>
      <c r="BB93" s="22">
        <v>1</v>
      </c>
      <c r="BC93" s="18" t="str">
        <f t="shared" si="24"/>
        <v>20486</v>
      </c>
      <c r="BD93" s="18" t="str">
        <f t="shared" si="25"/>
        <v>小谷村</v>
      </c>
      <c r="BE93" s="33">
        <f>VLOOKUP(BC93&amp;"_"&amp;$AZ$9,データシート3!A:AB,MATCH("ea_"&amp;"太陽光（建物系）"&amp;"_年間発電",データシート3!$A$1:$AB$1,0),0)/10^3+VLOOKUP(BC93&amp;"_"&amp;$AZ$9,データシート3!A:AB,MATCH("ea_"&amp;"太陽光（土地系）"&amp;"_年間発電",データシート3!$A$1:$AB$1,0),0)/10^3</f>
        <v>122020.71699999998</v>
      </c>
      <c r="BF93" s="33">
        <f>VLOOKUP(BC93&amp;"_"&amp;$AZ$9,データシート3!A:AB,MATCH("ea_"&amp;"風力（陸上）"&amp;"_年間発電",データシート3!$A$1:$AB$1,0),0)/10^3</f>
        <v>123375.09699999999</v>
      </c>
      <c r="BG93" s="33">
        <f>VLOOKUP(BC93&amp;"_"&amp;$AZ$9,データシート3!A:AB,MATCH("ea_"&amp;"中小水（河川）"&amp;"_年間発電",データシート3!$A$1:$AB$1,0),0)/10^3+VLOOKUP(BC93&amp;"_"&amp;$AZ$9,データシート3!A:AB,MATCH("ea_"&amp;"中小水（農業用水路）"&amp;"_年間発電",データシート3!$A$1:$AB$1,0),0)/10^3</f>
        <v>73946.118000000002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475375.97</v>
      </c>
      <c r="BI93" s="33">
        <f t="shared" si="26"/>
        <v>794717.902</v>
      </c>
      <c r="BJ93" s="33">
        <f>(VLOOKUP($BC93&amp;"_"&amp;$AZ$8,データシート3!$A:$AN,MATCH("da_合計",データシート3!$A$1:$AN$1,0),0))/10^3</f>
        <v>14400.191999008508</v>
      </c>
      <c r="BK93" s="33">
        <f t="shared" si="21"/>
        <v>780317.71000099147</v>
      </c>
      <c r="BL93" s="33">
        <f t="shared" si="22"/>
        <v>0</v>
      </c>
      <c r="BM93" s="33">
        <f t="shared" si="23"/>
        <v>780317.71000099147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20541</v>
      </c>
      <c r="AY94" s="18" t="str">
        <f>IF(IFERROR(比較地域マスタ!$AE29,"")=0,"",IFERROR(比較地域マスタ!$AE29,""))</f>
        <v>小布施町</v>
      </c>
      <c r="AZ94" s="16"/>
      <c r="BA94" s="22">
        <v>23</v>
      </c>
      <c r="BB94" s="22">
        <v>1</v>
      </c>
      <c r="BC94" s="18" t="str">
        <f t="shared" si="24"/>
        <v>20541</v>
      </c>
      <c r="BD94" s="18" t="str">
        <f t="shared" si="25"/>
        <v>小布施町</v>
      </c>
      <c r="BE94" s="33">
        <f>VLOOKUP(BC94&amp;"_"&amp;$AZ$9,データシート3!A:AB,MATCH("ea_"&amp;"太陽光（建物系）"&amp;"_年間発電",データシート3!$A$1:$AB$1,0),0)/10^3+VLOOKUP(BC94&amp;"_"&amp;$AZ$9,データシート3!A:AB,MATCH("ea_"&amp;"太陽光（土地系）"&amp;"_年間発電",データシート3!$A$1:$AB$1,0),0)/10^3</f>
        <v>318790.82</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8842.8410000000003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327633.66100000002</v>
      </c>
      <c r="BJ94" s="33">
        <f>(VLOOKUP($BC94&amp;"_"&amp;$AZ$8,データシート3!$A:$AN,MATCH("da_合計",データシート3!$A$1:$AN$1,0),0))/10^3</f>
        <v>41970.159876141821</v>
      </c>
      <c r="BK94" s="33">
        <f t="shared" si="21"/>
        <v>285663.50112385821</v>
      </c>
      <c r="BL94" s="33">
        <f t="shared" si="22"/>
        <v>0</v>
      </c>
      <c r="BM94" s="33">
        <f t="shared" si="23"/>
        <v>285663.50112385821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20446</v>
      </c>
      <c r="AY95" s="18" t="str">
        <f>IF(IFERROR(比較地域マスタ!$AE30,"")=0,"",IFERROR(比較地域マスタ!$AE30,""))</f>
        <v>麻績村</v>
      </c>
      <c r="AZ95" s="16"/>
      <c r="BA95" s="22">
        <v>24</v>
      </c>
      <c r="BB95" s="22">
        <v>1</v>
      </c>
      <c r="BC95" s="18" t="str">
        <f t="shared" si="24"/>
        <v>20446</v>
      </c>
      <c r="BD95" s="18" t="str">
        <f t="shared" si="25"/>
        <v>麻績村</v>
      </c>
      <c r="BE95" s="33">
        <f>VLOOKUP(BC95&amp;"_"&amp;$AZ$9,データシート3!A:AB,MATCH("ea_"&amp;"太陽光（建物系）"&amp;"_年間発電",データシート3!$A$1:$AB$1,0),0)/10^3+VLOOKUP(BC95&amp;"_"&amp;$AZ$9,データシート3!A:AB,MATCH("ea_"&amp;"太陽光（土地系）"&amp;"_年間発電",データシート3!$A$1:$AB$1,0),0)/10^3</f>
        <v>154445.28200000004</v>
      </c>
      <c r="BF95" s="33">
        <f>VLOOKUP(BC95&amp;"_"&amp;$AZ$9,データシート3!A:AB,MATCH("ea_"&amp;"風力（陸上）"&amp;"_年間発電",データシート3!$A$1:$AB$1,0),0)/10^3</f>
        <v>22819.098999999995</v>
      </c>
      <c r="BG95" s="33">
        <f>VLOOKUP(BC95&amp;"_"&amp;$AZ$9,データシート3!A:AB,MATCH("ea_"&amp;"中小水（河川）"&amp;"_年間発電",データシート3!$A$1:$AB$1,0),0)/10^3+VLOOKUP(BC95&amp;"_"&amp;$AZ$9,データシート3!A:AB,MATCH("ea_"&amp;"中小水（農業用水路）"&amp;"_年間発電",データシート3!$A$1:$AB$1,0),0)/10^3</f>
        <v>271.15300000000008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177535.53400000001</v>
      </c>
      <c r="BJ95" s="33">
        <f>(VLOOKUP($BC95&amp;"_"&amp;$AZ$8,データシート3!$A:$AN,MATCH("da_合計",データシート3!$A$1:$AN$1,0),0))/10^3</f>
        <v>11743.513433537335</v>
      </c>
      <c r="BK95" s="33">
        <f t="shared" si="21"/>
        <v>165792.02056646268</v>
      </c>
      <c r="BL95" s="33">
        <f t="shared" si="22"/>
        <v>0</v>
      </c>
      <c r="BM95" s="33">
        <f t="shared" si="23"/>
        <v>165792.02056646268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20321</v>
      </c>
      <c r="AY96" s="18" t="str">
        <f>IF(IFERROR(比較地域マスタ!$AE31,"")=0,"",IFERROR(比較地域マスタ!$AE31,""))</f>
        <v>軽井沢町</v>
      </c>
      <c r="AZ96" s="16"/>
      <c r="BA96" s="22">
        <v>25</v>
      </c>
      <c r="BB96" s="22">
        <v>1</v>
      </c>
      <c r="BC96" s="18" t="str">
        <f t="shared" si="24"/>
        <v>20321</v>
      </c>
      <c r="BD96" s="18" t="str">
        <f t="shared" si="25"/>
        <v>軽井沢町</v>
      </c>
      <c r="BE96" s="33">
        <f>VLOOKUP(BC96&amp;"_"&amp;$AZ$9,データシート3!A:AB,MATCH("ea_"&amp;"太陽光（建物系）"&amp;"_年間発電",データシート3!$A$1:$AB$1,0),0)/10^3+VLOOKUP(BC96&amp;"_"&amp;$AZ$9,データシート3!A:AB,MATCH("ea_"&amp;"太陽光（土地系）"&amp;"_年間発電",データシート3!$A$1:$AB$1,0),0)/10^3</f>
        <v>579866.272</v>
      </c>
      <c r="BF96" s="33">
        <f>VLOOKUP(BC96&amp;"_"&amp;$AZ$9,データシート3!A:AB,MATCH("ea_"&amp;"風力（陸上）"&amp;"_年間発電",データシート3!$A$1:$AB$1,0),0)/10^3</f>
        <v>77552.880999999994</v>
      </c>
      <c r="BG96" s="33">
        <f>VLOOKUP(BC96&amp;"_"&amp;$AZ$9,データシート3!A:AB,MATCH("ea_"&amp;"中小水（河川）"&amp;"_年間発電",データシート3!$A$1:$AB$1,0),0)/10^3+VLOOKUP(BC96&amp;"_"&amp;$AZ$9,データシート3!A:AB,MATCH("ea_"&amp;"中小水（農業用水路）"&amp;"_年間発電",データシート3!$A$1:$AB$1,0),0)/10^3</f>
        <v>696.14300000000014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1734.375</v>
      </c>
      <c r="BI96" s="33">
        <f t="shared" si="26"/>
        <v>659849.67099999997</v>
      </c>
      <c r="BJ96" s="33">
        <f>(VLOOKUP($BC96&amp;"_"&amp;$AZ$8,データシート3!$A:$AN,MATCH("da_合計",データシート3!$A$1:$AN$1,0),0))/10^3</f>
        <v>140016.03783734163</v>
      </c>
      <c r="BK96" s="33">
        <f t="shared" si="21"/>
        <v>519833.63316265831</v>
      </c>
      <c r="BL96" s="33">
        <f t="shared" si="22"/>
        <v>0</v>
      </c>
      <c r="BM96" s="33">
        <f t="shared" si="23"/>
        <v>519833.63316265831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20304</v>
      </c>
      <c r="AY97" s="18" t="str">
        <f>IF(IFERROR(比較地域マスタ!$AE32,"")=0,"",IFERROR(比較地域マスタ!$AE32,""))</f>
        <v>川上村</v>
      </c>
      <c r="AZ97" s="16"/>
      <c r="BA97" s="22">
        <v>26</v>
      </c>
      <c r="BB97" s="22">
        <v>1</v>
      </c>
      <c r="BC97" s="18" t="str">
        <f t="shared" si="24"/>
        <v>20304</v>
      </c>
      <c r="BD97" s="18" t="str">
        <f t="shared" si="25"/>
        <v>川上村</v>
      </c>
      <c r="BE97" s="33">
        <f>VLOOKUP(BC97&amp;"_"&amp;$AZ$9,データシート3!A:AB,MATCH("ea_"&amp;"太陽光（建物系）"&amp;"_年間発電",データシート3!$A$1:$AB$1,0),0)/10^3+VLOOKUP(BC97&amp;"_"&amp;$AZ$9,データシート3!A:AB,MATCH("ea_"&amp;"太陽光（土地系）"&amp;"_年間発電",データシート3!$A$1:$AB$1,0),0)/10^3</f>
        <v>1133398.4989999998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70111.298999999999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192.3</v>
      </c>
      <c r="BI97" s="33">
        <f t="shared" si="26"/>
        <v>1203702.098</v>
      </c>
      <c r="BJ97" s="33">
        <f>(VLOOKUP($BC97&amp;"_"&amp;$AZ$8,データシート3!$A:$AN,MATCH("da_合計",データシート3!$A$1:$AN$1,0),0))/10^3</f>
        <v>12482.996619090198</v>
      </c>
      <c r="BK97" s="33">
        <f t="shared" si="21"/>
        <v>1191219.1013809098</v>
      </c>
      <c r="BL97" s="33">
        <f t="shared" si="22"/>
        <v>0</v>
      </c>
      <c r="BM97" s="33">
        <f t="shared" si="23"/>
        <v>1191219.1013809098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20562</v>
      </c>
      <c r="AY98" s="18" t="str">
        <f>IF(IFERROR(比較地域マスタ!$AE33,"")=0,"",IFERROR(比較地域マスタ!$AE33,""))</f>
        <v>木島平村</v>
      </c>
      <c r="AZ98" s="16"/>
      <c r="BA98" s="22">
        <v>27</v>
      </c>
      <c r="BB98" s="22">
        <v>1</v>
      </c>
      <c r="BC98" s="18" t="str">
        <f t="shared" si="24"/>
        <v>20562</v>
      </c>
      <c r="BD98" s="18" t="str">
        <f t="shared" si="25"/>
        <v>木島平村</v>
      </c>
      <c r="BE98" s="33">
        <f>VLOOKUP(BC98&amp;"_"&amp;$AZ$9,データシート3!A:AB,MATCH("ea_"&amp;"太陽光（建物系）"&amp;"_年間発電",データシート3!$A$1:$AB$1,0),0)/10^3+VLOOKUP(BC98&amp;"_"&amp;$AZ$9,データシート3!A:AB,MATCH("ea_"&amp;"太陽光（土地系）"&amp;"_年間発電",データシート3!$A$1:$AB$1,0),0)/10^3</f>
        <v>281450.25900000002</v>
      </c>
      <c r="BF98" s="33">
        <f>VLOOKUP(BC98&amp;"_"&amp;$AZ$9,データシート3!A:AB,MATCH("ea_"&amp;"風力（陸上）"&amp;"_年間発電",データシート3!$A$1:$AB$1,0),0)/10^3</f>
        <v>586.00599999999997</v>
      </c>
      <c r="BG98" s="33">
        <f>VLOOKUP(BC98&amp;"_"&amp;$AZ$9,データシート3!A:AB,MATCH("ea_"&amp;"中小水（河川）"&amp;"_年間発電",データシート3!$A$1:$AB$1,0),0)/10^3+VLOOKUP(BC98&amp;"_"&amp;$AZ$9,データシート3!A:AB,MATCH("ea_"&amp;"中小水（農業用水路）"&amp;"_年間発電",データシート3!$A$1:$AB$1,0),0)/10^3</f>
        <v>33901.01999999999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6275.7340000000004</v>
      </c>
      <c r="BI98" s="33">
        <f t="shared" si="26"/>
        <v>322213.01900000003</v>
      </c>
      <c r="BJ98" s="33">
        <f>(VLOOKUP($BC98&amp;"_"&amp;$AZ$8,データシート3!$A:$AN,MATCH("da_合計",データシート3!$A$1:$AN$1,0),0))/10^3</f>
        <v>16789.157935715397</v>
      </c>
      <c r="BK98" s="33">
        <f t="shared" si="21"/>
        <v>305423.86106428463</v>
      </c>
      <c r="BL98" s="33">
        <f t="shared" si="22"/>
        <v>0</v>
      </c>
      <c r="BM98" s="33">
        <f t="shared" si="23"/>
        <v>305423.86106428463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20432</v>
      </c>
      <c r="AY99" s="18" t="str">
        <f>IF(IFERROR(比較地域マスタ!$AE34,"")=0,"",IFERROR(比較地域マスタ!$AE34,""))</f>
        <v>木曽町</v>
      </c>
      <c r="AZ99" s="16"/>
      <c r="BA99" s="22">
        <v>28</v>
      </c>
      <c r="BB99" s="22">
        <v>1</v>
      </c>
      <c r="BC99" s="18" t="str">
        <f t="shared" si="24"/>
        <v>20432</v>
      </c>
      <c r="BD99" s="18" t="str">
        <f t="shared" si="25"/>
        <v>木曽町</v>
      </c>
      <c r="BE99" s="33">
        <f>VLOOKUP(BC99&amp;"_"&amp;$AZ$9,データシート3!A:AB,MATCH("ea_"&amp;"太陽光（建物系）"&amp;"_年間発電",データシート3!$A$1:$AB$1,0),0)/10^3+VLOOKUP(BC99&amp;"_"&amp;$AZ$9,データシート3!A:AB,MATCH("ea_"&amp;"太陽光（土地系）"&amp;"_年間発電",データシート3!$A$1:$AB$1,0),0)/10^3</f>
        <v>453207.61099999998</v>
      </c>
      <c r="BF99" s="33">
        <f>VLOOKUP(BC99&amp;"_"&amp;$AZ$9,データシート3!A:AB,MATCH("ea_"&amp;"風力（陸上）"&amp;"_年間発電",データシート3!$A$1:$AB$1,0),0)/10^3</f>
        <v>44204.911</v>
      </c>
      <c r="BG99" s="33">
        <f>VLOOKUP(BC99&amp;"_"&amp;$AZ$9,データシート3!A:AB,MATCH("ea_"&amp;"中小水（河川）"&amp;"_年間発電",データシート3!$A$1:$AB$1,0),0)/10^3+VLOOKUP(BC99&amp;"_"&amp;$AZ$9,データシート3!A:AB,MATCH("ea_"&amp;"中小水（農業用水路）"&amp;"_年間発電",データシート3!$A$1:$AB$1,0),0)/10^3</f>
        <v>211461.18700000001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4395.1719999999996</v>
      </c>
      <c r="BI99" s="33">
        <f t="shared" si="26"/>
        <v>713268.88100000005</v>
      </c>
      <c r="BJ99" s="33">
        <f>(VLOOKUP($BC99&amp;"_"&amp;$AZ$8,データシート3!$A:$AN,MATCH("da_合計",データシート3!$A$1:$AN$1,0),0))/10^3</f>
        <v>62584.835083318219</v>
      </c>
      <c r="BK99" s="33">
        <f t="shared" si="21"/>
        <v>650684.04591668188</v>
      </c>
      <c r="BL99" s="33">
        <f t="shared" si="22"/>
        <v>0</v>
      </c>
      <c r="BM99" s="33">
        <f t="shared" si="23"/>
        <v>650684.04591668188</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20425</v>
      </c>
      <c r="AY100" s="18" t="str">
        <f>IF(IFERROR(比較地域マスタ!$AE35,"")=0,"",IFERROR(比較地域マスタ!$AE35,""))</f>
        <v>木祖村</v>
      </c>
      <c r="AZ100" s="16"/>
      <c r="BA100" s="22">
        <v>29</v>
      </c>
      <c r="BB100" s="22">
        <v>1</v>
      </c>
      <c r="BC100" s="18" t="str">
        <f t="shared" si="24"/>
        <v>20425</v>
      </c>
      <c r="BD100" s="18" t="str">
        <f t="shared" si="25"/>
        <v>木祖村</v>
      </c>
      <c r="BE100" s="33">
        <f>VLOOKUP(BC100&amp;"_"&amp;$AZ$9,データシート3!A:AB,MATCH("ea_"&amp;"太陽光（建物系）"&amp;"_年間発電",データシート3!$A$1:$AB$1,0),0)/10^3+VLOOKUP(BC100&amp;"_"&amp;$AZ$9,データシート3!A:AB,MATCH("ea_"&amp;"太陽光（土地系）"&amp;"_年間発電",データシート3!$A$1:$AB$1,0),0)/10^3</f>
        <v>106566.53200000004</v>
      </c>
      <c r="BF100" s="33">
        <f>VLOOKUP(BC100&amp;"_"&amp;$AZ$9,データシート3!A:AB,MATCH("ea_"&amp;"風力（陸上）"&amp;"_年間発電",データシート3!$A$1:$AB$1,0),0)/10^3</f>
        <v>10878.163</v>
      </c>
      <c r="BG100" s="33">
        <f>VLOOKUP(BC100&amp;"_"&amp;$AZ$9,データシート3!A:AB,MATCH("ea_"&amp;"中小水（河川）"&amp;"_年間発電",データシート3!$A$1:$AB$1,0),0)/10^3+VLOOKUP(BC100&amp;"_"&amp;$AZ$9,データシート3!A:AB,MATCH("ea_"&amp;"中小水（農業用水路）"&amp;"_年間発電",データシート3!$A$1:$AB$1,0),0)/10^3</f>
        <v>42320.857000000004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159765.55200000003</v>
      </c>
      <c r="BJ100" s="33">
        <f>(VLOOKUP($BC100&amp;"_"&amp;$AZ$8,データシート3!$A:$AN,MATCH("da_合計",データシート3!$A$1:$AN$1,0),0))/10^3</f>
        <v>11252.694696507633</v>
      </c>
      <c r="BK100" s="33">
        <f t="shared" si="21"/>
        <v>148512.8573034924</v>
      </c>
      <c r="BL100" s="33">
        <f t="shared" si="22"/>
        <v>0</v>
      </c>
      <c r="BM100" s="33">
        <f t="shared" si="23"/>
        <v>148512.8573034924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20307</v>
      </c>
      <c r="AY101" s="18" t="str">
        <f>IF(IFERROR(比較地域マスタ!$AE36,"")=0,"",IFERROR(比較地域マスタ!$AE36,""))</f>
        <v>北相木村</v>
      </c>
      <c r="AZ101" s="16"/>
      <c r="BA101" s="22">
        <v>30</v>
      </c>
      <c r="BB101" s="22">
        <v>1</v>
      </c>
      <c r="BC101" s="18" t="str">
        <f t="shared" si="24"/>
        <v>20307</v>
      </c>
      <c r="BD101" s="18" t="str">
        <f t="shared" si="25"/>
        <v>北相木村</v>
      </c>
      <c r="BE101" s="33">
        <f>VLOOKUP(BC101&amp;"_"&amp;$AZ$9,データシート3!A:AB,MATCH("ea_"&amp;"太陽光（建物系）"&amp;"_年間発電",データシート3!$A$1:$AB$1,0),0)/10^3+VLOOKUP(BC101&amp;"_"&amp;$AZ$9,データシート3!A:AB,MATCH("ea_"&amp;"太陽光（土地系）"&amp;"_年間発電",データシート3!$A$1:$AB$1,0),0)/10^3</f>
        <v>82695.428</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11012.236000000003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93707.664000000004</v>
      </c>
      <c r="BJ101" s="33">
        <f>(VLOOKUP($BC101&amp;"_"&amp;$AZ$8,データシート3!$A:$AN,MATCH("da_合計",データシート3!$A$1:$AN$1,0),0))/10^3</f>
        <v>2429.5545990244755</v>
      </c>
      <c r="BK101" s="33">
        <f t="shared" si="21"/>
        <v>91278.109400975532</v>
      </c>
      <c r="BL101" s="33">
        <f t="shared" si="22"/>
        <v>0</v>
      </c>
      <c r="BM101" s="33">
        <f t="shared" si="23"/>
        <v>91278.109400975532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20303</v>
      </c>
      <c r="AY102" s="18" t="str">
        <f>IF(IFERROR(比較地域マスタ!$AE37,"")=0,"",IFERROR(比較地域マスタ!$AE37,""))</f>
        <v>小海町</v>
      </c>
      <c r="AZ102" s="16"/>
      <c r="BA102" s="22">
        <v>31</v>
      </c>
      <c r="BB102" s="22">
        <v>1</v>
      </c>
      <c r="BC102" s="18" t="str">
        <f t="shared" si="24"/>
        <v>20303</v>
      </c>
      <c r="BD102" s="18" t="str">
        <f t="shared" si="25"/>
        <v>小海町</v>
      </c>
      <c r="BE102" s="33">
        <f>VLOOKUP(BC102&amp;"_"&amp;$AZ$9,データシート3!A:AB,MATCH("ea_"&amp;"太陽光（建物系）"&amp;"_年間発電",データシート3!$A$1:$AB$1,0),0)/10^3+VLOOKUP(BC102&amp;"_"&amp;$AZ$9,データシート3!A:AB,MATCH("ea_"&amp;"太陽光（土地系）"&amp;"_年間発電",データシート3!$A$1:$AB$1,0),0)/10^3</f>
        <v>398140.92800000001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27956.850999999999</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3614.201</v>
      </c>
      <c r="BI102" s="33">
        <f t="shared" si="26"/>
        <v>429711.98000000004</v>
      </c>
      <c r="BJ102" s="33">
        <f>(VLOOKUP($BC102&amp;"_"&amp;$AZ$8,データシート3!$A:$AN,MATCH("da_合計",データシート3!$A$1:$AN$1,0),0))/10^3</f>
        <v>21890.110754514411</v>
      </c>
      <c r="BK102" s="33">
        <f t="shared" si="21"/>
        <v>407821.86924548564</v>
      </c>
      <c r="BL102" s="33">
        <f t="shared" si="22"/>
        <v>0</v>
      </c>
      <c r="BM102" s="33">
        <f t="shared" si="23"/>
        <v>407821.86924548564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20210</v>
      </c>
      <c r="AY103" s="18" t="str">
        <f>IF(IFERROR(比較地域マスタ!$AE38,"")=0,"",IFERROR(比較地域マスタ!$AE38,""))</f>
        <v>駒ヶ根市</v>
      </c>
      <c r="AZ103" s="16"/>
      <c r="BA103" s="22">
        <v>32</v>
      </c>
      <c r="BB103" s="22">
        <v>1</v>
      </c>
      <c r="BC103" s="18" t="str">
        <f t="shared" si="24"/>
        <v>20210</v>
      </c>
      <c r="BD103" s="18" t="str">
        <f t="shared" si="25"/>
        <v>駒ヶ根市</v>
      </c>
      <c r="BE103" s="33">
        <f>VLOOKUP(BC103&amp;"_"&amp;$AZ$9,データシート3!A:AB,MATCH("ea_"&amp;"太陽光（建物系）"&amp;"_年間発電",データシート3!$A$1:$AB$1,0),0)/10^3+VLOOKUP(BC103&amp;"_"&amp;$AZ$9,データシート3!A:AB,MATCH("ea_"&amp;"太陽光（土地系）"&amp;"_年間発電",データシート3!$A$1:$AB$1,0),0)/10^3</f>
        <v>934639.64100000006</v>
      </c>
      <c r="BF103" s="33">
        <f>VLOOKUP(BC103&amp;"_"&amp;$AZ$9,データシート3!A:AB,MATCH("ea_"&amp;"風力（陸上）"&amp;"_年間発電",データシート3!$A$1:$AB$1,0),0)/10^3</f>
        <v>9390.1399999999976</v>
      </c>
      <c r="BG103" s="33">
        <f>VLOOKUP(BC103&amp;"_"&amp;$AZ$9,データシート3!A:AB,MATCH("ea_"&amp;"中小水（河川）"&amp;"_年間発電",データシート3!$A$1:$AB$1,0),0)/10^3+VLOOKUP(BC103&amp;"_"&amp;$AZ$9,データシート3!A:AB,MATCH("ea_"&amp;"中小水（農業用水路）"&amp;"_年間発電",データシート3!$A$1:$AB$1,0),0)/10^3</f>
        <v>87774.231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1031804.0120000001</v>
      </c>
      <c r="BJ103" s="33">
        <f>(VLOOKUP($BC103&amp;"_"&amp;$AZ$8,データシート3!$A:$AN,MATCH("da_合計",データシート3!$A$1:$AN$1,0),0))/10^3</f>
        <v>252999.21842712964</v>
      </c>
      <c r="BK103" s="33">
        <f t="shared" si="21"/>
        <v>778804.79357287043</v>
      </c>
      <c r="BL103" s="33">
        <f t="shared" si="22"/>
        <v>0</v>
      </c>
      <c r="BM103" s="33">
        <f t="shared" si="23"/>
        <v>778804.79357287043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20208</v>
      </c>
      <c r="AY104" s="18" t="str">
        <f>IF(IFERROR(比較地域マスタ!$AE39,"")=0,"",IFERROR(比較地域マスタ!$AE39,""))</f>
        <v>小諸市</v>
      </c>
      <c r="AZ104" s="16"/>
      <c r="BA104" s="22">
        <v>33</v>
      </c>
      <c r="BB104" s="22">
        <v>1</v>
      </c>
      <c r="BC104" s="18" t="str">
        <f t="shared" si="24"/>
        <v>20208</v>
      </c>
      <c r="BD104" s="18" t="str">
        <f t="shared" si="25"/>
        <v>小諸市</v>
      </c>
      <c r="BE104" s="33">
        <f>VLOOKUP(BC104&amp;"_"&amp;$AZ$9,データシート3!A:AB,MATCH("ea_"&amp;"太陽光（建物系）"&amp;"_年間発電",データシート3!$A$1:$AB$1,0),0)/10^3+VLOOKUP(BC104&amp;"_"&amp;$AZ$9,データシート3!A:AB,MATCH("ea_"&amp;"太陽光（土地系）"&amp;"_年間発電",データシート3!$A$1:$AB$1,0),0)/10^3</f>
        <v>1352141.4309999999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7906.6620000000003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3472.9189999999999</v>
      </c>
      <c r="BI104" s="33">
        <f t="shared" si="26"/>
        <v>1363521.0119999999</v>
      </c>
      <c r="BJ104" s="33">
        <f>(VLOOKUP($BC104&amp;"_"&amp;$AZ$8,データシート3!$A:$AN,MATCH("da_合計",データシート3!$A$1:$AN$1,0),0))/10^3</f>
        <v>255928.5280541004</v>
      </c>
      <c r="BK104" s="33">
        <f t="shared" ref="BK104:BK135" si="27">BI104-BJ104</f>
        <v>1107592.4839458994</v>
      </c>
      <c r="BL104" s="33">
        <f t="shared" ref="BL104:BL135" si="28">IF(BK104&gt;0,0,BK104)</f>
        <v>0</v>
      </c>
      <c r="BM104" s="33">
        <f t="shared" ref="BM104:BM135" si="29">IF(BK104&gt;0,BK104,0)</f>
        <v>1107592.4839458994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20602</v>
      </c>
      <c r="AY105" s="18" t="str">
        <f>IF(IFERROR(比較地域マスタ!$AE40,"")=0,"",IFERROR(比較地域マスタ!$AE40,""))</f>
        <v>栄村</v>
      </c>
      <c r="AZ105" s="16"/>
      <c r="BA105" s="22">
        <v>34</v>
      </c>
      <c r="BB105" s="22">
        <v>1</v>
      </c>
      <c r="BC105" s="18" t="str">
        <f t="shared" si="24"/>
        <v>20602</v>
      </c>
      <c r="BD105" s="18" t="str">
        <f t="shared" si="25"/>
        <v>栄村</v>
      </c>
      <c r="BE105" s="33">
        <f>VLOOKUP(BC105&amp;"_"&amp;$AZ$9,データシート3!A:AB,MATCH("ea_"&amp;"太陽光（建物系）"&amp;"_年間発電",データシート3!$A$1:$AB$1,0),0)/10^3+VLOOKUP(BC105&amp;"_"&amp;$AZ$9,データシート3!A:AB,MATCH("ea_"&amp;"太陽光（土地系）"&amp;"_年間発電",データシート3!$A$1:$AB$1,0),0)/10^3</f>
        <v>185687.61799999999</v>
      </c>
      <c r="BF105" s="33">
        <f>VLOOKUP(BC105&amp;"_"&amp;$AZ$9,データシート3!A:AB,MATCH("ea_"&amp;"風力（陸上）"&amp;"_年間発電",データシート3!$A$1:$AB$1,0),0)/10^3</f>
        <v>175751.14600000001</v>
      </c>
      <c r="BG105" s="33">
        <f>VLOOKUP(BC105&amp;"_"&amp;$AZ$9,データシート3!A:AB,MATCH("ea_"&amp;"中小水（河川）"&amp;"_年間発電",データシート3!$A$1:$AB$1,0),0)/10^3+VLOOKUP(BC105&amp;"_"&amp;$AZ$9,データシート3!A:AB,MATCH("ea_"&amp;"中小水（農業用水路）"&amp;"_年間発電",データシート3!$A$1:$AB$1,0),0)/10^3</f>
        <v>165731.98300000001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1411630.0190000001</v>
      </c>
      <c r="BI105" s="33">
        <f t="shared" si="26"/>
        <v>1938800.7660000001</v>
      </c>
      <c r="BJ105" s="33">
        <f>(VLOOKUP($BC105&amp;"_"&amp;$AZ$8,データシート3!$A:$AN,MATCH("da_合計",データシート3!$A$1:$AN$1,0),0))/10^3</f>
        <v>7725.1582738596762</v>
      </c>
      <c r="BK105" s="33">
        <f t="shared" si="27"/>
        <v>1931075.6077261404</v>
      </c>
      <c r="BL105" s="33">
        <f t="shared" si="28"/>
        <v>0</v>
      </c>
      <c r="BM105" s="33">
        <f t="shared" si="29"/>
        <v>1931075.6077261404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20521</v>
      </c>
      <c r="AY106" s="18" t="str">
        <f>IF(IFERROR(比較地域マスタ!$AE41,"")=0,"",IFERROR(比較地域マスタ!$AE41,""))</f>
        <v>坂城町</v>
      </c>
      <c r="AZ106" s="16"/>
      <c r="BA106" s="22">
        <v>35</v>
      </c>
      <c r="BB106" s="22">
        <v>1</v>
      </c>
      <c r="BC106" s="18" t="str">
        <f t="shared" si="24"/>
        <v>20521</v>
      </c>
      <c r="BD106" s="18" t="str">
        <f t="shared" si="25"/>
        <v>坂城町</v>
      </c>
      <c r="BE106" s="33">
        <f>VLOOKUP(BC106&amp;"_"&amp;$AZ$9,データシート3!A:AB,MATCH("ea_"&amp;"太陽光（建物系）"&amp;"_年間発電",データシート3!$A$1:$AB$1,0),0)/10^3+VLOOKUP(BC106&amp;"_"&amp;$AZ$9,データシート3!A:AB,MATCH("ea_"&amp;"太陽光（土地系）"&amp;"_年間発電",データシート3!$A$1:$AB$1,0),0)/10^3</f>
        <v>291121.13</v>
      </c>
      <c r="BF106" s="33">
        <f>VLOOKUP(BC106&amp;"_"&amp;$AZ$9,データシート3!A:AB,MATCH("ea_"&amp;"風力（陸上）"&amp;"_年間発電",データシート3!$A$1:$AB$1,0),0)/10^3</f>
        <v>43978.587</v>
      </c>
      <c r="BG106" s="33">
        <f>VLOOKUP(BC106&amp;"_"&amp;$AZ$9,データシート3!A:AB,MATCH("ea_"&amp;"中小水（河川）"&amp;"_年間発電",データシート3!$A$1:$AB$1,0),0)/10^3+VLOOKUP(BC106&amp;"_"&amp;$AZ$9,データシート3!A:AB,MATCH("ea_"&amp;"中小水（農業用水路）"&amp;"_年間発電",データシート3!$A$1:$AB$1,0),0)/10^3</f>
        <v>3905.2069999999999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339004.924</v>
      </c>
      <c r="BJ106" s="33">
        <f>(VLOOKUP($BC106&amp;"_"&amp;$AZ$8,データシート3!$A:$AN,MATCH("da_合計",データシート3!$A$1:$AN$1,0),0))/10^3</f>
        <v>198900.70169860934</v>
      </c>
      <c r="BK106" s="33">
        <f t="shared" si="27"/>
        <v>140104.22230139066</v>
      </c>
      <c r="BL106" s="33">
        <f t="shared" si="28"/>
        <v>0</v>
      </c>
      <c r="BM106" s="33">
        <f t="shared" si="29"/>
        <v>140104.22230139066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20217</v>
      </c>
      <c r="AY107" s="18" t="str">
        <f>IF(IFERROR(比較地域マスタ!$AE42,"")=0,"",IFERROR(比較地域マスタ!$AE42,""))</f>
        <v>佐久市</v>
      </c>
      <c r="AZ107" s="16"/>
      <c r="BA107" s="22">
        <v>36</v>
      </c>
      <c r="BB107" s="22">
        <v>1</v>
      </c>
      <c r="BC107" s="18" t="str">
        <f t="shared" si="24"/>
        <v>20217</v>
      </c>
      <c r="BD107" s="18" t="str">
        <f t="shared" si="25"/>
        <v>佐久市</v>
      </c>
      <c r="BE107" s="33">
        <f>VLOOKUP(BC107&amp;"_"&amp;$AZ$9,データシート3!A:AB,MATCH("ea_"&amp;"太陽光（建物系）"&amp;"_年間発電",データシート3!$A$1:$AB$1,0),0)/10^3+VLOOKUP(BC107&amp;"_"&amp;$AZ$9,データシート3!A:AB,MATCH("ea_"&amp;"太陽光（土地系）"&amp;"_年間発電",データシート3!$A$1:$AB$1,0),0)/10^3</f>
        <v>3699577.0439999998</v>
      </c>
      <c r="BF107" s="33">
        <f>VLOOKUP(BC107&amp;"_"&amp;$AZ$9,データシート3!A:AB,MATCH("ea_"&amp;"風力（陸上）"&amp;"_年間発電",データシート3!$A$1:$AB$1,0),0)/10^3</f>
        <v>557409.11899999983</v>
      </c>
      <c r="BG107" s="33">
        <f>VLOOKUP(BC107&amp;"_"&amp;$AZ$9,データシート3!A:AB,MATCH("ea_"&amp;"中小水（河川）"&amp;"_年間発電",データシート3!$A$1:$AB$1,0),0)/10^3+VLOOKUP(BC107&amp;"_"&amp;$AZ$9,データシート3!A:AB,MATCH("ea_"&amp;"中小水（農業用水路）"&amp;"_年間発電",データシート3!$A$1:$AB$1,0),0)/10^3</f>
        <v>26151.634999999998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12735.183000000003</v>
      </c>
      <c r="BI107" s="33">
        <f t="shared" si="26"/>
        <v>4295872.9809999997</v>
      </c>
      <c r="BJ107" s="33">
        <f>(VLOOKUP($BC107&amp;"_"&amp;$AZ$8,データシート3!$A:$AN,MATCH("da_合計",データシート3!$A$1:$AN$1,0),0))/10^3</f>
        <v>569925.69567063125</v>
      </c>
      <c r="BK107" s="33">
        <f t="shared" si="27"/>
        <v>3725947.2853293684</v>
      </c>
      <c r="BL107" s="33">
        <f t="shared" si="28"/>
        <v>0</v>
      </c>
      <c r="BM107" s="33">
        <f t="shared" si="29"/>
        <v>3725947.2853293684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20309</v>
      </c>
      <c r="AY108" s="18" t="str">
        <f>IF(IFERROR(比較地域マスタ!$AE43,"")=0,"",IFERROR(比較地域マスタ!$AE43,""))</f>
        <v>佐久穂町</v>
      </c>
      <c r="AZ108" s="16"/>
      <c r="BA108" s="22">
        <v>37</v>
      </c>
      <c r="BB108" s="22">
        <v>1</v>
      </c>
      <c r="BC108" s="18" t="str">
        <f t="shared" si="24"/>
        <v>20309</v>
      </c>
      <c r="BD108" s="18" t="str">
        <f t="shared" si="25"/>
        <v>佐久穂町</v>
      </c>
      <c r="BE108" s="33">
        <f>VLOOKUP(BC108&amp;"_"&amp;$AZ$9,データシート3!A:AB,MATCH("ea_"&amp;"太陽光（建物系）"&amp;"_年間発電",データシート3!$A$1:$AB$1,0),0)/10^3+VLOOKUP(BC108&amp;"_"&amp;$AZ$9,データシート3!A:AB,MATCH("ea_"&amp;"太陽光（土地系）"&amp;"_年間発電",データシート3!$A$1:$AB$1,0),0)/10^3</f>
        <v>573517.375</v>
      </c>
      <c r="BF108" s="33">
        <f>VLOOKUP(BC108&amp;"_"&amp;$AZ$9,データシート3!A:AB,MATCH("ea_"&amp;"風力（陸上）"&amp;"_年間発電",データシート3!$A$1:$AB$1,0),0)/10^3</f>
        <v>38606.230000000003</v>
      </c>
      <c r="BG108" s="33">
        <f>VLOOKUP(BC108&amp;"_"&amp;$AZ$9,データシート3!A:AB,MATCH("ea_"&amp;"中小水（河川）"&amp;"_年間発電",データシート3!$A$1:$AB$1,0),0)/10^3+VLOOKUP(BC108&amp;"_"&amp;$AZ$9,データシート3!A:AB,MATCH("ea_"&amp;"中小水（農業用水路）"&amp;"_年間発電",データシート3!$A$1:$AB$1,0),0)/10^3</f>
        <v>69957.279999999999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682080.88500000001</v>
      </c>
      <c r="BJ108" s="33">
        <f>(VLOOKUP($BC108&amp;"_"&amp;$AZ$8,データシート3!$A:$AN,MATCH("da_合計",データシート3!$A$1:$AN$1,0),0))/10^3</f>
        <v>38919.395665461692</v>
      </c>
      <c r="BK108" s="33">
        <f t="shared" si="27"/>
        <v>643161.48933453835</v>
      </c>
      <c r="BL108" s="33">
        <f t="shared" si="28"/>
        <v>0</v>
      </c>
      <c r="BM108" s="33">
        <f t="shared" si="29"/>
        <v>643161.48933453835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20215</v>
      </c>
      <c r="AY109" s="18" t="str">
        <f>IF(IFERROR(比較地域マスタ!$AE44,"")=0,"",IFERROR(比較地域マスタ!$AE44,""))</f>
        <v>塩尻市</v>
      </c>
      <c r="AZ109" s="16"/>
      <c r="BA109" s="22">
        <v>38</v>
      </c>
      <c r="BB109" s="22">
        <v>1</v>
      </c>
      <c r="BC109" s="18" t="str">
        <f t="shared" si="24"/>
        <v>20215</v>
      </c>
      <c r="BD109" s="18" t="str">
        <f t="shared" si="25"/>
        <v>塩尻市</v>
      </c>
      <c r="BE109" s="33">
        <f>VLOOKUP(BC109&amp;"_"&amp;$AZ$9,データシート3!A:AB,MATCH("ea_"&amp;"太陽光（建物系）"&amp;"_年間発電",データシート3!$A$1:$AB$1,0),0)/10^3+VLOOKUP(BC109&amp;"_"&amp;$AZ$9,データシート3!A:AB,MATCH("ea_"&amp;"太陽光（土地系）"&amp;"_年間発電",データシート3!$A$1:$AB$1,0),0)/10^3</f>
        <v>1916052.773</v>
      </c>
      <c r="BF109" s="33">
        <f>VLOOKUP(BC109&amp;"_"&amp;$AZ$9,データシート3!A:AB,MATCH("ea_"&amp;"風力（陸上）"&amp;"_年間発電",データシート3!$A$1:$AB$1,0),0)/10^3</f>
        <v>69276.498000000007</v>
      </c>
      <c r="BG109" s="33">
        <f>VLOOKUP(BC109&amp;"_"&amp;$AZ$9,データシート3!A:AB,MATCH("ea_"&amp;"中小水（河川）"&amp;"_年間発電",データシート3!$A$1:$AB$1,0),0)/10^3+VLOOKUP(BC109&amp;"_"&amp;$AZ$9,データシート3!A:AB,MATCH("ea_"&amp;"中小水（農業用水路）"&amp;"_年間発電",データシート3!$A$1:$AB$1,0),0)/10^3</f>
        <v>110659.19899999998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2095988.47</v>
      </c>
      <c r="BJ109" s="33">
        <f>(VLOOKUP($BC109&amp;"_"&amp;$AZ$8,データシート3!$A:$AN,MATCH("da_合計",データシート3!$A$1:$AN$1,0),0))/10^3</f>
        <v>714667.34981903434</v>
      </c>
      <c r="BK109" s="33">
        <f t="shared" si="27"/>
        <v>1381321.1201809656</v>
      </c>
      <c r="BL109" s="33">
        <f t="shared" si="28"/>
        <v>0</v>
      </c>
      <c r="BM109" s="33">
        <f t="shared" si="29"/>
        <v>1381321.1201809656</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20583</v>
      </c>
      <c r="AY110" s="18" t="str">
        <f>IF(IFERROR(比較地域マスタ!$AE45,"")=0,"",IFERROR(比較地域マスタ!$AE45,""))</f>
        <v>信濃町</v>
      </c>
      <c r="AZ110" s="16"/>
      <c r="BA110" s="22">
        <v>39</v>
      </c>
      <c r="BB110" s="22">
        <v>1</v>
      </c>
      <c r="BC110" s="18" t="str">
        <f t="shared" si="24"/>
        <v>20583</v>
      </c>
      <c r="BD110" s="18" t="str">
        <f t="shared" si="25"/>
        <v>信濃町</v>
      </c>
      <c r="BE110" s="33">
        <f>VLOOKUP(BC110&amp;"_"&amp;$AZ$9,データシート3!A:AB,MATCH("ea_"&amp;"太陽光（建物系）"&amp;"_年間発電",データシート3!$A$1:$AB$1,0),0)/10^3+VLOOKUP(BC110&amp;"_"&amp;$AZ$9,データシート3!A:AB,MATCH("ea_"&amp;"太陽光（土地系）"&amp;"_年間発電",データシート3!$A$1:$AB$1,0),0)/10^3</f>
        <v>698601.87300000002</v>
      </c>
      <c r="BF110" s="33">
        <f>VLOOKUP(BC110&amp;"_"&amp;$AZ$9,データシート3!A:AB,MATCH("ea_"&amp;"風力（陸上）"&amp;"_年間発電",データシート3!$A$1:$AB$1,0),0)/10^3</f>
        <v>63784.15800000001</v>
      </c>
      <c r="BG110" s="33">
        <f>VLOOKUP(BC110&amp;"_"&amp;$AZ$9,データシート3!A:AB,MATCH("ea_"&amp;"中小水（河川）"&amp;"_年間発電",データシート3!$A$1:$AB$1,0),0)/10^3+VLOOKUP(BC110&amp;"_"&amp;$AZ$9,データシート3!A:AB,MATCH("ea_"&amp;"中小水（農業用水路）"&amp;"_年間発電",データシート3!$A$1:$AB$1,0),0)/10^3</f>
        <v>40359.383999999998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11384.671</v>
      </c>
      <c r="BI110" s="33">
        <f t="shared" si="26"/>
        <v>814130.08600000001</v>
      </c>
      <c r="BJ110" s="33">
        <f>(VLOOKUP($BC110&amp;"_"&amp;$AZ$8,データシート3!$A:$AN,MATCH("da_合計",データシート3!$A$1:$AN$1,0),0))/10^3</f>
        <v>48841.518992784084</v>
      </c>
      <c r="BK110" s="33">
        <f t="shared" si="27"/>
        <v>765288.56700721593</v>
      </c>
      <c r="BL110" s="33">
        <f t="shared" si="28"/>
        <v>0</v>
      </c>
      <c r="BM110" s="33">
        <f t="shared" si="29"/>
        <v>765288.56700721593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20411</v>
      </c>
      <c r="AY111" s="18" t="str">
        <f>IF(IFERROR(比較地域マスタ!$AE46,"")=0,"",IFERROR(比較地域マスタ!$AE46,""))</f>
        <v>下條村</v>
      </c>
      <c r="AZ111" s="16"/>
      <c r="BA111" s="22">
        <v>40</v>
      </c>
      <c r="BB111" s="22">
        <v>1</v>
      </c>
      <c r="BC111" s="18" t="str">
        <f t="shared" si="24"/>
        <v>20411</v>
      </c>
      <c r="BD111" s="18" t="str">
        <f t="shared" si="25"/>
        <v>下條村</v>
      </c>
      <c r="BE111" s="33">
        <f>VLOOKUP(BC111&amp;"_"&amp;$AZ$9,データシート3!A:AB,MATCH("ea_"&amp;"太陽光（建物系）"&amp;"_年間発電",データシート3!$A$1:$AB$1,0),0)/10^3+VLOOKUP(BC111&amp;"_"&amp;$AZ$9,データシート3!A:AB,MATCH("ea_"&amp;"太陽光（土地系）"&amp;"_年間発電",データシート3!$A$1:$AB$1,0),0)/10^3</f>
        <v>154689.58300000001</v>
      </c>
      <c r="BF111" s="33">
        <f>VLOOKUP(BC111&amp;"_"&amp;$AZ$9,データシート3!A:AB,MATCH("ea_"&amp;"風力（陸上）"&amp;"_年間発電",データシート3!$A$1:$AB$1,0),0)/10^3</f>
        <v>53187.059000000001</v>
      </c>
      <c r="BG111" s="33">
        <f>VLOOKUP(BC111&amp;"_"&amp;$AZ$9,データシート3!A:AB,MATCH("ea_"&amp;"中小水（河川）"&amp;"_年間発電",データシート3!$A$1:$AB$1,0),0)/10^3+VLOOKUP(BC111&amp;"_"&amp;$AZ$9,データシート3!A:AB,MATCH("ea_"&amp;"中小水（農業用水路）"&amp;"_年間発電",データシート3!$A$1:$AB$1,0),0)/10^3</f>
        <v>253.376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208130.01800000001</v>
      </c>
      <c r="BJ111" s="33">
        <f>(VLOOKUP($BC111&amp;"_"&amp;$AZ$8,データシート3!$A:$AN,MATCH("da_合計",データシート3!$A$1:$AN$1,0),0))/10^3</f>
        <v>18490.82882598403</v>
      </c>
      <c r="BK111" s="33">
        <f t="shared" si="27"/>
        <v>189639.18917401598</v>
      </c>
      <c r="BL111" s="33">
        <f t="shared" si="28"/>
        <v>0</v>
      </c>
      <c r="BM111" s="33">
        <f t="shared" si="29"/>
        <v>189639.18917401598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20361</v>
      </c>
      <c r="AY112" s="18" t="str">
        <f>IF(IFERROR(比較地域マスタ!$AE47,"")=0,"",IFERROR(比較地域マスタ!$AE47,""))</f>
        <v>下諏訪町</v>
      </c>
      <c r="AZ112" s="16"/>
      <c r="BA112" s="22">
        <v>41</v>
      </c>
      <c r="BB112" s="22">
        <v>1</v>
      </c>
      <c r="BC112" s="18" t="str">
        <f t="shared" si="24"/>
        <v>20361</v>
      </c>
      <c r="BD112" s="18" t="str">
        <f t="shared" si="25"/>
        <v>下諏訪町</v>
      </c>
      <c r="BE112" s="33">
        <f>VLOOKUP(BC112&amp;"_"&amp;$AZ$9,データシート3!A:AB,MATCH("ea_"&amp;"太陽光（建物系）"&amp;"_年間発電",データシート3!$A$1:$AB$1,0),0)/10^3+VLOOKUP(BC112&amp;"_"&amp;$AZ$9,データシート3!A:AB,MATCH("ea_"&amp;"太陽光（土地系）"&amp;"_年間発電",データシート3!$A$1:$AB$1,0),0)/10^3</f>
        <v>141635.51599999997</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9904.5429999999997</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86.093000000000004</v>
      </c>
      <c r="BI112" s="33">
        <f t="shared" si="26"/>
        <v>151626.15199999997</v>
      </c>
      <c r="BJ112" s="33">
        <f>(VLOOKUP($BC112&amp;"_"&amp;$AZ$8,データシート3!$A:$AN,MATCH("da_合計",データシート3!$A$1:$AN$1,0),0))/10^3</f>
        <v>97105.673091800069</v>
      </c>
      <c r="BK112" s="33">
        <f t="shared" si="27"/>
        <v>54520.478908199904</v>
      </c>
      <c r="BL112" s="33">
        <f t="shared" si="28"/>
        <v>0</v>
      </c>
      <c r="BM112" s="33">
        <f t="shared" si="29"/>
        <v>54520.478908199904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20207</v>
      </c>
      <c r="AY113" s="18" t="str">
        <f>IF(IFERROR(比較地域マスタ!$AE48,"")=0,"",IFERROR(比較地域マスタ!$AE48,""))</f>
        <v>須坂市</v>
      </c>
      <c r="AZ113" s="16"/>
      <c r="BA113" s="22">
        <v>42</v>
      </c>
      <c r="BB113" s="22">
        <v>1</v>
      </c>
      <c r="BC113" s="18" t="str">
        <f t="shared" si="24"/>
        <v>20207</v>
      </c>
      <c r="BD113" s="18" t="str">
        <f t="shared" si="25"/>
        <v>須坂市</v>
      </c>
      <c r="BE113" s="33">
        <f>VLOOKUP(BC113&amp;"_"&amp;$AZ$9,データシート3!A:AB,MATCH("ea_"&amp;"太陽光（建物系）"&amp;"_年間発電",データシート3!$A$1:$AB$1,0),0)/10^3+VLOOKUP(BC113&amp;"_"&amp;$AZ$9,データシート3!A:AB,MATCH("ea_"&amp;"太陽光（土地系）"&amp;"_年間発電",データシート3!$A$1:$AB$1,0),0)/10^3</f>
        <v>1045207.277</v>
      </c>
      <c r="BF113" s="33">
        <f>VLOOKUP(BC113&amp;"_"&amp;$AZ$9,データシート3!A:AB,MATCH("ea_"&amp;"風力（陸上）"&amp;"_年間発電",データシート3!$A$1:$AB$1,0),0)/10^3</f>
        <v>21634.652999999998</v>
      </c>
      <c r="BG113" s="33">
        <f>VLOOKUP(BC113&amp;"_"&amp;$AZ$9,データシート3!A:AB,MATCH("ea_"&amp;"中小水（河川）"&amp;"_年間発電",データシート3!$A$1:$AB$1,0),0)/10^3+VLOOKUP(BC113&amp;"_"&amp;$AZ$9,データシート3!A:AB,MATCH("ea_"&amp;"中小水（農業用水路）"&amp;"_年間発電",データシート3!$A$1:$AB$1,0),0)/10^3</f>
        <v>79909.327000000005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428.01400000000001</v>
      </c>
      <c r="BI113" s="33">
        <f t="shared" si="26"/>
        <v>1147179.2709999999</v>
      </c>
      <c r="BJ113" s="33">
        <f>(VLOOKUP($BC113&amp;"_"&amp;$AZ$8,データシート3!$A:$AN,MATCH("da_合計",データシート3!$A$1:$AN$1,0),0))/10^3</f>
        <v>286521.90074607445</v>
      </c>
      <c r="BK113" s="33">
        <f t="shared" si="27"/>
        <v>860657.37025392544</v>
      </c>
      <c r="BL113" s="33">
        <f t="shared" si="28"/>
        <v>0</v>
      </c>
      <c r="BM113" s="33">
        <f t="shared" si="29"/>
        <v>860657.37025392544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20206</v>
      </c>
      <c r="AY114" s="18" t="str">
        <f>IF(IFERROR(比較地域マスタ!$AE49,"")=0,"",IFERROR(比較地域マスタ!$AE49,""))</f>
        <v>諏訪市</v>
      </c>
      <c r="AZ114" s="16"/>
      <c r="BA114" s="22">
        <v>43</v>
      </c>
      <c r="BB114" s="22">
        <v>1</v>
      </c>
      <c r="BC114" s="18" t="str">
        <f t="shared" si="24"/>
        <v>20206</v>
      </c>
      <c r="BD114" s="18" t="str">
        <f t="shared" si="25"/>
        <v>諏訪市</v>
      </c>
      <c r="BE114" s="33">
        <f>VLOOKUP(BC114&amp;"_"&amp;$AZ$9,データシート3!A:AB,MATCH("ea_"&amp;"太陽光（建物系）"&amp;"_年間発電",データシート3!$A$1:$AB$1,0),0)/10^3+VLOOKUP(BC114&amp;"_"&amp;$AZ$9,データシート3!A:AB,MATCH("ea_"&amp;"太陽光（土地系）"&amp;"_年間発電",データシート3!$A$1:$AB$1,0),0)/10^3</f>
        <v>576944.326</v>
      </c>
      <c r="BF114" s="33">
        <f>VLOOKUP(BC114&amp;"_"&amp;$AZ$9,データシート3!A:AB,MATCH("ea_"&amp;"風力（陸上）"&amp;"_年間発電",データシート3!$A$1:$AB$1,0),0)/10^3</f>
        <v>56370.137999999999</v>
      </c>
      <c r="BG114" s="33">
        <f>VLOOKUP(BC114&amp;"_"&amp;$AZ$9,データシート3!A:AB,MATCH("ea_"&amp;"中小水（河川）"&amp;"_年間発電",データシート3!$A$1:$AB$1,0),0)/10^3+VLOOKUP(BC114&amp;"_"&amp;$AZ$9,データシート3!A:AB,MATCH("ea_"&amp;"中小水（農業用水路）"&amp;"_年間発電",データシート3!$A$1:$AB$1,0),0)/10^3</f>
        <v>2646.308</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17.66</v>
      </c>
      <c r="BI114" s="33">
        <f t="shared" si="26"/>
        <v>635978.43200000003</v>
      </c>
      <c r="BJ114" s="33">
        <f>(VLOOKUP($BC114&amp;"_"&amp;$AZ$8,データシート3!$A:$AN,MATCH("da_合計",データシート3!$A$1:$AN$1,0),0))/10^3</f>
        <v>303878.79775607132</v>
      </c>
      <c r="BK114" s="33">
        <f t="shared" si="27"/>
        <v>332099.63424392871</v>
      </c>
      <c r="BL114" s="33">
        <f t="shared" si="28"/>
        <v>0</v>
      </c>
      <c r="BM114" s="33">
        <f t="shared" si="29"/>
        <v>332099.63424392871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20415</v>
      </c>
      <c r="AY115" s="18" t="str">
        <f>IF(IFERROR(比較地域マスタ!$AE50,"")=0,"",IFERROR(比較地域マスタ!$AE50,""))</f>
        <v>喬木村</v>
      </c>
      <c r="AZ115" s="16"/>
      <c r="BA115" s="22">
        <v>44</v>
      </c>
      <c r="BB115" s="22">
        <v>1</v>
      </c>
      <c r="BC115" s="18" t="str">
        <f t="shared" si="24"/>
        <v>20415</v>
      </c>
      <c r="BD115" s="18" t="str">
        <f t="shared" si="25"/>
        <v>喬木村</v>
      </c>
      <c r="BE115" s="33">
        <f>VLOOKUP(BC115&amp;"_"&amp;$AZ$9,データシート3!A:AB,MATCH("ea_"&amp;"太陽光（建物系）"&amp;"_年間発電",データシート3!$A$1:$AB$1,0),0)/10^3+VLOOKUP(BC115&amp;"_"&amp;$AZ$9,データシート3!A:AB,MATCH("ea_"&amp;"太陽光（土地系）"&amp;"_年間発電",データシート3!$A$1:$AB$1,0),0)/10^3</f>
        <v>201542.83900000001</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3370.2469999999998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204913.08600000001</v>
      </c>
      <c r="BJ115" s="33">
        <f>(VLOOKUP($BC115&amp;"_"&amp;$AZ$8,データシート3!$A:$AN,MATCH("da_合計",データシート3!$A$1:$AN$1,0),0))/10^3</f>
        <v>24110.642024936071</v>
      </c>
      <c r="BK115" s="33">
        <f t="shared" si="27"/>
        <v>180802.44397506394</v>
      </c>
      <c r="BL115" s="33">
        <f t="shared" si="28"/>
        <v>0</v>
      </c>
      <c r="BM115" s="33">
        <f t="shared" si="29"/>
        <v>180802.44397506394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20403</v>
      </c>
      <c r="AY116" s="18" t="str">
        <f>IF(IFERROR(比較地域マスタ!$AE51,"")=0,"",IFERROR(比較地域マスタ!$AE51,""))</f>
        <v>高森町</v>
      </c>
      <c r="AZ116" s="16"/>
      <c r="BA116" s="22">
        <v>45</v>
      </c>
      <c r="BB116" s="22">
        <v>1</v>
      </c>
      <c r="BC116" s="18" t="str">
        <f t="shared" si="24"/>
        <v>20403</v>
      </c>
      <c r="BD116" s="18" t="str">
        <f t="shared" si="25"/>
        <v>高森町</v>
      </c>
      <c r="BE116" s="33">
        <f>VLOOKUP(BC116&amp;"_"&amp;$AZ$9,データシート3!A:AB,MATCH("ea_"&amp;"太陽光（建物系）"&amp;"_年間発電",データシート3!$A$1:$AB$1,0),0)/10^3+VLOOKUP(BC116&amp;"_"&amp;$AZ$9,データシート3!A:AB,MATCH("ea_"&amp;"太陽光（土地系）"&amp;"_年間発電",データシート3!$A$1:$AB$1,0),0)/10^3</f>
        <v>408831.00699999998</v>
      </c>
      <c r="BF116" s="33">
        <f>VLOOKUP(BC116&amp;"_"&amp;$AZ$9,データシート3!A:AB,MATCH("ea_"&amp;"風力（陸上）"&amp;"_年間発電",データシート3!$A$1:$AB$1,0),0)/10^3</f>
        <v>13188.794</v>
      </c>
      <c r="BG116" s="33">
        <f>VLOOKUP(BC116&amp;"_"&amp;$AZ$9,データシート3!A:AB,MATCH("ea_"&amp;"中小水（河川）"&amp;"_年間発電",データシート3!$A$1:$AB$1,0),0)/10^3+VLOOKUP(BC116&amp;"_"&amp;$AZ$9,データシート3!A:AB,MATCH("ea_"&amp;"中小水（農業用水路）"&amp;"_年間発電",データシート3!$A$1:$AB$1,0),0)/10^3</f>
        <v>1838.866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423858.66699999996</v>
      </c>
      <c r="BJ116" s="33">
        <f>(VLOOKUP($BC116&amp;"_"&amp;$AZ$8,データシート3!$A:$AN,MATCH("da_合計",データシート3!$A$1:$AN$1,0),0))/10^3</f>
        <v>59777.318173974651</v>
      </c>
      <c r="BK116" s="33">
        <f t="shared" si="27"/>
        <v>364081.34882602532</v>
      </c>
      <c r="BL116" s="33">
        <f t="shared" si="28"/>
        <v>0</v>
      </c>
      <c r="BM116" s="33">
        <f t="shared" si="29"/>
        <v>364081.34882602532</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20543</v>
      </c>
      <c r="AY117" s="18" t="str">
        <f>IF(IFERROR(比較地域マスタ!$AE52,"")=0,"",IFERROR(比較地域マスタ!$AE52,""))</f>
        <v>高山村</v>
      </c>
      <c r="AZ117" s="16"/>
      <c r="BA117" s="22">
        <v>46</v>
      </c>
      <c r="BB117" s="22">
        <v>1</v>
      </c>
      <c r="BC117" s="18" t="str">
        <f t="shared" si="24"/>
        <v>20543</v>
      </c>
      <c r="BD117" s="18" t="str">
        <f t="shared" si="25"/>
        <v>高山村</v>
      </c>
      <c r="BE117" s="33">
        <f>VLOOKUP(BC117&amp;"_"&amp;$AZ$9,データシート3!A:AB,MATCH("ea_"&amp;"太陽光（建物系）"&amp;"_年間発電",データシート3!$A$1:$AB$1,0),0)/10^3+VLOOKUP(BC117&amp;"_"&amp;$AZ$9,データシート3!A:AB,MATCH("ea_"&amp;"太陽光（土地系）"&amp;"_年間発電",データシート3!$A$1:$AB$1,0),0)/10^3</f>
        <v>330717.60799999995</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59761.038999999997</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14.717000000000002</v>
      </c>
      <c r="BI117" s="33">
        <f t="shared" si="26"/>
        <v>390493.36399999994</v>
      </c>
      <c r="BJ117" s="33">
        <f>(VLOOKUP($BC117&amp;"_"&amp;$AZ$8,データシート3!$A:$AN,MATCH("da_合計",データシート3!$A$1:$AN$1,0),0))/10^3</f>
        <v>33273.744346782645</v>
      </c>
      <c r="BK117" s="33">
        <f t="shared" si="27"/>
        <v>357219.61965321732</v>
      </c>
      <c r="BL117" s="33">
        <f t="shared" si="28"/>
        <v>0</v>
      </c>
      <c r="BM117" s="33">
        <f t="shared" si="29"/>
        <v>357219.61965321732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20382</v>
      </c>
      <c r="AY118" s="18" t="str">
        <f>IF(IFERROR(比較地域マスタ!$AE53,"")=0,"",IFERROR(比較地域マスタ!$AE53,""))</f>
        <v>辰野町</v>
      </c>
      <c r="AZ118" s="16"/>
      <c r="BA118" s="22">
        <v>47</v>
      </c>
      <c r="BB118" s="22">
        <v>1</v>
      </c>
      <c r="BC118" s="18" t="str">
        <f t="shared" si="24"/>
        <v>20382</v>
      </c>
      <c r="BD118" s="18" t="str">
        <f t="shared" si="25"/>
        <v>辰野町</v>
      </c>
      <c r="BE118" s="33">
        <f>VLOOKUP(BC118&amp;"_"&amp;$AZ$9,データシート3!A:AB,MATCH("ea_"&amp;"太陽光（建物系）"&amp;"_年間発電",データシート3!$A$1:$AB$1,0),0)/10^3+VLOOKUP(BC118&amp;"_"&amp;$AZ$9,データシート3!A:AB,MATCH("ea_"&amp;"太陽光（土地系）"&amp;"_年間発電",データシート3!$A$1:$AB$1,0),0)/10^3</f>
        <v>474667.99100000004</v>
      </c>
      <c r="BF118" s="33">
        <f>VLOOKUP(BC118&amp;"_"&amp;$AZ$9,データシート3!A:AB,MATCH("ea_"&amp;"風力（陸上）"&amp;"_年間発電",データシート3!$A$1:$AB$1,0),0)/10^3</f>
        <v>44683.936000000002</v>
      </c>
      <c r="BG118" s="33">
        <f>VLOOKUP(BC118&amp;"_"&amp;$AZ$9,データシート3!A:AB,MATCH("ea_"&amp;"中小水（河川）"&amp;"_年間発電",データシート3!$A$1:$AB$1,0),0)/10^3+VLOOKUP(BC118&amp;"_"&amp;$AZ$9,データシート3!A:AB,MATCH("ea_"&amp;"中小水（農業用水路）"&amp;"_年間発電",データシート3!$A$1:$AB$1,0),0)/10^3</f>
        <v>36981.985000000001</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556333.91200000001</v>
      </c>
      <c r="BJ118" s="33">
        <f>(VLOOKUP($BC118&amp;"_"&amp;$AZ$8,データシート3!$A:$AN,MATCH("da_合計",データシート3!$A$1:$AN$1,0),0))/10^3</f>
        <v>107961.22021868796</v>
      </c>
      <c r="BK118" s="33">
        <f t="shared" si="27"/>
        <v>448372.69178131205</v>
      </c>
      <c r="BL118" s="33">
        <f t="shared" si="28"/>
        <v>0</v>
      </c>
      <c r="BM118" s="33">
        <f t="shared" si="29"/>
        <v>448372.69178131205</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20324</v>
      </c>
      <c r="AY119" s="18" t="str">
        <f>IF(IFERROR(比較地域マスタ!$AE54,"")=0,"",IFERROR(比較地域マスタ!$AE54,""))</f>
        <v>立科町</v>
      </c>
      <c r="AZ119" s="16"/>
      <c r="BA119" s="22">
        <v>48</v>
      </c>
      <c r="BB119" s="22">
        <v>1</v>
      </c>
      <c r="BC119" s="18" t="str">
        <f>AX119</f>
        <v>20324</v>
      </c>
      <c r="BD119" s="18" t="str">
        <f t="shared" si="25"/>
        <v>立科町</v>
      </c>
      <c r="BE119" s="33">
        <f>VLOOKUP(BC119&amp;"_"&amp;$AZ$9,データシート3!A:AB,MATCH("ea_"&amp;"太陽光（建物系）"&amp;"_年間発電",データシート3!$A$1:$AB$1,0),0)/10^3+VLOOKUP(BC119&amp;"_"&amp;$AZ$9,データシート3!A:AB,MATCH("ea_"&amp;"太陽光（土地系）"&amp;"_年間発電",データシート3!$A$1:$AB$1,0),0)/10^3</f>
        <v>658991.90899999999</v>
      </c>
      <c r="BF119" s="33">
        <f>VLOOKUP(BC119&amp;"_"&amp;$AZ$9,データシート3!A:AB,MATCH("ea_"&amp;"風力（陸上）"&amp;"_年間発電",データシート3!$A$1:$AB$1,0),0)/10^3</f>
        <v>38440.73799999999</v>
      </c>
      <c r="BG119" s="33">
        <f>VLOOKUP(BC119&amp;"_"&amp;$AZ$9,データシート3!A:AB,MATCH("ea_"&amp;"中小水（河川）"&amp;"_年間発電",データシート3!$A$1:$AB$1,0),0)/10^3+VLOOKUP(BC119&amp;"_"&amp;$AZ$9,データシート3!A:AB,MATCH("ea_"&amp;"中小水（農業用水路）"&amp;"_年間発電",データシート3!$A$1:$AB$1,0),0)/10^3</f>
        <v>984.40700000000004</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516.06899999999996</v>
      </c>
      <c r="BI119" s="33">
        <f t="shared" si="26"/>
        <v>698933.12300000002</v>
      </c>
      <c r="BJ119" s="33">
        <f>(VLOOKUP($BC119&amp;"_"&amp;$AZ$8,データシート3!$A:$AN,MATCH("da_合計",データシート3!$A$1:$AN$1,0),0))/10^3</f>
        <v>34542.681493213218</v>
      </c>
      <c r="BK119" s="33">
        <f t="shared" si="27"/>
        <v>664390.44150678685</v>
      </c>
      <c r="BL119" s="33">
        <f t="shared" si="28"/>
        <v>0</v>
      </c>
      <c r="BM119" s="33">
        <f t="shared" si="29"/>
        <v>664390.44150678685</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20452</v>
      </c>
      <c r="AY120" s="18" t="str">
        <f>IF(IFERROR(比較地域マスタ!$AE55,"")=0,"",IFERROR(比較地域マスタ!$AE55,""))</f>
        <v>筑北村</v>
      </c>
      <c r="AZ120" s="16"/>
      <c r="BA120" s="22">
        <v>49</v>
      </c>
      <c r="BB120" s="22">
        <v>1</v>
      </c>
      <c r="BC120" s="18" t="str">
        <f t="shared" si="24"/>
        <v>20452</v>
      </c>
      <c r="BD120" s="18" t="str">
        <f t="shared" si="25"/>
        <v>筑北村</v>
      </c>
      <c r="BE120" s="33">
        <f>VLOOKUP(BC120&amp;"_"&amp;$AZ$9,データシート3!A:AB,MATCH("ea_"&amp;"太陽光（建物系）"&amp;"_年間発電",データシート3!$A$1:$AB$1,0),0)/10^3+VLOOKUP(BC120&amp;"_"&amp;$AZ$9,データシート3!A:AB,MATCH("ea_"&amp;"太陽光（土地系）"&amp;"_年間発電",データシート3!$A$1:$AB$1,0),0)/10^3</f>
        <v>247389.05799999999</v>
      </c>
      <c r="BF120" s="33">
        <f>VLOOKUP(BC120&amp;"_"&amp;$AZ$9,データシート3!A:AB,MATCH("ea_"&amp;"風力（陸上）"&amp;"_年間発電",データシート3!$A$1:$AB$1,0),0)/10^3</f>
        <v>133024.82999999999</v>
      </c>
      <c r="BG120" s="33">
        <f>VLOOKUP(BC120&amp;"_"&amp;$AZ$9,データシート3!A:AB,MATCH("ea_"&amp;"中小水（河川）"&amp;"_年間発電",データシート3!$A$1:$AB$1,0),0)/10^3+VLOOKUP(BC120&amp;"_"&amp;$AZ$9,データシート3!A:AB,MATCH("ea_"&amp;"中小水（農業用水路）"&amp;"_年間発電",データシート3!$A$1:$AB$1,0),0)/10^3</f>
        <v>3158.81</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383572.69799999997</v>
      </c>
      <c r="BJ120" s="33">
        <f>(VLOOKUP($BC120&amp;"_"&amp;$AZ$8,データシート3!$A:$AN,MATCH("da_合計",データシート3!$A$1:$AN$1,0),0))/10^3</f>
        <v>15142.110068693835</v>
      </c>
      <c r="BK120" s="33">
        <f t="shared" si="27"/>
        <v>368430.58793130616</v>
      </c>
      <c r="BL120" s="33">
        <f t="shared" si="28"/>
        <v>0</v>
      </c>
      <c r="BM120" s="33">
        <f t="shared" si="29"/>
        <v>368430.58793130616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20218</v>
      </c>
      <c r="AY121" s="18" t="str">
        <f>IF(IFERROR(比較地域マスタ!$AE56,"")=0,"",IFERROR(比較地域マスタ!$AE56,""))</f>
        <v>千曲市</v>
      </c>
      <c r="AZ121" s="16"/>
      <c r="BA121" s="22">
        <v>50</v>
      </c>
      <c r="BB121" s="22">
        <v>1</v>
      </c>
      <c r="BC121" s="18" t="str">
        <f t="shared" si="24"/>
        <v>20218</v>
      </c>
      <c r="BD121" s="18" t="str">
        <f t="shared" si="25"/>
        <v>千曲市</v>
      </c>
      <c r="BE121" s="33">
        <f>VLOOKUP(BC121&amp;"_"&amp;$AZ$9,データシート3!A:AB,MATCH("ea_"&amp;"太陽光（建物系）"&amp;"_年間発電",データシート3!$A$1:$AB$1,0),0)/10^3+VLOOKUP(BC121&amp;"_"&amp;$AZ$9,データシート3!A:AB,MATCH("ea_"&amp;"太陽光（土地系）"&amp;"_年間発電",データシート3!$A$1:$AB$1,0),0)/10^3</f>
        <v>869533.34700000007</v>
      </c>
      <c r="BF121" s="33">
        <f>VLOOKUP(BC121&amp;"_"&amp;$AZ$9,データシート3!A:AB,MATCH("ea_"&amp;"風力（陸上）"&amp;"_年間発電",データシート3!$A$1:$AB$1,0),0)/10^3</f>
        <v>152517.80100000004</v>
      </c>
      <c r="BG121" s="33">
        <f>VLOOKUP(BC121&amp;"_"&amp;$AZ$9,データシート3!A:AB,MATCH("ea_"&amp;"中小水（河川）"&amp;"_年間発電",データシート3!$A$1:$AB$1,0),0)/10^3+VLOOKUP(BC121&amp;"_"&amp;$AZ$9,データシート3!A:AB,MATCH("ea_"&amp;"中小水（農業用水路）"&amp;"_年間発電",データシート3!$A$1:$AB$1,0),0)/10^3</f>
        <v>7321.527</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2.2080000000000006</v>
      </c>
      <c r="BI121" s="33">
        <f t="shared" si="26"/>
        <v>1029374.883</v>
      </c>
      <c r="BJ121" s="33">
        <f>(VLOOKUP($BC121&amp;"_"&amp;$AZ$8,データシート3!$A:$AN,MATCH("da_合計",データシート3!$A$1:$AN$1,0),0))/10^3</f>
        <v>354537.02598019381</v>
      </c>
      <c r="BK121" s="33">
        <f t="shared" si="27"/>
        <v>674837.85701980628</v>
      </c>
      <c r="BL121" s="33">
        <f t="shared" si="28"/>
        <v>0</v>
      </c>
      <c r="BM121" s="33">
        <f t="shared" si="29"/>
        <v>674837.85701980628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20214</v>
      </c>
      <c r="AY122" s="18" t="str">
        <f>IF(IFERROR(比較地域マスタ!$AE57,"")=0,"",IFERROR(比較地域マスタ!$AE57,""))</f>
        <v>茅野市</v>
      </c>
      <c r="AZ122" s="16"/>
      <c r="BA122" s="22">
        <v>51</v>
      </c>
      <c r="BB122" s="22">
        <v>1</v>
      </c>
      <c r="BC122" s="18" t="str">
        <f t="shared" si="24"/>
        <v>20214</v>
      </c>
      <c r="BD122" s="18" t="str">
        <f t="shared" si="25"/>
        <v>茅野市</v>
      </c>
      <c r="BE122" s="33">
        <f>VLOOKUP(BC122&amp;"_"&amp;$AZ$9,データシート3!A:AB,MATCH("ea_"&amp;"太陽光（建物系）"&amp;"_年間発電",データシート3!$A$1:$AB$1,0),0)/10^3+VLOOKUP(BC122&amp;"_"&amp;$AZ$9,データシート3!A:AB,MATCH("ea_"&amp;"太陽光（土地系）"&amp;"_年間発電",データシート3!$A$1:$AB$1,0),0)/10^3</f>
        <v>1814282.5169999998</v>
      </c>
      <c r="BF122" s="33">
        <f>VLOOKUP(BC122&amp;"_"&amp;$AZ$9,データシート3!A:AB,MATCH("ea_"&amp;"風力（陸上）"&amp;"_年間発電",データシート3!$A$1:$AB$1,0),0)/10^3</f>
        <v>10817.993</v>
      </c>
      <c r="BG122" s="33">
        <f>VLOOKUP(BC122&amp;"_"&amp;$AZ$9,データシート3!A:AB,MATCH("ea_"&amp;"中小水（河川）"&amp;"_年間発電",データシート3!$A$1:$AB$1,0),0)/10^3+VLOOKUP(BC122&amp;"_"&amp;$AZ$9,データシート3!A:AB,MATCH("ea_"&amp;"中小水（農業用水路）"&amp;"_年間発電",データシート3!$A$1:$AB$1,0),0)/10^3</f>
        <v>80238.38</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60293.866999999998</v>
      </c>
      <c r="BI122" s="33">
        <f t="shared" si="26"/>
        <v>1965632.7569999998</v>
      </c>
      <c r="BJ122" s="33">
        <f>(VLOOKUP($BC122&amp;"_"&amp;$AZ$8,データシート3!$A:$AN,MATCH("da_合計",データシート3!$A$1:$AN$1,0),0))/10^3</f>
        <v>372501.26307835523</v>
      </c>
      <c r="BK122" s="33">
        <f t="shared" si="27"/>
        <v>1593131.4939216445</v>
      </c>
      <c r="BL122" s="33">
        <f t="shared" si="28"/>
        <v>0</v>
      </c>
      <c r="BM122" s="33">
        <f t="shared" si="29"/>
        <v>1593131.4939216445</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20413</v>
      </c>
      <c r="AY123" s="18" t="str">
        <f>IF(IFERROR(比較地域マスタ!$AE58,"")=0,"",IFERROR(比較地域マスタ!$AE58,""))</f>
        <v>天龍村</v>
      </c>
      <c r="AZ123" s="16"/>
      <c r="BA123" s="22">
        <v>52</v>
      </c>
      <c r="BB123" s="22">
        <v>1</v>
      </c>
      <c r="BC123" s="18" t="str">
        <f t="shared" si="24"/>
        <v>20413</v>
      </c>
      <c r="BD123" s="18" t="str">
        <f t="shared" si="25"/>
        <v>天龍村</v>
      </c>
      <c r="BE123" s="33">
        <f>VLOOKUP(BC123&amp;"_"&amp;$AZ$9,データシート3!A:AB,MATCH("ea_"&amp;"太陽光（建物系）"&amp;"_年間発電",データシート3!$A$1:$AB$1,0),0)/10^3+VLOOKUP(BC123&amp;"_"&amp;$AZ$9,データシート3!A:AB,MATCH("ea_"&amp;"太陽光（土地系）"&amp;"_年間発電",データシート3!$A$1:$AB$1,0),0)/10^3</f>
        <v>45080.267</v>
      </c>
      <c r="BF123" s="33">
        <f>VLOOKUP(BC123&amp;"_"&amp;$AZ$9,データシート3!A:AB,MATCH("ea_"&amp;"風力（陸上）"&amp;"_年間発電",データシート3!$A$1:$AB$1,0),0)/10^3</f>
        <v>279968.47399999999</v>
      </c>
      <c r="BG123" s="33">
        <f>VLOOKUP(BC123&amp;"_"&amp;$AZ$9,データシート3!A:AB,MATCH("ea_"&amp;"中小水（河川）"&amp;"_年間発電",データシート3!$A$1:$AB$1,0),0)/10^3+VLOOKUP(BC123&amp;"_"&amp;$AZ$9,データシート3!A:AB,MATCH("ea_"&amp;"中小水（農業用水路）"&amp;"_年間発電",データシート3!$A$1:$AB$1,0),0)/10^3</f>
        <v>5121.2809999999999</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330170.022</v>
      </c>
      <c r="BJ123" s="33">
        <f>(VLOOKUP($BC123&amp;"_"&amp;$AZ$8,データシート3!$A:$AN,MATCH("da_合計",データシート3!$A$1:$AN$1,0),0))/10^3</f>
        <v>5956.7703707612936</v>
      </c>
      <c r="BK123" s="33">
        <f t="shared" si="27"/>
        <v>324213.25162923872</v>
      </c>
      <c r="BL123" s="33">
        <f t="shared" si="28"/>
        <v>0</v>
      </c>
      <c r="BM123" s="33">
        <f t="shared" si="29"/>
        <v>324213.25162923872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20219</v>
      </c>
      <c r="AY124" s="18" t="str">
        <f>IF(IFERROR(比較地域マスタ!$AE59,"")=0,"",IFERROR(比較地域マスタ!$AE59,""))</f>
        <v>東御市</v>
      </c>
      <c r="AZ124" s="16"/>
      <c r="BA124" s="22">
        <v>53</v>
      </c>
      <c r="BB124" s="22">
        <v>1</v>
      </c>
      <c r="BC124" s="18" t="str">
        <f t="shared" si="24"/>
        <v>20219</v>
      </c>
      <c r="BD124" s="18" t="str">
        <f t="shared" si="25"/>
        <v>東御市</v>
      </c>
      <c r="BE124" s="33">
        <f>VLOOKUP(BC124&amp;"_"&amp;$AZ$9,データシート3!A:AB,MATCH("ea_"&amp;"太陽光（建物系）"&amp;"_年間発電",データシート3!$A$1:$AB$1,0),0)/10^3+VLOOKUP(BC124&amp;"_"&amp;$AZ$9,データシート3!A:AB,MATCH("ea_"&amp;"太陽光（土地系）"&amp;"_年間発電",データシート3!$A$1:$AB$1,0),0)/10^3</f>
        <v>984480.58199999994</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43920.538</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4345.8710000000001</v>
      </c>
      <c r="BI124" s="33">
        <f t="shared" si="26"/>
        <v>1032746.9909999999</v>
      </c>
      <c r="BJ124" s="33">
        <f>(VLOOKUP($BC124&amp;"_"&amp;$AZ$8,データシート3!$A:$AN,MATCH("da_合計",データシート3!$A$1:$AN$1,0),0))/10^3</f>
        <v>182098.54086833211</v>
      </c>
      <c r="BK124" s="33">
        <f t="shared" si="27"/>
        <v>850648.45013166778</v>
      </c>
      <c r="BL124" s="33">
        <f t="shared" si="28"/>
        <v>0</v>
      </c>
      <c r="BM124" s="33">
        <f t="shared" si="29"/>
        <v>850648.45013166778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20416</v>
      </c>
      <c r="AY125" s="18" t="str">
        <f>IF(IFERROR(比較地域マスタ!$AE60,"")=0,"",IFERROR(比較地域マスタ!$AE60,""))</f>
        <v>豊丘村</v>
      </c>
      <c r="AZ125" s="16"/>
      <c r="BA125" s="22">
        <v>54</v>
      </c>
      <c r="BB125" s="22">
        <v>1</v>
      </c>
      <c r="BC125" s="18" t="str">
        <f t="shared" si="24"/>
        <v>20416</v>
      </c>
      <c r="BD125" s="18" t="str">
        <f t="shared" si="25"/>
        <v>豊丘村</v>
      </c>
      <c r="BE125" s="33">
        <f>VLOOKUP(BC125&amp;"_"&amp;$AZ$9,データシート3!A:AB,MATCH("ea_"&amp;"太陽光（建物系）"&amp;"_年間発電",データシート3!$A$1:$AB$1,0),0)/10^3+VLOOKUP(BC125&amp;"_"&amp;$AZ$9,データシート3!A:AB,MATCH("ea_"&amp;"太陽光（土地系）"&amp;"_年間発電",データシート3!$A$1:$AB$1,0),0)/10^3</f>
        <v>247200.76200000005</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2581.1469999999999</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249781.90900000004</v>
      </c>
      <c r="BJ125" s="33">
        <f>(VLOOKUP($BC125&amp;"_"&amp;$AZ$8,データシート3!$A:$AN,MATCH("da_合計",データシート3!$A$1:$AN$1,0),0))/10^3</f>
        <v>34911.055887323921</v>
      </c>
      <c r="BK125" s="33">
        <f t="shared" si="27"/>
        <v>214870.85311267612</v>
      </c>
      <c r="BL125" s="33">
        <f t="shared" si="28"/>
        <v>0</v>
      </c>
      <c r="BM125" s="33">
        <f t="shared" si="29"/>
        <v>214870.85311267612</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20386</v>
      </c>
      <c r="AY126" s="18" t="str">
        <f>IF(IFERROR(比較地域マスタ!$AE61,"")=0,"",IFERROR(比較地域マスタ!$AE61,""))</f>
        <v>中川村</v>
      </c>
      <c r="AZ126" s="16"/>
      <c r="BA126" s="22">
        <v>55</v>
      </c>
      <c r="BB126" s="22">
        <v>1</v>
      </c>
      <c r="BC126" s="18" t="str">
        <f t="shared" si="24"/>
        <v>20386</v>
      </c>
      <c r="BD126" s="18" t="str">
        <f t="shared" si="25"/>
        <v>中川村</v>
      </c>
      <c r="BE126" s="33">
        <f>VLOOKUP(BC126&amp;"_"&amp;$AZ$9,データシート3!A:AB,MATCH("ea_"&amp;"太陽光（建物系）"&amp;"_年間発電",データシート3!$A$1:$AB$1,0),0)/10^3+VLOOKUP(BC126&amp;"_"&amp;$AZ$9,データシート3!A:AB,MATCH("ea_"&amp;"太陽光（土地系）"&amp;"_年間発電",データシート3!$A$1:$AB$1,0),0)/10^3</f>
        <v>298654.54000000004</v>
      </c>
      <c r="BF126" s="33">
        <f>VLOOKUP(BC126&amp;"_"&amp;$AZ$9,データシート3!A:AB,MATCH("ea_"&amp;"風力（陸上）"&amp;"_年間発電",データシート3!$A$1:$AB$1,0),0)/10^3</f>
        <v>9953.2129999999997</v>
      </c>
      <c r="BG126" s="33">
        <f>VLOOKUP(BC126&amp;"_"&amp;$AZ$9,データシート3!A:AB,MATCH("ea_"&amp;"中小水（河川）"&amp;"_年間発電",データシート3!$A$1:$AB$1,0),0)/10^3+VLOOKUP(BC126&amp;"_"&amp;$AZ$9,データシート3!A:AB,MATCH("ea_"&amp;"中小水（農業用水路）"&amp;"_年間発電",データシート3!$A$1:$AB$1,0),0)/10^3</f>
        <v>701.01300000000003</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309308.766</v>
      </c>
      <c r="BJ126" s="33">
        <f>(VLOOKUP($BC126&amp;"_"&amp;$AZ$8,データシート3!$A:$AN,MATCH("da_合計",データシート3!$A$1:$AN$1,0),0))/10^3</f>
        <v>16757.091621997064</v>
      </c>
      <c r="BK126" s="33">
        <f t="shared" si="27"/>
        <v>292551.67437800294</v>
      </c>
      <c r="BL126" s="33">
        <f t="shared" si="28"/>
        <v>0</v>
      </c>
      <c r="BM126" s="33">
        <f t="shared" si="29"/>
        <v>292551.67437800294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20211</v>
      </c>
      <c r="AY127" s="18" t="str">
        <f>IF(IFERROR(比較地域マスタ!$AE62,"")=0,"",IFERROR(比較地域マスタ!$AE62,""))</f>
        <v>中野市</v>
      </c>
      <c r="AZ127" s="16"/>
      <c r="BA127" s="22">
        <v>56</v>
      </c>
      <c r="BB127" s="22">
        <v>1</v>
      </c>
      <c r="BC127" s="18" t="str">
        <f t="shared" si="24"/>
        <v>20211</v>
      </c>
      <c r="BD127" s="18" t="str">
        <f t="shared" si="25"/>
        <v>中野市</v>
      </c>
      <c r="BE127" s="33">
        <f>VLOOKUP(BC127&amp;"_"&amp;$AZ$9,データシート3!A:AB,MATCH("ea_"&amp;"太陽光（建物系）"&amp;"_年間発電",データシート3!$A$1:$AB$1,0),0)/10^3+VLOOKUP(BC127&amp;"_"&amp;$AZ$9,データシート3!A:AB,MATCH("ea_"&amp;"太陽光（土地系）"&amp;"_年間発電",データシート3!$A$1:$AB$1,0),0)/10^3</f>
        <v>1313644.1939999999</v>
      </c>
      <c r="BF127" s="33">
        <f>VLOOKUP(BC127&amp;"_"&amp;$AZ$9,データシート3!A:AB,MATCH("ea_"&amp;"風力（陸上）"&amp;"_年間発電",データシート3!$A$1:$AB$1,0),0)/10^3</f>
        <v>76870.054999999993</v>
      </c>
      <c r="BG127" s="33">
        <f>VLOOKUP(BC127&amp;"_"&amp;$AZ$9,データシート3!A:AB,MATCH("ea_"&amp;"中小水（河川）"&amp;"_年間発電",データシート3!$A$1:$AB$1,0),0)/10^3+VLOOKUP(BC127&amp;"_"&amp;$AZ$9,データシート3!A:AB,MATCH("ea_"&amp;"中小水（農業用水路）"&amp;"_年間発電",データシート3!$A$1:$AB$1,0),0)/10^3</f>
        <v>41849.467000000004</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651.21799999999996</v>
      </c>
      <c r="BI127" s="33">
        <f t="shared" si="26"/>
        <v>1433014.9339999999</v>
      </c>
      <c r="BJ127" s="33">
        <f>(VLOOKUP($BC127&amp;"_"&amp;$AZ$8,データシート3!$A:$AN,MATCH("da_合計",データシート3!$A$1:$AN$1,0),0))/10^3</f>
        <v>257938.71635969743</v>
      </c>
      <c r="BK127" s="33">
        <f t="shared" si="27"/>
        <v>1175076.2176403024</v>
      </c>
      <c r="BL127" s="33">
        <f t="shared" si="28"/>
        <v>0</v>
      </c>
      <c r="BM127" s="33">
        <f t="shared" si="29"/>
        <v>1175076.2176403024</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20201</v>
      </c>
      <c r="AY128" s="18" t="str">
        <f>IF(IFERROR(比較地域マスタ!$AE63,"")=0,"",IFERROR(比較地域マスタ!$AE63,""))</f>
        <v>長野市</v>
      </c>
      <c r="AZ128" s="16"/>
      <c r="BA128" s="22">
        <v>57</v>
      </c>
      <c r="BB128" s="22">
        <v>1</v>
      </c>
      <c r="BC128" s="18" t="str">
        <f t="shared" si="24"/>
        <v>20201</v>
      </c>
      <c r="BD128" s="18" t="str">
        <f t="shared" si="25"/>
        <v>長野市</v>
      </c>
      <c r="BE128" s="33">
        <f>VLOOKUP(BC128&amp;"_"&amp;$AZ$9,データシート3!A:AB,MATCH("ea_"&amp;"太陽光（建物系）"&amp;"_年間発電",データシート3!$A$1:$AB$1,0),0)/10^3+VLOOKUP(BC128&amp;"_"&amp;$AZ$9,データシート3!A:AB,MATCH("ea_"&amp;"太陽光（土地系）"&amp;"_年間発電",データシート3!$A$1:$AB$1,0),0)/10^3</f>
        <v>4394724.983</v>
      </c>
      <c r="BF128" s="33">
        <f>VLOOKUP(BC128&amp;"_"&amp;$AZ$9,データシート3!A:AB,MATCH("ea_"&amp;"風力（陸上）"&amp;"_年間発電",データシート3!$A$1:$AB$1,0),0)/10^3</f>
        <v>188102.25899999999</v>
      </c>
      <c r="BG128" s="33">
        <f>VLOOKUP(BC128&amp;"_"&amp;$AZ$9,データシート3!A:AB,MATCH("ea_"&amp;"中小水（河川）"&amp;"_年間発電",データシート3!$A$1:$AB$1,0),0)/10^3+VLOOKUP(BC128&amp;"_"&amp;$AZ$9,データシート3!A:AB,MATCH("ea_"&amp;"中小水（農業用水路）"&amp;"_年間発電",データシート3!$A$1:$AB$1,0),0)/10^3</f>
        <v>178369.08</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13259.592000000002</v>
      </c>
      <c r="BI128" s="33">
        <f t="shared" si="26"/>
        <v>4774455.9139999999</v>
      </c>
      <c r="BJ128" s="33">
        <f>(VLOOKUP($BC128&amp;"_"&amp;$AZ$8,データシート3!$A:$AN,MATCH("da_合計",データシート3!$A$1:$AN$1,0),0))/10^3</f>
        <v>2204412.3761996762</v>
      </c>
      <c r="BK128" s="33">
        <f t="shared" si="27"/>
        <v>2570043.5378003237</v>
      </c>
      <c r="BL128" s="33">
        <f t="shared" si="28"/>
        <v>0</v>
      </c>
      <c r="BM128" s="33">
        <f t="shared" si="29"/>
        <v>2570043.5378003237</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20350</v>
      </c>
      <c r="AY129" s="18" t="str">
        <f>IF(IFERROR(比較地域マスタ!$AE64,"")=0,"",IFERROR(比較地域マスタ!$AE64,""))</f>
        <v>長和町</v>
      </c>
      <c r="AZ129" s="16"/>
      <c r="BA129" s="22">
        <v>58</v>
      </c>
      <c r="BB129" s="22">
        <v>1</v>
      </c>
      <c r="BC129" s="18" t="str">
        <f t="shared" si="24"/>
        <v>20350</v>
      </c>
      <c r="BD129" s="18" t="str">
        <f t="shared" si="25"/>
        <v>長和町</v>
      </c>
      <c r="BE129" s="33">
        <f>VLOOKUP(BC129&amp;"_"&amp;$AZ$9,データシート3!A:AB,MATCH("ea_"&amp;"太陽光（建物系）"&amp;"_年間発電",データシート3!$A$1:$AB$1,0),0)/10^3+VLOOKUP(BC129&amp;"_"&amp;$AZ$9,データシート3!A:AB,MATCH("ea_"&amp;"太陽光（土地系）"&amp;"_年間発電",データシート3!$A$1:$AB$1,0),0)/10^3</f>
        <v>392990.69900000002</v>
      </c>
      <c r="BF129" s="33">
        <f>VLOOKUP(BC129&amp;"_"&amp;$AZ$9,データシート3!A:AB,MATCH("ea_"&amp;"風力（陸上）"&amp;"_年間発電",データシート3!$A$1:$AB$1,0),0)/10^3</f>
        <v>237825.43700000001</v>
      </c>
      <c r="BG129" s="33">
        <f>VLOOKUP(BC129&amp;"_"&amp;$AZ$9,データシート3!A:AB,MATCH("ea_"&amp;"中小水（河川）"&amp;"_年間発電",データシート3!$A$1:$AB$1,0),0)/10^3+VLOOKUP(BC129&amp;"_"&amp;$AZ$9,データシート3!A:AB,MATCH("ea_"&amp;"中小水（農業用水路）"&amp;"_年間発電",データシート3!$A$1:$AB$1,0),0)/10^3</f>
        <v>51751.029000000002</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393.42899999999997</v>
      </c>
      <c r="BI129" s="33">
        <f t="shared" si="26"/>
        <v>682960.59400000004</v>
      </c>
      <c r="BJ129" s="33">
        <f>(VLOOKUP($BC129&amp;"_"&amp;$AZ$8,データシート3!$A:$AN,MATCH("da_合計",データシート3!$A$1:$AN$1,0),0))/10^3</f>
        <v>26312.586046536398</v>
      </c>
      <c r="BK129" s="33">
        <f t="shared" si="27"/>
        <v>656648.00795346359</v>
      </c>
      <c r="BL129" s="33">
        <f t="shared" si="28"/>
        <v>0</v>
      </c>
      <c r="BM129" s="33">
        <f t="shared" si="29"/>
        <v>656648.00795346359</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20423</v>
      </c>
      <c r="AY130" s="18" t="str">
        <f>IF(IFERROR(比較地域マスタ!$AE65,"")=0,"",IFERROR(比較地域マスタ!$AE65,""))</f>
        <v>南木曽町</v>
      </c>
      <c r="AZ130" s="16"/>
      <c r="BA130" s="22">
        <v>59</v>
      </c>
      <c r="BB130" s="22">
        <v>1</v>
      </c>
      <c r="BC130" s="18" t="str">
        <f t="shared" si="24"/>
        <v>20423</v>
      </c>
      <c r="BD130" s="18" t="str">
        <f t="shared" si="25"/>
        <v>南木曽町</v>
      </c>
      <c r="BE130" s="33">
        <f>VLOOKUP(BC130&amp;"_"&amp;$AZ$9,データシート3!A:AB,MATCH("ea_"&amp;"太陽光（建物系）"&amp;"_年間発電",データシート3!$A$1:$AB$1,0),0)/10^3+VLOOKUP(BC130&amp;"_"&amp;$AZ$9,データシート3!A:AB,MATCH("ea_"&amp;"太陽光（土地系）"&amp;"_年間発電",データシート3!$A$1:$AB$1,0),0)/10^3</f>
        <v>124413.981</v>
      </c>
      <c r="BF130" s="33">
        <f>VLOOKUP(BC130&amp;"_"&amp;$AZ$9,データシート3!A:AB,MATCH("ea_"&amp;"風力（陸上）"&amp;"_年間発電",データシート3!$A$1:$AB$1,0),0)/10^3</f>
        <v>53728.029000000002</v>
      </c>
      <c r="BG130" s="33">
        <f>VLOOKUP(BC130&amp;"_"&amp;$AZ$9,データシート3!A:AB,MATCH("ea_"&amp;"中小水（河川）"&amp;"_年間発電",データシート3!$A$1:$AB$1,0),0)/10^3+VLOOKUP(BC130&amp;"_"&amp;$AZ$9,データシート3!A:AB,MATCH("ea_"&amp;"中小水（農業用水路）"&amp;"_年間発電",データシート3!$A$1:$AB$1,0),0)/10^3</f>
        <v>81400.710000000006</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259542.72000000003</v>
      </c>
      <c r="BJ130" s="33">
        <f>(VLOOKUP($BC130&amp;"_"&amp;$AZ$8,データシート3!$A:$AN,MATCH("da_合計",データシート3!$A$1:$AN$1,0),0))/10^3</f>
        <v>20492.609667291181</v>
      </c>
      <c r="BK130" s="33">
        <f t="shared" si="27"/>
        <v>239050.11033270886</v>
      </c>
      <c r="BL130" s="33">
        <f t="shared" si="28"/>
        <v>0</v>
      </c>
      <c r="BM130" s="33">
        <f t="shared" si="29"/>
        <v>239050.11033270886</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20410</v>
      </c>
      <c r="AY131" s="18" t="str">
        <f>IF(IFERROR(比較地域マスタ!$AE66,"")=0,"",IFERROR(比較地域マスタ!$AE66,""))</f>
        <v>根羽村</v>
      </c>
      <c r="AZ131" s="16"/>
      <c r="BA131" s="22">
        <v>60</v>
      </c>
      <c r="BB131" s="22">
        <v>1</v>
      </c>
      <c r="BC131" s="18" t="str">
        <f t="shared" si="24"/>
        <v>20410</v>
      </c>
      <c r="BD131" s="18" t="str">
        <f t="shared" si="25"/>
        <v>根羽村</v>
      </c>
      <c r="BE131" s="33">
        <f>VLOOKUP(BC131&amp;"_"&amp;$AZ$9,データシート3!A:AB,MATCH("ea_"&amp;"太陽光（建物系）"&amp;"_年間発電",データシート3!$A$1:$AB$1,0),0)/10^3+VLOOKUP(BC131&amp;"_"&amp;$AZ$9,データシート3!A:AB,MATCH("ea_"&amp;"太陽光（土地系）"&amp;"_年間発電",データシート3!$A$1:$AB$1,0),0)/10^3</f>
        <v>44387.286999999997</v>
      </c>
      <c r="BF131" s="33">
        <f>VLOOKUP(BC131&amp;"_"&amp;$AZ$9,データシート3!A:AB,MATCH("ea_"&amp;"風力（陸上）"&amp;"_年間発電",データシート3!$A$1:$AB$1,0),0)/10^3</f>
        <v>301162.86200000002</v>
      </c>
      <c r="BG131" s="33">
        <f>VLOOKUP(BC131&amp;"_"&amp;$AZ$9,データシート3!A:AB,MATCH("ea_"&amp;"中小水（河川）"&amp;"_年間発電",データシート3!$A$1:$AB$1,0),0)/10^3+VLOOKUP(BC131&amp;"_"&amp;$AZ$9,データシート3!A:AB,MATCH("ea_"&amp;"中小水（農業用水路）"&amp;"_年間発電",データシート3!$A$1:$AB$1,0),0)/10^3</f>
        <v>43359.898000000001</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388910.04700000002</v>
      </c>
      <c r="BJ131" s="33">
        <f>(VLOOKUP($BC131&amp;"_"&amp;$AZ$8,データシート3!$A:$AN,MATCH("da_合計",データシート3!$A$1:$AN$1,0),0))/10^3</f>
        <v>4435.5746496929332</v>
      </c>
      <c r="BK131" s="33">
        <f t="shared" si="27"/>
        <v>384474.4723503071</v>
      </c>
      <c r="BL131" s="33">
        <f t="shared" si="28"/>
        <v>0</v>
      </c>
      <c r="BM131" s="33">
        <f t="shared" si="29"/>
        <v>384474.4723503071</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20563</v>
      </c>
      <c r="AY132" s="18" t="str">
        <f>IF(IFERROR(比較地域マスタ!$AE67,"")=0,"",IFERROR(比較地域マスタ!$AE67,""))</f>
        <v>野沢温泉村</v>
      </c>
      <c r="AZ132" s="16"/>
      <c r="BA132" s="22">
        <v>61</v>
      </c>
      <c r="BB132" s="22">
        <v>1</v>
      </c>
      <c r="BC132" s="18" t="str">
        <f t="shared" si="24"/>
        <v>20563</v>
      </c>
      <c r="BD132" s="18" t="str">
        <f t="shared" si="25"/>
        <v>野沢温泉村</v>
      </c>
      <c r="BE132" s="33">
        <f>VLOOKUP(BC132&amp;"_"&amp;$AZ$9,データシート3!A:AB,MATCH("ea_"&amp;"太陽光（建物系）"&amp;"_年間発電",データシート3!$A$1:$AB$1,0),0)/10^3+VLOOKUP(BC132&amp;"_"&amp;$AZ$9,データシート3!A:AB,MATCH("ea_"&amp;"太陽光（土地系）"&amp;"_年間発電",データシート3!$A$1:$AB$1,0),0)/10^3</f>
        <v>95364.312000000005</v>
      </c>
      <c r="BF132" s="33">
        <f>VLOOKUP(BC132&amp;"_"&amp;$AZ$9,データシート3!A:AB,MATCH("ea_"&amp;"風力（陸上）"&amp;"_年間発電",データシート3!$A$1:$AB$1,0),0)/10^3</f>
        <v>3544.6669999999999</v>
      </c>
      <c r="BG132" s="33">
        <f>VLOOKUP(BC132&amp;"_"&amp;$AZ$9,データシート3!A:AB,MATCH("ea_"&amp;"中小水（河川）"&amp;"_年間発電",データシート3!$A$1:$AB$1,0),0)/10^3+VLOOKUP(BC132&amp;"_"&amp;$AZ$9,データシート3!A:AB,MATCH("ea_"&amp;"中小水（農業用水路）"&amp;"_年間発電",データシート3!$A$1:$AB$1,0),0)/10^3</f>
        <v>12303.364</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981492.51100000006</v>
      </c>
      <c r="BI132" s="33">
        <f t="shared" si="26"/>
        <v>1092704.8540000001</v>
      </c>
      <c r="BJ132" s="33">
        <f>(VLOOKUP($BC132&amp;"_"&amp;$AZ$8,データシート3!$A:$AN,MATCH("da_合計",データシート3!$A$1:$AN$1,0),0))/10^3</f>
        <v>18105.32893969243</v>
      </c>
      <c r="BK132" s="33">
        <f t="shared" si="27"/>
        <v>1074599.5250603077</v>
      </c>
      <c r="BL132" s="33">
        <f t="shared" si="28"/>
        <v>0</v>
      </c>
      <c r="BM132" s="33">
        <f t="shared" si="29"/>
        <v>1074599.5250603077</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20485</v>
      </c>
      <c r="AY133" s="18" t="str">
        <f>IF(IFERROR(比較地域マスタ!$AE68,"")=0,"",IFERROR(比較地域マスタ!$AE68,""))</f>
        <v>白馬村</v>
      </c>
      <c r="AZ133" s="16"/>
      <c r="BA133" s="22">
        <v>62</v>
      </c>
      <c r="BB133" s="22">
        <v>1</v>
      </c>
      <c r="BC133" s="18" t="str">
        <f t="shared" si="24"/>
        <v>20485</v>
      </c>
      <c r="BD133" s="18" t="str">
        <f t="shared" si="25"/>
        <v>白馬村</v>
      </c>
      <c r="BE133" s="33">
        <f>VLOOKUP(BC133&amp;"_"&amp;$AZ$9,データシート3!A:AB,MATCH("ea_"&amp;"太陽光（建物系）"&amp;"_年間発電",データシート3!$A$1:$AB$1,0),0)/10^3+VLOOKUP(BC133&amp;"_"&amp;$AZ$9,データシート3!A:AB,MATCH("ea_"&amp;"太陽光（土地系）"&amp;"_年間発電",データシート3!$A$1:$AB$1,0),0)/10^3</f>
        <v>382730.50400000002</v>
      </c>
      <c r="BF133" s="33">
        <f>VLOOKUP(BC133&amp;"_"&amp;$AZ$9,データシート3!A:AB,MATCH("ea_"&amp;"風力（陸上）"&amp;"_年間発電",データシート3!$A$1:$AB$1,0),0)/10^3</f>
        <v>91049.876000000004</v>
      </c>
      <c r="BG133" s="33">
        <f>VLOOKUP(BC133&amp;"_"&amp;$AZ$9,データシート3!A:AB,MATCH("ea_"&amp;"中小水（河川）"&amp;"_年間発電",データシート3!$A$1:$AB$1,0),0)/10^3+VLOOKUP(BC133&amp;"_"&amp;$AZ$9,データシート3!A:AB,MATCH("ea_"&amp;"中小水（農業用水路）"&amp;"_年間発電",データシート3!$A$1:$AB$1,0),0)/10^3</f>
        <v>24982.098999999995</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360.07100000000008</v>
      </c>
      <c r="BI133" s="33">
        <f t="shared" si="26"/>
        <v>499122.55</v>
      </c>
      <c r="BJ133" s="33">
        <f>(VLOOKUP($BC133&amp;"_"&amp;$AZ$8,データシート3!$A:$AN,MATCH("da_合計",データシート3!$A$1:$AN$1,0),0))/10^3</f>
        <v>53958.529874883388</v>
      </c>
      <c r="BK133" s="33">
        <f t="shared" si="27"/>
        <v>445164.02012511657</v>
      </c>
      <c r="BL133" s="33">
        <f t="shared" si="28"/>
        <v>0</v>
      </c>
      <c r="BM133" s="33">
        <f t="shared" si="29"/>
        <v>445164.02012511657</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20363</v>
      </c>
      <c r="AY134" s="18" t="str">
        <f>IF(IFERROR(比較地域マスタ!$AE69,"")=0,"",IFERROR(比較地域マスタ!$AE69,""))</f>
        <v>原村</v>
      </c>
      <c r="AZ134" s="16"/>
      <c r="BA134" s="22">
        <v>63</v>
      </c>
      <c r="BB134" s="22">
        <v>1</v>
      </c>
      <c r="BC134" s="18" t="str">
        <f t="shared" si="24"/>
        <v>20363</v>
      </c>
      <c r="BD134" s="18" t="str">
        <f t="shared" si="25"/>
        <v>原村</v>
      </c>
      <c r="BE134" s="33">
        <f>VLOOKUP(BC134&amp;"_"&amp;$AZ$9,データシート3!A:AB,MATCH("ea_"&amp;"太陽光（建物系）"&amp;"_年間発電",データシート3!$A$1:$AB$1,0),0)/10^3+VLOOKUP(BC134&amp;"_"&amp;$AZ$9,データシート3!A:AB,MATCH("ea_"&amp;"太陽光（土地系）"&amp;"_年間発電",データシート3!$A$1:$AB$1,0),0)/10^3</f>
        <v>674954.28299999982</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4787.9459999999999</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404.221</v>
      </c>
      <c r="BI134" s="33">
        <f t="shared" si="26"/>
        <v>680146.44999999984</v>
      </c>
      <c r="BJ134" s="33">
        <f>(VLOOKUP($BC134&amp;"_"&amp;$AZ$8,データシート3!$A:$AN,MATCH("da_合計",データシート3!$A$1:$AN$1,0),0))/10^3</f>
        <v>31303.094752642981</v>
      </c>
      <c r="BK134" s="33">
        <f t="shared" si="27"/>
        <v>648843.35524735681</v>
      </c>
      <c r="BL134" s="33">
        <f t="shared" si="28"/>
        <v>0</v>
      </c>
      <c r="BM134" s="33">
        <f t="shared" si="29"/>
        <v>648843.35524735681</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t="str">
        <f>比較地域マスタ!AD70</f>
        <v>20409</v>
      </c>
      <c r="AY135" s="18" t="str">
        <f>IF(IFERROR(比較地域マスタ!$AE70,"")=0,"",IFERROR(比較地域マスタ!$AE70,""))</f>
        <v>平谷村</v>
      </c>
      <c r="AZ135" s="16"/>
      <c r="BA135" s="22">
        <v>64</v>
      </c>
      <c r="BB135" s="22">
        <v>1</v>
      </c>
      <c r="BC135" s="18" t="str">
        <f t="shared" si="24"/>
        <v>20409</v>
      </c>
      <c r="BD135" s="18" t="str">
        <f t="shared" si="25"/>
        <v>平谷村</v>
      </c>
      <c r="BE135" s="33">
        <f>VLOOKUP(BC135&amp;"_"&amp;$AZ$9,データシート3!A:AB,MATCH("ea_"&amp;"太陽光（建物系）"&amp;"_年間発電",データシート3!$A$1:$AB$1,0),0)/10^3+VLOOKUP(BC135&amp;"_"&amp;$AZ$9,データシート3!A:AB,MATCH("ea_"&amp;"太陽光（土地系）"&amp;"_年間発電",データシート3!$A$1:$AB$1,0),0)/10^3</f>
        <v>17131.398999999998</v>
      </c>
      <c r="BF135" s="33">
        <f>VLOOKUP(BC135&amp;"_"&amp;$AZ$9,データシート3!A:AB,MATCH("ea_"&amp;"風力（陸上）"&amp;"_年間発電",データシート3!$A$1:$AB$1,0),0)/10^3</f>
        <v>156842.81200000001</v>
      </c>
      <c r="BG135" s="33">
        <f>VLOOKUP(BC135&amp;"_"&amp;$AZ$9,データシート3!A:AB,MATCH("ea_"&amp;"中小水（河川）"&amp;"_年間発電",データシート3!$A$1:$AB$1,0),0)/10^3+VLOOKUP(BC135&amp;"_"&amp;$AZ$9,データシート3!A:AB,MATCH("ea_"&amp;"中小水（農業用水路）"&amp;"_年間発電",データシート3!$A$1:$AB$1,0),0)/10^3</f>
        <v>9952.6869999999999</v>
      </c>
      <c r="BH135" s="33">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0</v>
      </c>
      <c r="BI135" s="33">
        <f t="shared" si="26"/>
        <v>183926.89800000002</v>
      </c>
      <c r="BJ135" s="33">
        <f>(VLOOKUP($BC135&amp;"_"&amp;$AZ$8,データシート3!$A:$AN,MATCH("da_合計",データシート3!$A$1:$AN$1,0),0))/10^3</f>
        <v>2278.3151989267853</v>
      </c>
      <c r="BK135" s="33">
        <f t="shared" si="27"/>
        <v>181648.58280107324</v>
      </c>
      <c r="BL135" s="33">
        <f t="shared" si="28"/>
        <v>0</v>
      </c>
      <c r="BM135" s="33">
        <f t="shared" si="29"/>
        <v>181648.58280107324</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t="str">
        <f>比較地域マスタ!AD71</f>
        <v>20362</v>
      </c>
      <c r="AY136" s="18" t="str">
        <f>IF(IFERROR(比較地域マスタ!$AE71,"")=0,"",IFERROR(比較地域マスタ!$AE71,""))</f>
        <v>富士見町</v>
      </c>
      <c r="AZ136" s="16"/>
      <c r="BA136" s="22">
        <v>65</v>
      </c>
      <c r="BB136" s="22">
        <v>1</v>
      </c>
      <c r="BC136" s="18" t="str">
        <f t="shared" si="24"/>
        <v>20362</v>
      </c>
      <c r="BD136" s="18" t="str">
        <f t="shared" si="25"/>
        <v>富士見町</v>
      </c>
      <c r="BE136" s="33">
        <f>VLOOKUP(BC136&amp;"_"&amp;$AZ$9,データシート3!A:AB,MATCH("ea_"&amp;"太陽光（建物系）"&amp;"_年間発電",データシート3!$A$1:$AB$1,0),0)/10^3+VLOOKUP(BC136&amp;"_"&amp;$AZ$9,データシート3!A:AB,MATCH("ea_"&amp;"太陽光（土地系）"&amp;"_年間発電",データシート3!$A$1:$AB$1,0),0)/10^3</f>
        <v>889644.65099999995</v>
      </c>
      <c r="BF136" s="33">
        <f>VLOOKUP(BC136&amp;"_"&amp;$AZ$9,データシート3!A:AB,MATCH("ea_"&amp;"風力（陸上）"&amp;"_年間発電",データシート3!$A$1:$AB$1,0),0)/10^3</f>
        <v>819.01099999999985</v>
      </c>
      <c r="BG136" s="33">
        <f>VLOOKUP(BC136&amp;"_"&amp;$AZ$9,データシート3!A:AB,MATCH("ea_"&amp;"中小水（河川）"&amp;"_年間発電",データシート3!$A$1:$AB$1,0),0)/10^3+VLOOKUP(BC136&amp;"_"&amp;$AZ$9,データシート3!A:AB,MATCH("ea_"&amp;"中小水（農業用水路）"&amp;"_年間発電",データシート3!$A$1:$AB$1,0),0)/10^3</f>
        <v>49340.436000000009</v>
      </c>
      <c r="BH136" s="33">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1013.4969999999998</v>
      </c>
      <c r="BI136" s="33">
        <f t="shared" si="26"/>
        <v>940817.59499999997</v>
      </c>
      <c r="BJ136" s="33">
        <f>(VLOOKUP($BC136&amp;"_"&amp;$AZ$8,データシート3!$A:$AN,MATCH("da_合計",データシート3!$A$1:$AN$1,0),0))/10^3</f>
        <v>91050.507516809288</v>
      </c>
      <c r="BK136" s="33">
        <f t="shared" ref="BK136:BK167" si="30">BI136-BJ136</f>
        <v>849767.0874831907</v>
      </c>
      <c r="BL136" s="33">
        <f t="shared" ref="BL136:BL167" si="31">IF(BK136&gt;0,0,BK136)</f>
        <v>0</v>
      </c>
      <c r="BM136" s="33">
        <f t="shared" ref="BM136:BM167" si="32">IF(BK136&gt;0,BK136,0)</f>
        <v>849767.0874831907</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t="str">
        <f>比較地域マスタ!AD72</f>
        <v>20402</v>
      </c>
      <c r="AY137" s="18" t="str">
        <f>IF(IFERROR(比較地域マスタ!$AE72,"")=0,"",IFERROR(比較地域マスタ!$AE72,""))</f>
        <v>松川町</v>
      </c>
      <c r="AZ137" s="16"/>
      <c r="BA137" s="22">
        <v>66</v>
      </c>
      <c r="BB137" s="22">
        <v>1</v>
      </c>
      <c r="BC137" s="18" t="str">
        <f t="shared" ref="BC137:BC180" si="33">AX137</f>
        <v>20402</v>
      </c>
      <c r="BD137" s="18" t="str">
        <f t="shared" ref="BD137:BD180" si="34">AY137</f>
        <v>松川町</v>
      </c>
      <c r="BE137" s="33">
        <f>VLOOKUP(BC137&amp;"_"&amp;$AZ$9,データシート3!A:AB,MATCH("ea_"&amp;"太陽光（建物系）"&amp;"_年間発電",データシート3!$A$1:$AB$1,0),0)/10^3+VLOOKUP(BC137&amp;"_"&amp;$AZ$9,データシート3!A:AB,MATCH("ea_"&amp;"太陽光（土地系）"&amp;"_年間発電",データシート3!$A$1:$AB$1,0),0)/10^3</f>
        <v>437749.74400000001</v>
      </c>
      <c r="BF137" s="33">
        <f>VLOOKUP(BC137&amp;"_"&amp;$AZ$9,データシート3!A:AB,MATCH("ea_"&amp;"風力（陸上）"&amp;"_年間発電",データシート3!$A$1:$AB$1,0),0)/10^3</f>
        <v>8581.2479999999996</v>
      </c>
      <c r="BG137" s="33">
        <f>VLOOKUP(BC137&amp;"_"&amp;$AZ$9,データシート3!A:AB,MATCH("ea_"&amp;"中小水（河川）"&amp;"_年間発電",データシート3!$A$1:$AB$1,0),0)/10^3+VLOOKUP(BC137&amp;"_"&amp;$AZ$9,データシート3!A:AB,MATCH("ea_"&amp;"中小水（農業用水路）"&amp;"_年間発電",データシート3!$A$1:$AB$1,0),0)/10^3</f>
        <v>5842.0820000000003</v>
      </c>
      <c r="BH137" s="33">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0</v>
      </c>
      <c r="BI137" s="33">
        <f t="shared" ref="BI137:BI200" si="35">SUM(BE137:BH137)</f>
        <v>452173.07400000002</v>
      </c>
      <c r="BJ137" s="33">
        <f>(VLOOKUP($BC137&amp;"_"&amp;$AZ$8,データシート3!$A:$AN,MATCH("da_合計",データシート3!$A$1:$AN$1,0),0))/10^3</f>
        <v>70253.14786114161</v>
      </c>
      <c r="BK137" s="33">
        <f t="shared" si="30"/>
        <v>381919.92613885843</v>
      </c>
      <c r="BL137" s="33">
        <f t="shared" si="31"/>
        <v>0</v>
      </c>
      <c r="BM137" s="33">
        <f t="shared" si="32"/>
        <v>381919.92613885843</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t="str">
        <f>比較地域マスタ!AD73</f>
        <v>20482</v>
      </c>
      <c r="AY138" s="18" t="str">
        <f>IF(IFERROR(比較地域マスタ!$AE73,"")=0,"",IFERROR(比較地域マスタ!$AE73,""))</f>
        <v>松川村</v>
      </c>
      <c r="AZ138" s="16"/>
      <c r="BA138" s="22">
        <v>67</v>
      </c>
      <c r="BB138" s="22">
        <v>1</v>
      </c>
      <c r="BC138" s="18" t="str">
        <f t="shared" si="33"/>
        <v>20482</v>
      </c>
      <c r="BD138" s="18" t="str">
        <f t="shared" si="34"/>
        <v>松川村</v>
      </c>
      <c r="BE138" s="33">
        <f>VLOOKUP(BC138&amp;"_"&amp;$AZ$9,データシート3!A:AB,MATCH("ea_"&amp;"太陽光（建物系）"&amp;"_年間発電",データシート3!$A$1:$AB$1,0),0)/10^3+VLOOKUP(BC138&amp;"_"&amp;$AZ$9,データシート3!A:AB,MATCH("ea_"&amp;"太陽光（土地系）"&amp;"_年間発電",データシート3!$A$1:$AB$1,0),0)/10^3</f>
        <v>561793.03499999992</v>
      </c>
      <c r="BF138" s="33">
        <f>VLOOKUP(BC138&amp;"_"&amp;$AZ$9,データシート3!A:AB,MATCH("ea_"&amp;"風力（陸上）"&amp;"_年間発電",データシート3!$A$1:$AB$1,0),0)/10^3</f>
        <v>0</v>
      </c>
      <c r="BG138" s="33">
        <f>VLOOKUP(BC138&amp;"_"&amp;$AZ$9,データシート3!A:AB,MATCH("ea_"&amp;"中小水（河川）"&amp;"_年間発電",データシート3!$A$1:$AB$1,0),0)/10^3+VLOOKUP(BC138&amp;"_"&amp;$AZ$9,データシート3!A:AB,MATCH("ea_"&amp;"中小水（農業用水路）"&amp;"_年間発電",データシート3!$A$1:$AB$1,0),0)/10^3</f>
        <v>21666.649000000001</v>
      </c>
      <c r="BH138" s="33">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0</v>
      </c>
      <c r="BI138" s="33">
        <f t="shared" si="35"/>
        <v>583459.68399999989</v>
      </c>
      <c r="BJ138" s="33">
        <f>(VLOOKUP($BC138&amp;"_"&amp;$AZ$8,データシート3!$A:$AN,MATCH("da_合計",データシート3!$A$1:$AN$1,0),0))/10^3</f>
        <v>37332.331099816009</v>
      </c>
      <c r="BK138" s="33">
        <f t="shared" si="30"/>
        <v>546127.35290018388</v>
      </c>
      <c r="BL138" s="33">
        <f t="shared" si="31"/>
        <v>0</v>
      </c>
      <c r="BM138" s="33">
        <f t="shared" si="32"/>
        <v>546127.35290018388</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t="str">
        <f>比較地域マスタ!AD74</f>
        <v>20202</v>
      </c>
      <c r="AY139" s="18" t="str">
        <f>IF(IFERROR(比較地域マスタ!$AE74,"")=0,"",IFERROR(比較地域マスタ!$AE74,""))</f>
        <v>松本市</v>
      </c>
      <c r="AZ139" s="16"/>
      <c r="BA139" s="22">
        <v>68</v>
      </c>
      <c r="BB139" s="22">
        <v>1</v>
      </c>
      <c r="BC139" s="18" t="str">
        <f t="shared" si="33"/>
        <v>20202</v>
      </c>
      <c r="BD139" s="18" t="str">
        <f t="shared" si="34"/>
        <v>松本市</v>
      </c>
      <c r="BE139" s="33">
        <f>VLOOKUP(BC139&amp;"_"&amp;$AZ$9,データシート3!A:AB,MATCH("ea_"&amp;"太陽光（建物系）"&amp;"_年間発電",データシート3!$A$1:$AB$1,0),0)/10^3+VLOOKUP(BC139&amp;"_"&amp;$AZ$9,データシート3!A:AB,MATCH("ea_"&amp;"太陽光（土地系）"&amp;"_年間発電",データシート3!$A$1:$AB$1,0),0)/10^3</f>
        <v>4740867.7369999997</v>
      </c>
      <c r="BF139" s="33">
        <f>VLOOKUP(BC139&amp;"_"&amp;$AZ$9,データシート3!A:AB,MATCH("ea_"&amp;"風力（陸上）"&amp;"_年間発電",データシート3!$A$1:$AB$1,0),0)/10^3</f>
        <v>27961.835999999996</v>
      </c>
      <c r="BG139" s="33">
        <f>VLOOKUP(BC139&amp;"_"&amp;$AZ$9,データシート3!A:AB,MATCH("ea_"&amp;"中小水（河川）"&amp;"_年間発電",データシート3!$A$1:$AB$1,0),0)/10^3+VLOOKUP(BC139&amp;"_"&amp;$AZ$9,データシート3!A:AB,MATCH("ea_"&amp;"中小水（農業用水路）"&amp;"_年間発電",データシート3!$A$1:$AB$1,0),0)/10^3</f>
        <v>407823.07900000003</v>
      </c>
      <c r="BH139" s="33">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31030.39</v>
      </c>
      <c r="BI139" s="33">
        <f t="shared" si="35"/>
        <v>5207683.0419999994</v>
      </c>
      <c r="BJ139" s="33">
        <f>(VLOOKUP($BC139&amp;"_"&amp;$AZ$8,データシート3!$A:$AN,MATCH("da_合計",データシート3!$A$1:$AN$1,0),0))/10^3</f>
        <v>1514076.4723137941</v>
      </c>
      <c r="BK139" s="33">
        <f t="shared" si="30"/>
        <v>3693606.5696862051</v>
      </c>
      <c r="BL139" s="33">
        <f t="shared" si="31"/>
        <v>0</v>
      </c>
      <c r="BM139" s="33">
        <f t="shared" si="32"/>
        <v>3693606.5696862051</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t="str">
        <f>比較地域マスタ!AD75</f>
        <v>20306</v>
      </c>
      <c r="AY140" s="18" t="str">
        <f>IF(IFERROR(比較地域マスタ!$AE75,"")=0,"",IFERROR(比較地域マスタ!$AE75,""))</f>
        <v>南相木村</v>
      </c>
      <c r="AZ140" s="16"/>
      <c r="BA140" s="22">
        <v>69</v>
      </c>
      <c r="BB140" s="22">
        <v>1</v>
      </c>
      <c r="BC140" s="18" t="str">
        <f t="shared" si="33"/>
        <v>20306</v>
      </c>
      <c r="BD140" s="18" t="str">
        <f t="shared" si="34"/>
        <v>南相木村</v>
      </c>
      <c r="BE140" s="33">
        <f>VLOOKUP(BC140&amp;"_"&amp;$AZ$9,データシート3!A:AB,MATCH("ea_"&amp;"太陽光（建物系）"&amp;"_年間発電",データシート3!$A$1:$AB$1,0),0)/10^3+VLOOKUP(BC140&amp;"_"&amp;$AZ$9,データシート3!A:AB,MATCH("ea_"&amp;"太陽光（土地系）"&amp;"_年間発電",データシート3!$A$1:$AB$1,0),0)/10^3</f>
        <v>111891.037</v>
      </c>
      <c r="BF140" s="33">
        <f>VLOOKUP(BC140&amp;"_"&amp;$AZ$9,データシート3!A:AB,MATCH("ea_"&amp;"風力（陸上）"&amp;"_年間発電",データシート3!$A$1:$AB$1,0),0)/10^3</f>
        <v>323.59100000000001</v>
      </c>
      <c r="BG140" s="33">
        <f>VLOOKUP(BC140&amp;"_"&amp;$AZ$9,データシート3!A:AB,MATCH("ea_"&amp;"中小水（河川）"&amp;"_年間発電",データシート3!$A$1:$AB$1,0),0)/10^3+VLOOKUP(BC140&amp;"_"&amp;$AZ$9,データシート3!A:AB,MATCH("ea_"&amp;"中小水（農業用水路）"&amp;"_年間発電",データシート3!$A$1:$AB$1,0),0)/10^3</f>
        <v>8418.3130000000001</v>
      </c>
      <c r="BH140" s="33">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0</v>
      </c>
      <c r="BI140" s="33">
        <f t="shared" si="35"/>
        <v>120632.94099999999</v>
      </c>
      <c r="BJ140" s="33">
        <f>(VLOOKUP($BC140&amp;"_"&amp;$AZ$8,データシート3!$A:$AN,MATCH("da_合計",データシート3!$A$1:$AN$1,0),0))/10^3</f>
        <v>3323.0480796601373</v>
      </c>
      <c r="BK140" s="33">
        <f t="shared" si="30"/>
        <v>117309.89292033986</v>
      </c>
      <c r="BL140" s="33">
        <f t="shared" si="31"/>
        <v>0</v>
      </c>
      <c r="BM140" s="33">
        <f t="shared" si="32"/>
        <v>117309.89292033986</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t="str">
        <f>比較地域マスタ!AD76</f>
        <v>20305</v>
      </c>
      <c r="AY141" s="18" t="str">
        <f>IF(IFERROR(比較地域マスタ!$AE76,"")=0,"",IFERROR(比較地域マスタ!$AE76,""))</f>
        <v>南牧村</v>
      </c>
      <c r="AZ141" s="16"/>
      <c r="BA141" s="22">
        <v>70</v>
      </c>
      <c r="BB141" s="22">
        <v>1</v>
      </c>
      <c r="BC141" s="18" t="str">
        <f t="shared" si="33"/>
        <v>20305</v>
      </c>
      <c r="BD141" s="18" t="str">
        <f t="shared" si="34"/>
        <v>南牧村</v>
      </c>
      <c r="BE141" s="33">
        <f>VLOOKUP(BC141&amp;"_"&amp;$AZ$9,データシート3!A:AB,MATCH("ea_"&amp;"太陽光（建物系）"&amp;"_年間発電",データシート3!$A$1:$AB$1,0),0)/10^3+VLOOKUP(BC141&amp;"_"&amp;$AZ$9,データシート3!A:AB,MATCH("ea_"&amp;"太陽光（土地系）"&amp;"_年間発電",データシート3!$A$1:$AB$1,0),0)/10^3</f>
        <v>1151863.2590000001</v>
      </c>
      <c r="BF141" s="33">
        <f>VLOOKUP(BC141&amp;"_"&amp;$AZ$9,データシート3!A:AB,MATCH("ea_"&amp;"風力（陸上）"&amp;"_年間発電",データシート3!$A$1:$AB$1,0),0)/10^3</f>
        <v>0</v>
      </c>
      <c r="BG141" s="33">
        <f>VLOOKUP(BC141&amp;"_"&amp;$AZ$9,データシート3!A:AB,MATCH("ea_"&amp;"中小水（河川）"&amp;"_年間発電",データシート3!$A$1:$AB$1,0),0)/10^3+VLOOKUP(BC141&amp;"_"&amp;$AZ$9,データシート3!A:AB,MATCH("ea_"&amp;"中小水（農業用水路）"&amp;"_年間発電",データシート3!$A$1:$AB$1,0),0)/10^3</f>
        <v>38016.972999999998</v>
      </c>
      <c r="BH141" s="33">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10272.325999999999</v>
      </c>
      <c r="BI141" s="33">
        <f t="shared" si="35"/>
        <v>1200152.558</v>
      </c>
      <c r="BJ141" s="33">
        <f>(VLOOKUP($BC141&amp;"_"&amp;$AZ$8,データシート3!$A:$AN,MATCH("da_合計",データシート3!$A$1:$AN$1,0),0))/10^3</f>
        <v>20433.983993290138</v>
      </c>
      <c r="BK141" s="33">
        <f t="shared" si="30"/>
        <v>1179718.5740067097</v>
      </c>
      <c r="BL141" s="33">
        <f t="shared" si="31"/>
        <v>0</v>
      </c>
      <c r="BM141" s="33">
        <f t="shared" si="32"/>
        <v>1179718.5740067097</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t="str">
        <f>比較地域マスタ!AD77</f>
        <v>20385</v>
      </c>
      <c r="AY142" s="18" t="str">
        <f>IF(IFERROR(比較地域マスタ!$AE77,"")=0,"",IFERROR(比較地域マスタ!$AE77,""))</f>
        <v>南箕輪村</v>
      </c>
      <c r="AZ142" s="16"/>
      <c r="BA142" s="22">
        <v>71</v>
      </c>
      <c r="BB142" s="22">
        <v>1</v>
      </c>
      <c r="BC142" s="18" t="str">
        <f t="shared" si="33"/>
        <v>20385</v>
      </c>
      <c r="BD142" s="18" t="str">
        <f t="shared" si="34"/>
        <v>南箕輪村</v>
      </c>
      <c r="BE142" s="33">
        <f>VLOOKUP(BC142&amp;"_"&amp;$AZ$9,データシート3!A:AB,MATCH("ea_"&amp;"太陽光（建物系）"&amp;"_年間発電",データシート3!$A$1:$AB$1,0),0)/10^3+VLOOKUP(BC142&amp;"_"&amp;$AZ$9,データシート3!A:AB,MATCH("ea_"&amp;"太陽光（土地系）"&amp;"_年間発電",データシート3!$A$1:$AB$1,0),0)/10^3</f>
        <v>530902.16499999992</v>
      </c>
      <c r="BF142" s="33">
        <f>VLOOKUP(BC142&amp;"_"&amp;$AZ$9,データシート3!A:AB,MATCH("ea_"&amp;"風力（陸上）"&amp;"_年間発電",データシート3!$A$1:$AB$1,0),0)/10^3</f>
        <v>330.73700000000002</v>
      </c>
      <c r="BG142" s="33">
        <f>VLOOKUP(BC142&amp;"_"&amp;$AZ$9,データシート3!A:AB,MATCH("ea_"&amp;"中小水（河川）"&amp;"_年間発電",データシート3!$A$1:$AB$1,0),0)/10^3+VLOOKUP(BC142&amp;"_"&amp;$AZ$9,データシート3!A:AB,MATCH("ea_"&amp;"中小水（農業用水路）"&amp;"_年間発電",データシート3!$A$1:$AB$1,0),0)/10^3</f>
        <v>12521.759</v>
      </c>
      <c r="BH142" s="33">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0</v>
      </c>
      <c r="BI142" s="33">
        <f t="shared" si="35"/>
        <v>543754.66099999985</v>
      </c>
      <c r="BJ142" s="33">
        <f>(VLOOKUP($BC142&amp;"_"&amp;$AZ$8,データシート3!$A:$AN,MATCH("da_合計",データシート3!$A$1:$AN$1,0),0))/10^3</f>
        <v>102950.91072937995</v>
      </c>
      <c r="BK142" s="33">
        <f t="shared" si="30"/>
        <v>440803.75027061987</v>
      </c>
      <c r="BL142" s="33">
        <f t="shared" si="31"/>
        <v>0</v>
      </c>
      <c r="BM142" s="33">
        <f t="shared" si="32"/>
        <v>440803.75027061987</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t="str">
        <f>比較地域マスタ!AD78</f>
        <v>20383</v>
      </c>
      <c r="AY143" s="18" t="str">
        <f>IF(IFERROR(比較地域マスタ!$AE78,"")=0,"",IFERROR(比較地域マスタ!$AE78,""))</f>
        <v>箕輪町</v>
      </c>
      <c r="AZ143" s="16"/>
      <c r="BA143" s="22">
        <v>72</v>
      </c>
      <c r="BB143" s="22">
        <v>1</v>
      </c>
      <c r="BC143" s="18" t="str">
        <f t="shared" si="33"/>
        <v>20383</v>
      </c>
      <c r="BD143" s="18" t="str">
        <f t="shared" si="34"/>
        <v>箕輪町</v>
      </c>
      <c r="BE143" s="33">
        <f>VLOOKUP(BC143&amp;"_"&amp;$AZ$9,データシート3!A:AB,MATCH("ea_"&amp;"太陽光（建物系）"&amp;"_年間発電",データシート3!$A$1:$AB$1,0),0)/10^3+VLOOKUP(BC143&amp;"_"&amp;$AZ$9,データシート3!A:AB,MATCH("ea_"&amp;"太陽光（土地系）"&amp;"_年間発電",データシート3!$A$1:$AB$1,0),0)/10^3</f>
        <v>779076.00800000003</v>
      </c>
      <c r="BF143" s="33">
        <f>VLOOKUP(BC143&amp;"_"&amp;$AZ$9,データシート3!A:AB,MATCH("ea_"&amp;"風力（陸上）"&amp;"_年間発電",データシート3!$A$1:$AB$1,0),0)/10^3</f>
        <v>711.85</v>
      </c>
      <c r="BG143" s="33">
        <f>VLOOKUP(BC143&amp;"_"&amp;$AZ$9,データシート3!A:AB,MATCH("ea_"&amp;"中小水（河川）"&amp;"_年間発電",データシート3!$A$1:$AB$1,0),0)/10^3+VLOOKUP(BC143&amp;"_"&amp;$AZ$9,データシート3!A:AB,MATCH("ea_"&amp;"中小水（農業用水路）"&amp;"_年間発電",データシート3!$A$1:$AB$1,0),0)/10^3</f>
        <v>24958.905000000006</v>
      </c>
      <c r="BH143" s="33">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0</v>
      </c>
      <c r="BI143" s="33">
        <f t="shared" si="35"/>
        <v>804746.76300000004</v>
      </c>
      <c r="BJ143" s="33">
        <f>(VLOOKUP($BC143&amp;"_"&amp;$AZ$8,データシート3!$A:$AN,MATCH("da_合計",データシート3!$A$1:$AN$1,0),0))/10^3</f>
        <v>190446.19371915265</v>
      </c>
      <c r="BK143" s="33">
        <f t="shared" si="30"/>
        <v>614300.56928084744</v>
      </c>
      <c r="BL143" s="33">
        <f t="shared" si="31"/>
        <v>0</v>
      </c>
      <c r="BM143" s="33">
        <f t="shared" si="32"/>
        <v>614300.56928084744</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t="str">
        <f>比較地域マスタ!AD79</f>
        <v>20388</v>
      </c>
      <c r="AY144" s="18" t="str">
        <f>IF(IFERROR(比較地域マスタ!$AE79,"")=0,"",IFERROR(比較地域マスタ!$AE79,""))</f>
        <v>宮田村</v>
      </c>
      <c r="AZ144" s="16"/>
      <c r="BA144" s="22">
        <v>73</v>
      </c>
      <c r="BB144" s="22">
        <v>1</v>
      </c>
      <c r="BC144" s="18" t="str">
        <f t="shared" si="33"/>
        <v>20388</v>
      </c>
      <c r="BD144" s="18" t="str">
        <f t="shared" si="34"/>
        <v>宮田村</v>
      </c>
      <c r="BE144" s="33">
        <f>VLOOKUP(BC144&amp;"_"&amp;$AZ$9,データシート3!A:AB,MATCH("ea_"&amp;"太陽光（建物系）"&amp;"_年間発電",データシート3!$A$1:$AB$1,0),0)/10^3+VLOOKUP(BC144&amp;"_"&amp;$AZ$9,データシート3!A:AB,MATCH("ea_"&amp;"太陽光（土地系）"&amp;"_年間発電",データシート3!$A$1:$AB$1,0),0)/10^3</f>
        <v>288133.93699999998</v>
      </c>
      <c r="BF144" s="33">
        <f>VLOOKUP(BC144&amp;"_"&amp;$AZ$9,データシート3!A:AB,MATCH("ea_"&amp;"風力（陸上）"&amp;"_年間発電",データシート3!$A$1:$AB$1,0),0)/10^3</f>
        <v>3293.0819999999999</v>
      </c>
      <c r="BG144" s="33">
        <f>VLOOKUP(BC144&amp;"_"&amp;$AZ$9,データシート3!A:AB,MATCH("ea_"&amp;"中小水（河川）"&amp;"_年間発電",データシート3!$A$1:$AB$1,0),0)/10^3+VLOOKUP(BC144&amp;"_"&amp;$AZ$9,データシート3!A:AB,MATCH("ea_"&amp;"中小水（農業用水路）"&amp;"_年間発電",データシート3!$A$1:$AB$1,0),0)/10^3</f>
        <v>51683.252</v>
      </c>
      <c r="BH144" s="33">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0</v>
      </c>
      <c r="BI144" s="33">
        <f t="shared" si="35"/>
        <v>343110.27099999995</v>
      </c>
      <c r="BJ144" s="33">
        <f>(VLOOKUP($BC144&amp;"_"&amp;$AZ$8,データシート3!$A:$AN,MATCH("da_合計",データシート3!$A$1:$AN$1,0),0))/10^3</f>
        <v>61567.082727220753</v>
      </c>
      <c r="BK144" s="33">
        <f t="shared" si="30"/>
        <v>281543.18827277923</v>
      </c>
      <c r="BL144" s="33">
        <f t="shared" si="31"/>
        <v>0</v>
      </c>
      <c r="BM144" s="33">
        <f t="shared" si="32"/>
        <v>281543.18827277923</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t="str">
        <f>比較地域マスタ!AD80</f>
        <v>20323</v>
      </c>
      <c r="AY145" s="18" t="str">
        <f>IF(IFERROR(比較地域マスタ!$AE80,"")=0,"",IFERROR(比較地域マスタ!$AE80,""))</f>
        <v>御代田町</v>
      </c>
      <c r="AZ145" s="16"/>
      <c r="BA145" s="22">
        <v>74</v>
      </c>
      <c r="BB145" s="22">
        <v>1</v>
      </c>
      <c r="BC145" s="18" t="str">
        <f t="shared" si="33"/>
        <v>20323</v>
      </c>
      <c r="BD145" s="18" t="str">
        <f t="shared" si="34"/>
        <v>御代田町</v>
      </c>
      <c r="BE145" s="33">
        <f>VLOOKUP(BC145&amp;"_"&amp;$AZ$9,データシート3!A:AB,MATCH("ea_"&amp;"太陽光（建物系）"&amp;"_年間発電",データシート3!$A$1:$AB$1,0),0)/10^3+VLOOKUP(BC145&amp;"_"&amp;$AZ$9,データシート3!A:AB,MATCH("ea_"&amp;"太陽光（土地系）"&amp;"_年間発電",データシート3!$A$1:$AB$1,0),0)/10^3</f>
        <v>482562.11200000008</v>
      </c>
      <c r="BF145" s="33">
        <f>VLOOKUP(BC145&amp;"_"&amp;$AZ$9,データシート3!A:AB,MATCH("ea_"&amp;"風力（陸上）"&amp;"_年間発電",データシート3!$A$1:$AB$1,0),0)/10^3</f>
        <v>54736.241999999998</v>
      </c>
      <c r="BG145" s="33">
        <f>VLOOKUP(BC145&amp;"_"&amp;$AZ$9,データシート3!A:AB,MATCH("ea_"&amp;"中小水（河川）"&amp;"_年間発電",データシート3!$A$1:$AB$1,0),0)/10^3+VLOOKUP(BC145&amp;"_"&amp;$AZ$9,データシート3!A:AB,MATCH("ea_"&amp;"中小水（農業用水路）"&amp;"_年間発電",データシート3!$A$1:$AB$1,0),0)/10^3</f>
        <v>4784.7789999999986</v>
      </c>
      <c r="BH145" s="33">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387.29700000000003</v>
      </c>
      <c r="BI145" s="33">
        <f t="shared" si="35"/>
        <v>542470.43000000005</v>
      </c>
      <c r="BJ145" s="33">
        <f>(VLOOKUP($BC145&amp;"_"&amp;$AZ$8,データシート3!$A:$AN,MATCH("da_合計",データシート3!$A$1:$AN$1,0),0))/10^3</f>
        <v>172441.91884067669</v>
      </c>
      <c r="BK145" s="33">
        <f t="shared" si="30"/>
        <v>370028.51115932339</v>
      </c>
      <c r="BL145" s="33">
        <f t="shared" si="31"/>
        <v>0</v>
      </c>
      <c r="BM145" s="33">
        <f t="shared" si="32"/>
        <v>370028.51115932339</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t="str">
        <f>比較地域マスタ!AD81</f>
        <v>20414</v>
      </c>
      <c r="AY146" s="18" t="str">
        <f>IF(IFERROR(比較地域マスタ!$AE81,"")=0,"",IFERROR(比較地域マスタ!$AE81,""))</f>
        <v>泰阜村</v>
      </c>
      <c r="AZ146" s="16"/>
      <c r="BA146" s="22">
        <v>75</v>
      </c>
      <c r="BB146" s="22">
        <v>1</v>
      </c>
      <c r="BC146" s="18" t="str">
        <f t="shared" si="33"/>
        <v>20414</v>
      </c>
      <c r="BD146" s="18" t="str">
        <f t="shared" si="34"/>
        <v>泰阜村</v>
      </c>
      <c r="BE146" s="33">
        <f>VLOOKUP(BC146&amp;"_"&amp;$AZ$9,データシート3!A:AB,MATCH("ea_"&amp;"太陽光（建物系）"&amp;"_年間発電",データシート3!$A$1:$AB$1,0),0)/10^3+VLOOKUP(BC146&amp;"_"&amp;$AZ$9,データシート3!A:AB,MATCH("ea_"&amp;"太陽光（土地系）"&amp;"_年間発電",データシート3!$A$1:$AB$1,0),0)/10^3</f>
        <v>75407.837</v>
      </c>
      <c r="BF146" s="33">
        <f>VLOOKUP(BC146&amp;"_"&amp;$AZ$9,データシート3!A:AB,MATCH("ea_"&amp;"風力（陸上）"&amp;"_年間発電",データシート3!$A$1:$AB$1,0),0)/10^3</f>
        <v>168.94200000000001</v>
      </c>
      <c r="BG146" s="33">
        <f>VLOOKUP(BC146&amp;"_"&amp;$AZ$9,データシート3!A:AB,MATCH("ea_"&amp;"中小水（河川）"&amp;"_年間発電",データシート3!$A$1:$AB$1,0),0)/10^3+VLOOKUP(BC146&amp;"_"&amp;$AZ$9,データシート3!A:AB,MATCH("ea_"&amp;"中小水（農業用水路）"&amp;"_年間発電",データシート3!$A$1:$AB$1,0),0)/10^3</f>
        <v>1302.8279999999997</v>
      </c>
      <c r="BH146" s="33">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0</v>
      </c>
      <c r="BI146" s="33">
        <f t="shared" si="35"/>
        <v>76879.606999999989</v>
      </c>
      <c r="BJ146" s="33">
        <f>(VLOOKUP($BC146&amp;"_"&amp;$AZ$8,データシート3!$A:$AN,MATCH("da_合計",データシート3!$A$1:$AN$1,0),0))/10^3</f>
        <v>6989.4789984518793</v>
      </c>
      <c r="BK146" s="33">
        <f t="shared" si="30"/>
        <v>69890.128001548117</v>
      </c>
      <c r="BL146" s="33">
        <f t="shared" si="31"/>
        <v>0</v>
      </c>
      <c r="BM146" s="33">
        <f t="shared" si="32"/>
        <v>69890.128001548117</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t="str">
        <f>比較地域マスタ!AD82</f>
        <v>20450</v>
      </c>
      <c r="AY147" s="18" t="str">
        <f>IF(IFERROR(比較地域マスタ!$AE82,"")=0,"",IFERROR(比較地域マスタ!$AE82,""))</f>
        <v>山形村</v>
      </c>
      <c r="AZ147" s="16"/>
      <c r="BA147" s="22">
        <v>76</v>
      </c>
      <c r="BB147" s="22">
        <v>1</v>
      </c>
      <c r="BC147" s="18" t="str">
        <f t="shared" si="33"/>
        <v>20450</v>
      </c>
      <c r="BD147" s="18" t="str">
        <f t="shared" si="34"/>
        <v>山形村</v>
      </c>
      <c r="BE147" s="33">
        <f>VLOOKUP(BC147&amp;"_"&amp;$AZ$9,データシート3!A:AB,MATCH("ea_"&amp;"太陽光（建物系）"&amp;"_年間発電",データシート3!$A$1:$AB$1,0),0)/10^3+VLOOKUP(BC147&amp;"_"&amp;$AZ$9,データシート3!A:AB,MATCH("ea_"&amp;"太陽光（土地系）"&amp;"_年間発電",データシート3!$A$1:$AB$1,0),0)/10^3</f>
        <v>421162.772</v>
      </c>
      <c r="BF147" s="33">
        <f>VLOOKUP(BC147&amp;"_"&amp;$AZ$9,データシート3!A:AB,MATCH("ea_"&amp;"風力（陸上）"&amp;"_年間発電",データシート3!$A$1:$AB$1,0),0)/10^3</f>
        <v>2272.2860000000005</v>
      </c>
      <c r="BG147" s="33">
        <f>VLOOKUP(BC147&amp;"_"&amp;$AZ$9,データシート3!A:AB,MATCH("ea_"&amp;"中小水（河川）"&amp;"_年間発電",データシート3!$A$1:$AB$1,0),0)/10^3+VLOOKUP(BC147&amp;"_"&amp;$AZ$9,データシート3!A:AB,MATCH("ea_"&amp;"中小水（農業用水路）"&amp;"_年間発電",データシート3!$A$1:$AB$1,0),0)/10^3</f>
        <v>7107.0910000000013</v>
      </c>
      <c r="BH147" s="33">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0</v>
      </c>
      <c r="BI147" s="33">
        <f t="shared" si="35"/>
        <v>430542.14900000003</v>
      </c>
      <c r="BJ147" s="33">
        <f>(VLOOKUP($BC147&amp;"_"&amp;$AZ$8,データシート3!$A:$AN,MATCH("da_合計",データシート3!$A$1:$AN$1,0),0))/10^3</f>
        <v>37883.65977542421</v>
      </c>
      <c r="BK147" s="33">
        <f t="shared" si="30"/>
        <v>392658.48922457581</v>
      </c>
      <c r="BL147" s="33">
        <f t="shared" si="31"/>
        <v>0</v>
      </c>
      <c r="BM147" s="33">
        <f t="shared" si="32"/>
        <v>392658.48922457581</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t="str">
        <f>比較地域マスタ!AD83</f>
        <v>20561</v>
      </c>
      <c r="AY148" s="18" t="str">
        <f>IF(IFERROR(比較地域マスタ!$AE83,"")=0,"",IFERROR(比較地域マスタ!$AE83,""))</f>
        <v>山ノ内町</v>
      </c>
      <c r="AZ148" s="16"/>
      <c r="BA148" s="22">
        <v>77</v>
      </c>
      <c r="BB148" s="22">
        <v>1</v>
      </c>
      <c r="BC148" s="18" t="str">
        <f t="shared" si="33"/>
        <v>20561</v>
      </c>
      <c r="BD148" s="18" t="str">
        <f t="shared" si="34"/>
        <v>山ノ内町</v>
      </c>
      <c r="BE148" s="33">
        <f>VLOOKUP(BC148&amp;"_"&amp;$AZ$9,データシート3!A:AB,MATCH("ea_"&amp;"太陽光（建物系）"&amp;"_年間発電",データシート3!$A$1:$AB$1,0),0)/10^3+VLOOKUP(BC148&amp;"_"&amp;$AZ$9,データシート3!A:AB,MATCH("ea_"&amp;"太陽光（土地系）"&amp;"_年間発電",データシート3!$A$1:$AB$1,0),0)/10^3</f>
        <v>457802.337</v>
      </c>
      <c r="BF148" s="33">
        <f>VLOOKUP(BC148&amp;"_"&amp;$AZ$9,データシート3!A:AB,MATCH("ea_"&amp;"風力（陸上）"&amp;"_年間発電",データシート3!$A$1:$AB$1,0),0)/10^3</f>
        <v>4550.6809999999996</v>
      </c>
      <c r="BG148" s="33">
        <f>VLOOKUP(BC148&amp;"_"&amp;$AZ$9,データシート3!A:AB,MATCH("ea_"&amp;"中小水（河川）"&amp;"_年間発電",データシート3!$A$1:$AB$1,0),0)/10^3+VLOOKUP(BC148&amp;"_"&amp;$AZ$9,データシート3!A:AB,MATCH("ea_"&amp;"中小水（農業用水路）"&amp;"_年間発電",データシート3!$A$1:$AB$1,0),0)/10^3</f>
        <v>115530.769</v>
      </c>
      <c r="BH148" s="33">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1211118.8870000001</v>
      </c>
      <c r="BI148" s="33">
        <f t="shared" si="35"/>
        <v>1789002.6740000001</v>
      </c>
      <c r="BJ148" s="33">
        <f>(VLOOKUP($BC148&amp;"_"&amp;$AZ$8,データシート3!$A:$AN,MATCH("da_合計",データシート3!$A$1:$AN$1,0),0))/10^3</f>
        <v>52235.502909864939</v>
      </c>
      <c r="BK148" s="33">
        <f t="shared" si="30"/>
        <v>1736767.1710901351</v>
      </c>
      <c r="BL148" s="33">
        <f t="shared" si="31"/>
        <v>0</v>
      </c>
      <c r="BM148" s="33">
        <f t="shared" si="32"/>
        <v>1736767.1710901351</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中野市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20211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5</v>
      </c>
      <c r="H7" s="701">
        <f t="shared" si="0"/>
        <v>5</v>
      </c>
      <c r="I7" s="701">
        <f t="shared" si="0"/>
        <v>5</v>
      </c>
      <c r="J7" s="701">
        <f t="shared" si="0"/>
        <v>5</v>
      </c>
      <c r="K7" s="702">
        <f t="shared" si="0"/>
        <v>5</v>
      </c>
      <c r="L7" s="702">
        <f t="shared" si="0"/>
        <v>4</v>
      </c>
      <c r="M7" s="702">
        <f t="shared" si="0"/>
        <v>4</v>
      </c>
      <c r="N7" s="702">
        <f t="shared" si="0"/>
        <v>3</v>
      </c>
      <c r="O7" s="702">
        <f>SUM(O8:O13)</f>
        <v>4</v>
      </c>
      <c r="P7" s="702">
        <f t="shared" si="0"/>
        <v>4</v>
      </c>
      <c r="Q7" s="703">
        <f>SUM(Q8:Q13)</f>
        <v>4</v>
      </c>
      <c r="R7" s="909">
        <f t="shared" si="0"/>
        <v>69.331999999999994</v>
      </c>
      <c r="S7" s="910">
        <f t="shared" si="0"/>
        <v>75.769000000000005</v>
      </c>
      <c r="T7" s="910">
        <f t="shared" si="0"/>
        <v>80.935000000000002</v>
      </c>
      <c r="U7" s="910">
        <f t="shared" si="0"/>
        <v>87.688999999999993</v>
      </c>
      <c r="V7" s="910">
        <f t="shared" si="0"/>
        <v>71.034000000000006</v>
      </c>
      <c r="W7" s="910">
        <f t="shared" si="0"/>
        <v>89.468999999999994</v>
      </c>
      <c r="X7" s="910">
        <f t="shared" si="0"/>
        <v>94.259999999999991</v>
      </c>
      <c r="Y7" s="910">
        <f t="shared" si="0"/>
        <v>37.600999999999999</v>
      </c>
      <c r="Z7" s="910">
        <f>SUM(Z8:Z13)</f>
        <v>95.141999999999996</v>
      </c>
      <c r="AA7" s="910">
        <f>SUM(AA8:AA13)</f>
        <v>99.031000000000006</v>
      </c>
      <c r="AB7" s="911">
        <f t="shared" si="0"/>
        <v>103.16499999999999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0</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38.268999999999998</v>
      </c>
      <c r="S10" s="916">
        <f>VLOOKUP($D$3&amp;"_"&amp;S$3,データシート1!$A:$BU,MATCH($R$2&amp;"_"&amp;$C10,データシート1!$A$1:$BU$1,0),0)</f>
        <v>43.029000000000003</v>
      </c>
      <c r="T10" s="916">
        <f>VLOOKUP($D$3&amp;"_"&amp;T$3,データシート1!$A:$BU,MATCH($R$2&amp;"_"&amp;$C10,データシート1!$A$1:$BU$1,0),0)</f>
        <v>46.566000000000003</v>
      </c>
      <c r="U10" s="916">
        <f>VLOOKUP($D$3&amp;"_"&amp;U$3,データシート1!$A:$BU,MATCH($R$2&amp;"_"&amp;$C10,データシート1!$A$1:$BU$1,0),0)</f>
        <v>50.558</v>
      </c>
      <c r="V10" s="916">
        <f>VLOOKUP($D$3&amp;"_"&amp;V$3,データシート1!$A:$BU,MATCH($R$2&amp;"_"&amp;$C10,データシート1!$A$1:$BU$1,0),0)</f>
        <v>52.133000000000003</v>
      </c>
      <c r="W10" s="916">
        <f>VLOOKUP($D$3&amp;"_"&amp;W$3,データシート1!$A:$BU,MATCH($R$2&amp;"_"&amp;$C10,データシート1!$A$1:$BU$1,0),0)</f>
        <v>52.631999999999998</v>
      </c>
      <c r="X10" s="916">
        <f>VLOOKUP($D$3&amp;"_"&amp;X$3,データシート1!$A:$BU,MATCH($R$2&amp;"_"&amp;$C10,データシート1!$A$1:$BU$1,0),0)</f>
        <v>56.637</v>
      </c>
      <c r="Y10" s="916">
        <f>VLOOKUP($D$3&amp;"_"&amp;Y$3,データシート1!$A:$BU,MATCH($R$2&amp;"_"&amp;$C10,データシート1!$A$1:$BU$1,0),0)</f>
        <v>0</v>
      </c>
      <c r="Z10" s="916">
        <f>VLOOKUP($D$3&amp;"_"&amp;Z$3,データシート1!$A:$BU,MATCH($R$2&amp;"_"&amp;$C10,データシート1!$A$1:$BU$1,0),0)</f>
        <v>56.99</v>
      </c>
      <c r="AA10" s="916">
        <f>VLOOKUP($D$3&amp;"_"&amp;AA$3,データシート1!$A:$BU,MATCH($R$2&amp;"_"&amp;$C10,データシート1!$A$1:$BU$1,0),0)</f>
        <v>62.182000000000002</v>
      </c>
      <c r="AB10" s="917">
        <f>VLOOKUP($D$3&amp;"_"&amp;AB$3,データシート1!$A:$BU,MATCH($R$2&amp;"_"&amp;$C10,データシート1!$A$1:$BU$1,0),0)</f>
        <v>67.674999999999997</v>
      </c>
    </row>
    <row r="11" spans="2:30" s="21" customFormat="1" ht="20.45" customHeight="1">
      <c r="B11" s="704"/>
      <c r="C11" s="711" t="s">
        <v>520</v>
      </c>
      <c r="D11" s="712"/>
      <c r="E11" s="711"/>
      <c r="F11" s="712"/>
      <c r="G11" s="713">
        <f>VLOOKUP($D$3&amp;"_"&amp;G$3,データシート1!$A:$BU,MATCH($G$2&amp;"_"&amp;$C11,データシート1!$A$1:$BU$1,0),0)</f>
        <v>3</v>
      </c>
      <c r="H11" s="714">
        <f>VLOOKUP($D$3&amp;"_"&amp;H$3,データシート1!$A:$BU,MATCH($G$2&amp;"_"&amp;$C11,データシート1!$A$1:$BU$1,0),0)</f>
        <v>3</v>
      </c>
      <c r="I11" s="714">
        <f>VLOOKUP($D$3&amp;"_"&amp;I$3,データシート1!$A:$BU,MATCH($G$2&amp;"_"&amp;$C11,データシート1!$A$1:$BU$1,0),0)</f>
        <v>3</v>
      </c>
      <c r="J11" s="714">
        <f>VLOOKUP($D$3&amp;"_"&amp;J$3,データシート1!$A:$BU,MATCH($G$2&amp;"_"&amp;$C11,データシート1!$A$1:$BU$1,0),0)</f>
        <v>3</v>
      </c>
      <c r="K11" s="715">
        <f>VLOOKUP($D$3&amp;"_"&amp;K$3,データシート1!$A:$BU,MATCH($G$2&amp;"_"&amp;$C11,データシート1!$A$1:$BU$1,0),0)</f>
        <v>3</v>
      </c>
      <c r="L11" s="715">
        <f>VLOOKUP($D$3&amp;"_"&amp;L$3,データシート1!$A:$BU,MATCH($G$2&amp;"_"&amp;$C11,データシート1!$A$1:$BU$1,0),0)</f>
        <v>3</v>
      </c>
      <c r="M11" s="715">
        <f>VLOOKUP($D$3&amp;"_"&amp;M$3,データシート1!$A:$BU,MATCH($G$2&amp;"_"&amp;$C11,データシート1!$A$1:$BU$1,0),0)</f>
        <v>3</v>
      </c>
      <c r="N11" s="715">
        <f>VLOOKUP($D$3&amp;"_"&amp;N$3,データシート1!$A:$BU,MATCH($G$2&amp;"_"&amp;$C11,データシート1!$A$1:$BU$1,0),0)</f>
        <v>3</v>
      </c>
      <c r="O11" s="715">
        <f>VLOOKUP($D$3&amp;"_"&amp;O$3,データシート1!$A:$BU,MATCH($G$2&amp;"_"&amp;$C11,データシート1!$A$1:$BU$1,0),0)</f>
        <v>3</v>
      </c>
      <c r="P11" s="715">
        <f>VLOOKUP($D$3&amp;"_"&amp;P$3,データシート1!$A:$BU,MATCH($G$2&amp;"_"&amp;$C11,データシート1!$A$1:$BU$1,0),0)</f>
        <v>3</v>
      </c>
      <c r="Q11" s="716">
        <f>VLOOKUP($D$3&amp;"_"&amp;Q$3,データシート1!$A:$BU,MATCH($G$2&amp;"_"&amp;$C11,データシート1!$A$1:$BU$1,0),0)</f>
        <v>3</v>
      </c>
      <c r="R11" s="915">
        <f>VLOOKUP($D$3&amp;"_"&amp;R$3,データシート1!$A:$BU,MATCH($R$2&amp;"_"&amp;$C11,データシート1!$A$1:$BU$1,0),0)</f>
        <v>31.062999999999999</v>
      </c>
      <c r="S11" s="916">
        <f>VLOOKUP($D$3&amp;"_"&amp;S$3,データシート1!$A:$BU,MATCH($R$2&amp;"_"&amp;$C11,データシート1!$A$1:$BU$1,0),0)</f>
        <v>32.74</v>
      </c>
      <c r="T11" s="916">
        <f>VLOOKUP($D$3&amp;"_"&amp;T$3,データシート1!$A:$BU,MATCH($R$2&amp;"_"&amp;$C11,データシート1!$A$1:$BU$1,0),0)</f>
        <v>34.369</v>
      </c>
      <c r="U11" s="916">
        <f>VLOOKUP($D$3&amp;"_"&amp;U$3,データシート1!$A:$BU,MATCH($R$2&amp;"_"&amp;$C11,データシート1!$A$1:$BU$1,0),0)</f>
        <v>37.131</v>
      </c>
      <c r="V11" s="916">
        <f>VLOOKUP($D$3&amp;"_"&amp;V$3,データシート1!$A:$BU,MATCH($R$2&amp;"_"&amp;$C11,データシート1!$A$1:$BU$1,0),0)</f>
        <v>18.901</v>
      </c>
      <c r="W11" s="916">
        <f>VLOOKUP($D$3&amp;"_"&amp;W$3,データシート1!$A:$BU,MATCH($R$2&amp;"_"&amp;$C11,データシート1!$A$1:$BU$1,0),0)</f>
        <v>36.836999999999996</v>
      </c>
      <c r="X11" s="916">
        <f>VLOOKUP($D$3&amp;"_"&amp;X$3,データシート1!$A:$BU,MATCH($R$2&amp;"_"&amp;$C11,データシート1!$A$1:$BU$1,0),0)</f>
        <v>37.622999999999998</v>
      </c>
      <c r="Y11" s="916">
        <f>VLOOKUP($D$3&amp;"_"&amp;Y$3,データシート1!$A:$BU,MATCH($R$2&amp;"_"&amp;$C11,データシート1!$A$1:$BU$1,0),0)</f>
        <v>37.600999999999999</v>
      </c>
      <c r="Z11" s="916">
        <f>VLOOKUP($D$3&amp;"_"&amp;Z$3,データシート1!$A:$BU,MATCH($R$2&amp;"_"&amp;$C11,データシート1!$A$1:$BU$1,0),0)</f>
        <v>38.152000000000001</v>
      </c>
      <c r="AA11" s="916">
        <f>VLOOKUP($D$3&amp;"_"&amp;AA$3,データシート1!$A:$BU,MATCH($R$2&amp;"_"&amp;$C11,データシート1!$A$1:$BU$1,0),0)</f>
        <v>36.849000000000004</v>
      </c>
      <c r="AB11" s="917">
        <f>VLOOKUP($D$3&amp;"_"&amp;AB$3,データシート1!$A:$BU,MATCH($R$2&amp;"_"&amp;$C11,データシート1!$A$1:$BU$1,0),0)</f>
        <v>35.49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0</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38.268999999999998</v>
      </c>
      <c r="S26" s="925">
        <f>VLOOKUP($D$3&amp;"_"&amp;S$3,データシート2!$A:$SI,MATCH($R$2&amp;"_"&amp;$B26,データシート2!$A$1:$SI$1,0),0)</f>
        <v>43.029000000000003</v>
      </c>
      <c r="T26" s="925">
        <f>VLOOKUP($D$3&amp;"_"&amp;T$3,データシート2!$A:$SI,MATCH($R$2&amp;"_"&amp;$B26,データシート2!$A$1:$SI$1,0),0)</f>
        <v>46.566000000000003</v>
      </c>
      <c r="U26" s="925">
        <f>VLOOKUP($D$3&amp;"_"&amp;U$3,データシート2!$A:$SI,MATCH($R$2&amp;"_"&amp;$B26,データシート2!$A$1:$SI$1,0),0)</f>
        <v>50.558</v>
      </c>
      <c r="V26" s="925">
        <f>VLOOKUP($D$3&amp;"_"&amp;V$3,データシート2!$A:$SI,MATCH($R$2&amp;"_"&amp;$B26,データシート2!$A$1:$SI$1,0),0)</f>
        <v>52.133000000000003</v>
      </c>
      <c r="W26" s="925">
        <f>VLOOKUP($D$3&amp;"_"&amp;W$3,データシート2!$A:$SI,MATCH($R$2&amp;"_"&amp;$B26,データシート2!$A$1:$SI$1,0),0)</f>
        <v>52.631999999999998</v>
      </c>
      <c r="X26" s="925">
        <f>VLOOKUP($D$3&amp;"_"&amp;X$3,データシート2!$A:$SI,MATCH($R$2&amp;"_"&amp;$B26,データシート2!$A$1:$SI$1,0),0)</f>
        <v>56.637</v>
      </c>
      <c r="Y26" s="925">
        <f>VLOOKUP($D$3&amp;"_"&amp;Y$3,データシート2!$A:$SI,MATCH($R$2&amp;"_"&amp;$B26,データシート2!$A$1:$SI$1,0),0)</f>
        <v>0</v>
      </c>
      <c r="Z26" s="925">
        <f>VLOOKUP($D$3&amp;"_"&amp;Z$3,データシート2!$A:$SI,MATCH($R$2&amp;"_"&amp;$B26,データシート2!$A$1:$SI$1,0),0)</f>
        <v>56.99</v>
      </c>
      <c r="AA26" s="925">
        <f>VLOOKUP($D$3&amp;"_"&amp;AA$3,データシート2!$A:$SI,MATCH($R$2&amp;"_"&amp;$B26,データシート2!$A$1:$SI$1,0),0)</f>
        <v>62.182000000000002</v>
      </c>
      <c r="AB26" s="926">
        <f>VLOOKUP($D$3&amp;"_"&amp;AB$3,データシート2!$A:$SI,MATCH($R$2&amp;"_"&amp;$B26,データシート2!$A$1:$SI$1,0),0)</f>
        <v>67.674999999999997</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1</v>
      </c>
      <c r="H47" s="766">
        <f>VLOOKUP($D$3&amp;"_"&amp;H$3,データシート2!$A:$SI,MATCH($G$2&amp;"_"&amp;$C47,データシート2!$A$1:$SI$1,0),0)</f>
        <v>1</v>
      </c>
      <c r="I47" s="766">
        <f>VLOOKUP($D$3&amp;"_"&amp;I$3,データシート2!$A:$SI,MATCH($G$2&amp;"_"&amp;$C47,データシート2!$A$1:$SI$1,0),0)</f>
        <v>1</v>
      </c>
      <c r="J47" s="766">
        <f>VLOOKUP($D$3&amp;"_"&amp;J$3,データシート2!$A:$SI,MATCH($G$2&amp;"_"&amp;$C47,データシート2!$A$1:$SI$1,0),0)</f>
        <v>1</v>
      </c>
      <c r="K47" s="767">
        <f>VLOOKUP($D$3&amp;"_"&amp;K$3,データシート2!$A:$SI,MATCH($G$2&amp;"_"&amp;$C47,データシート2!$A$1:$SI$1,0),0)</f>
        <v>1</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3.3679999999999999</v>
      </c>
      <c r="S47" s="938">
        <f>VLOOKUP($D$3&amp;"_"&amp;S$3,データシート2!$A:$SI,MATCH($R$2&amp;"_"&amp;$C47,データシート2!$A$1:$SI$1,0),0)</f>
        <v>3.6269999999999998</v>
      </c>
      <c r="T47" s="938">
        <f>VLOOKUP($D$3&amp;"_"&amp;T$3,データシート2!$A:$SI,MATCH($R$2&amp;"_"&amp;$C47,データシート2!$A$1:$SI$1,0),0)</f>
        <v>3.3029999999999999</v>
      </c>
      <c r="U47" s="938">
        <f>VLOOKUP($D$3&amp;"_"&amp;U$3,データシート2!$A:$SI,MATCH($R$2&amp;"_"&amp;$C47,データシート2!$A$1:$SI$1,0),0)</f>
        <v>3.0569999999999999</v>
      </c>
      <c r="V47" s="938">
        <f>VLOOKUP($D$3&amp;"_"&amp;V$3,データシート2!$A:$SI,MATCH($R$2&amp;"_"&amp;$C47,データシート2!$A$1:$SI$1,0),0)</f>
        <v>2.8839999999999999</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0</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34.901000000000003</v>
      </c>
      <c r="S48" s="938">
        <f>VLOOKUP($D$3&amp;"_"&amp;S$3,データシート2!$A:$SI,MATCH($R$2&amp;"_"&amp;$C48,データシート2!$A$1:$SI$1,0),0)</f>
        <v>39.402000000000001</v>
      </c>
      <c r="T48" s="938">
        <f>VLOOKUP($D$3&amp;"_"&amp;T$3,データシート2!$A:$SI,MATCH($R$2&amp;"_"&amp;$C48,データシート2!$A$1:$SI$1,0),0)</f>
        <v>43.262999999999998</v>
      </c>
      <c r="U48" s="938">
        <f>VLOOKUP($D$3&amp;"_"&amp;U$3,データシート2!$A:$SI,MATCH($R$2&amp;"_"&amp;$C48,データシート2!$A$1:$SI$1,0),0)</f>
        <v>47.500999999999998</v>
      </c>
      <c r="V48" s="938">
        <f>VLOOKUP($D$3&amp;"_"&amp;V$3,データシート2!$A:$SI,MATCH($R$2&amp;"_"&amp;$C48,データシート2!$A$1:$SI$1,0),0)</f>
        <v>49.249000000000002</v>
      </c>
      <c r="W48" s="938">
        <f>VLOOKUP($D$3&amp;"_"&amp;W$3,データシート2!$A:$SI,MATCH($R$2&amp;"_"&amp;$C48,データシート2!$A$1:$SI$1,0),0)</f>
        <v>52.631999999999998</v>
      </c>
      <c r="X48" s="938">
        <f>VLOOKUP($D$3&amp;"_"&amp;X$3,データシート2!$A:$SI,MATCH($R$2&amp;"_"&amp;$C48,データシート2!$A$1:$SI$1,0),0)</f>
        <v>56.637</v>
      </c>
      <c r="Y48" s="938">
        <f>VLOOKUP($D$3&amp;"_"&amp;Y$3,データシート2!$A:$SI,MATCH($R$2&amp;"_"&amp;$C48,データシート2!$A$1:$SI$1,0),0)</f>
        <v>0</v>
      </c>
      <c r="Z48" s="938">
        <f>VLOOKUP($D$3&amp;"_"&amp;Z$3,データシート2!$A:$SI,MATCH($R$2&amp;"_"&amp;$C48,データシート2!$A$1:$SI$1,0),0)</f>
        <v>56.99</v>
      </c>
      <c r="AA48" s="938">
        <f>VLOOKUP($D$3&amp;"_"&amp;AA$3,データシート2!$A:$SI,MATCH($R$2&amp;"_"&amp;$C48,データシート2!$A$1:$SI$1,0),0)</f>
        <v>62.182000000000002</v>
      </c>
      <c r="AB48" s="939">
        <f>VLOOKUP($D$3&amp;"_"&amp;AB$3,データシート2!$A:$SI,MATCH($R$2&amp;"_"&amp;$C48,データシート2!$A$1:$SI$1,0),0)</f>
        <v>67.674999999999997</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4.7320000000000002</v>
      </c>
      <c r="S117" s="925">
        <f>VLOOKUP($D$3&amp;"_"&amp;S$3,データシート2!$A:$SI,MATCH($R$2&amp;"_"&amp;$B117,データシート2!$A$1:$SI$1,0),0)</f>
        <v>4.8639999999999999</v>
      </c>
      <c r="T117" s="925">
        <f>VLOOKUP($D$3&amp;"_"&amp;T$3,データシート2!$A:$SI,MATCH($R$2&amp;"_"&amp;$B117,データシート2!$A$1:$SI$1,0),0)</f>
        <v>5.6059999999999999</v>
      </c>
      <c r="U117" s="925">
        <f>VLOOKUP($D$3&amp;"_"&amp;U$3,データシート2!$A:$SI,MATCH($R$2&amp;"_"&amp;$B117,データシート2!$A$1:$SI$1,0),0)</f>
        <v>5.641</v>
      </c>
      <c r="V117" s="925">
        <f>VLOOKUP($D$3&amp;"_"&amp;V$3,データシート2!$A:$SI,MATCH($R$2&amp;"_"&amp;$B117,データシート2!$A$1:$SI$1,0),0)</f>
        <v>5.4530000000000003</v>
      </c>
      <c r="W117" s="925">
        <f>VLOOKUP($D$3&amp;"_"&amp;W$3,データシート2!$A:$SI,MATCH($R$2&amp;"_"&amp;$B117,データシート2!$A$1:$SI$1,0),0)</f>
        <v>5.4340000000000002</v>
      </c>
      <c r="X117" s="925">
        <f>VLOOKUP($D$3&amp;"_"&amp;X$3,データシート2!$A:$SI,MATCH($R$2&amp;"_"&amp;$B117,データシート2!$A$1:$SI$1,0),0)</f>
        <v>5.36</v>
      </c>
      <c r="Y117" s="925">
        <f>VLOOKUP($D$3&amp;"_"&amp;Y$3,データシート2!$A:$SI,MATCH($R$2&amp;"_"&amp;$B117,データシート2!$A$1:$SI$1,0),0)</f>
        <v>5.2210000000000001</v>
      </c>
      <c r="Z117" s="925">
        <f>VLOOKUP($D$3&amp;"_"&amp;Z$3,データシート2!$A:$SI,MATCH($R$2&amp;"_"&amp;$B117,データシート2!$A$1:$SI$1,0),0)</f>
        <v>5.07</v>
      </c>
      <c r="AA117" s="925">
        <f>VLOOKUP($D$3&amp;"_"&amp;AA$3,データシート2!$A:$SI,MATCH($R$2&amp;"_"&amp;$B117,データシート2!$A$1:$SI$1,0),0)</f>
        <v>4.82</v>
      </c>
      <c r="AB117" s="926">
        <f>VLOOKUP($D$3&amp;"_"&amp;AB$3,データシート2!$A:$SI,MATCH($R$2&amp;"_"&amp;$B117,データシート2!$A$1:$SI$1,0),0)</f>
        <v>4.6470000000000002</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4.7320000000000002</v>
      </c>
      <c r="S118" s="928">
        <f>VLOOKUP($D$3&amp;"_"&amp;S$3,データシート2!$A:$SI,MATCH($R$2&amp;"_"&amp;$C118,データシート2!$A$1:$SI$1,0),0)</f>
        <v>4.8639999999999999</v>
      </c>
      <c r="T118" s="928">
        <f>VLOOKUP($D$3&amp;"_"&amp;T$3,データシート2!$A:$SI,MATCH($R$2&amp;"_"&amp;$C118,データシート2!$A$1:$SI$1,0),0)</f>
        <v>5.6059999999999999</v>
      </c>
      <c r="U118" s="928">
        <f>VLOOKUP($D$3&amp;"_"&amp;U$3,データシート2!$A:$SI,MATCH($R$2&amp;"_"&amp;$C118,データシート2!$A$1:$SI$1,0),0)</f>
        <v>5.641</v>
      </c>
      <c r="V118" s="928">
        <f>VLOOKUP($D$3&amp;"_"&amp;V$3,データシート2!$A:$SI,MATCH($R$2&amp;"_"&amp;$C118,データシート2!$A$1:$SI$1,0),0)</f>
        <v>5.4530000000000003</v>
      </c>
      <c r="W118" s="928">
        <f>VLOOKUP($D$3&amp;"_"&amp;W$3,データシート2!$A:$SI,MATCH($R$2&amp;"_"&amp;$C118,データシート2!$A$1:$SI$1,0),0)</f>
        <v>5.4340000000000002</v>
      </c>
      <c r="X118" s="928">
        <f>VLOOKUP($D$3&amp;"_"&amp;X$3,データシート2!$A:$SI,MATCH($R$2&amp;"_"&amp;$C118,データシート2!$A$1:$SI$1,0),0)</f>
        <v>5.36</v>
      </c>
      <c r="Y118" s="928">
        <f>VLOOKUP($D$3&amp;"_"&amp;Y$3,データシート2!$A:$SI,MATCH($R$2&amp;"_"&amp;$C118,データシート2!$A$1:$SI$1,0),0)</f>
        <v>5.2210000000000001</v>
      </c>
      <c r="Z118" s="928">
        <f>VLOOKUP($D$3&amp;"_"&amp;Z$3,データシート2!$A:$SI,MATCH($R$2&amp;"_"&amp;$C118,データシート2!$A$1:$SI$1,0),0)</f>
        <v>5.07</v>
      </c>
      <c r="AA118" s="928">
        <f>VLOOKUP($D$3&amp;"_"&amp;AA$3,データシート2!$A:$SI,MATCH($R$2&amp;"_"&amp;$C118,データシート2!$A$1:$SI$1,0),0)</f>
        <v>4.82</v>
      </c>
      <c r="AB118" s="929">
        <f>VLOOKUP($D$3&amp;"_"&amp;AB$3,データシート2!$A:$SI,MATCH($R$2&amp;"_"&amp;$C118,データシート2!$A$1:$SI$1,0),0)</f>
        <v>4.6470000000000002</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2</v>
      </c>
      <c r="H124" s="734">
        <f>VLOOKUP($D$3&amp;"_"&amp;H$3,データシート2!$A:$SI,MATCH($G$2&amp;"_"&amp;$B124,データシート2!$A$1:$SI$1,0),0)</f>
        <v>2</v>
      </c>
      <c r="I124" s="734">
        <f>VLOOKUP($D$3&amp;"_"&amp;I$3,データシート2!$A:$SI,MATCH($G$2&amp;"_"&amp;$B124,データシート2!$A$1:$SI$1,0),0)</f>
        <v>2</v>
      </c>
      <c r="J124" s="734">
        <f>VLOOKUP($D$3&amp;"_"&amp;J$3,データシート2!$A:$SI,MATCH($G$2&amp;"_"&amp;$B124,データシート2!$A$1:$SI$1,0),0)</f>
        <v>2</v>
      </c>
      <c r="K124" s="735">
        <f>VLOOKUP($D$3&amp;"_"&amp;K$3,データシート2!$A:$SI,MATCH($G$2&amp;"_"&amp;$B124,データシート2!$A$1:$SI$1,0),0)</f>
        <v>2</v>
      </c>
      <c r="L124" s="735">
        <f>VLOOKUP($D$3&amp;"_"&amp;L$3,データシート2!$A:$SI,MATCH($G$2&amp;"_"&amp;$B124,データシート2!$A$1:$SI$1,0),0)</f>
        <v>2</v>
      </c>
      <c r="M124" s="735">
        <f>VLOOKUP($D$3&amp;"_"&amp;M$3,データシート2!$A:$SI,MATCH($G$2&amp;"_"&amp;$B124,データシート2!$A$1:$SI$1,0),0)</f>
        <v>2</v>
      </c>
      <c r="N124" s="735">
        <f>VLOOKUP($D$3&amp;"_"&amp;N$3,データシート2!$A:$SI,MATCH($G$2&amp;"_"&amp;$B124,データシート2!$A$1:$SI$1,0),0)</f>
        <v>2</v>
      </c>
      <c r="O124" s="735">
        <f>VLOOKUP($D$3&amp;"_"&amp;O$3,データシート2!$A:$SI,MATCH($G$2&amp;"_"&amp;$B124,データシート2!$A$1:$SI$1,0),0)</f>
        <v>2</v>
      </c>
      <c r="P124" s="735">
        <f>VLOOKUP($D$3&amp;"_"&amp;P$3,データシート2!$A:$SI,MATCH($G$2&amp;"_"&amp;$B124,データシート2!$A$1:$SI$1,0),0)</f>
        <v>2</v>
      </c>
      <c r="Q124" s="736">
        <f>VLOOKUP($D$3&amp;"_"&amp;Q$3,データシート2!$A:$SI,MATCH($G$2&amp;"_"&amp;$B124,データシート2!$A$1:$SI$1,0),0)</f>
        <v>2</v>
      </c>
      <c r="R124" s="924">
        <f>VLOOKUP($D$3&amp;"_"&amp;R$3,データシート2!$A:$SI,MATCH($R$2&amp;"_"&amp;$B124,データシート2!$A$1:$SI$1,0),0)</f>
        <v>26.331</v>
      </c>
      <c r="S124" s="925">
        <f>VLOOKUP($D$3&amp;"_"&amp;S$3,データシート2!$A:$SI,MATCH($R$2&amp;"_"&amp;$B124,データシート2!$A$1:$SI$1,0),0)</f>
        <v>27.876000000000001</v>
      </c>
      <c r="T124" s="925">
        <f>VLOOKUP($D$3&amp;"_"&amp;T$3,データシート2!$A:$SI,MATCH($R$2&amp;"_"&amp;$B124,データシート2!$A$1:$SI$1,0),0)</f>
        <v>28.763000000000002</v>
      </c>
      <c r="U124" s="925">
        <f>VLOOKUP($D$3&amp;"_"&amp;U$3,データシート2!$A:$SI,MATCH($R$2&amp;"_"&amp;$B124,データシート2!$A$1:$SI$1,0),0)</f>
        <v>31.49</v>
      </c>
      <c r="V124" s="925">
        <f>VLOOKUP($D$3&amp;"_"&amp;V$3,データシート2!$A:$SI,MATCH($R$2&amp;"_"&amp;$B124,データシート2!$A$1:$SI$1,0),0)</f>
        <v>13.448</v>
      </c>
      <c r="W124" s="925">
        <f>VLOOKUP($D$3&amp;"_"&amp;W$3,データシート2!$A:$SI,MATCH($R$2&amp;"_"&amp;$B124,データシート2!$A$1:$SI$1,0),0)</f>
        <v>31.402999999999999</v>
      </c>
      <c r="X124" s="925">
        <f>VLOOKUP($D$3&amp;"_"&amp;X$3,データシート2!$A:$SI,MATCH($R$2&amp;"_"&amp;$B124,データシート2!$A$1:$SI$1,0),0)</f>
        <v>32.262999999999998</v>
      </c>
      <c r="Y124" s="925">
        <f>VLOOKUP($D$3&amp;"_"&amp;Y$3,データシート2!$A:$SI,MATCH($R$2&amp;"_"&amp;$B124,データシート2!$A$1:$SI$1,0),0)</f>
        <v>32.380000000000003</v>
      </c>
      <c r="Z124" s="925">
        <f>VLOOKUP($D$3&amp;"_"&amp;Z$3,データシート2!$A:$SI,MATCH($R$2&amp;"_"&amp;$B124,データシート2!$A$1:$SI$1,0),0)</f>
        <v>33.082000000000001</v>
      </c>
      <c r="AA124" s="925">
        <f>VLOOKUP($D$3&amp;"_"&amp;AA$3,データシート2!$A:$SI,MATCH($R$2&amp;"_"&amp;$B124,データシート2!$A$1:$SI$1,0),0)</f>
        <v>32.029000000000003</v>
      </c>
      <c r="AB124" s="926">
        <f>VLOOKUP($D$3&amp;"_"&amp;AB$3,データシート2!$A:$SI,MATCH($R$2&amp;"_"&amp;$B124,データシート2!$A$1:$SI$1,0),0)</f>
        <v>30.843</v>
      </c>
    </row>
    <row r="125" spans="2:28" s="745" customFormat="1" ht="16.5" customHeight="1">
      <c r="B125" s="737"/>
      <c r="C125" s="779">
        <v>88</v>
      </c>
      <c r="D125" s="780" t="s">
        <v>643</v>
      </c>
      <c r="E125" s="779"/>
      <c r="F125" s="800"/>
      <c r="G125" s="786">
        <f>VLOOKUP($D$3&amp;"_"&amp;G$3,データシート2!$A:$SI,MATCH($G$2&amp;"_"&amp;$C125,データシート2!$A$1:$SI$1,0),0)</f>
        <v>2</v>
      </c>
      <c r="H125" s="787">
        <f>VLOOKUP($D$3&amp;"_"&amp;H$3,データシート2!$A:$SI,MATCH($G$2&amp;"_"&amp;$C125,データシート2!$A$1:$SI$1,0),0)</f>
        <v>2</v>
      </c>
      <c r="I125" s="787">
        <f>VLOOKUP($D$3&amp;"_"&amp;I$3,データシート2!$A:$SI,MATCH($G$2&amp;"_"&amp;$C125,データシート2!$A$1:$SI$1,0),0)</f>
        <v>2</v>
      </c>
      <c r="J125" s="787">
        <f>VLOOKUP($D$3&amp;"_"&amp;J$3,データシート2!$A:$SI,MATCH($G$2&amp;"_"&amp;$C125,データシート2!$A$1:$SI$1,0),0)</f>
        <v>2</v>
      </c>
      <c r="K125" s="788">
        <f>VLOOKUP($D$3&amp;"_"&amp;K$3,データシート2!$A:$SI,MATCH($G$2&amp;"_"&amp;$C125,データシート2!$A$1:$SI$1,0),0)</f>
        <v>2</v>
      </c>
      <c r="L125" s="788">
        <f>VLOOKUP($D$3&amp;"_"&amp;L$3,データシート2!$A:$SI,MATCH($G$2&amp;"_"&amp;$C125,データシート2!$A$1:$SI$1,0),0)</f>
        <v>2</v>
      </c>
      <c r="M125" s="788">
        <f>VLOOKUP($D$3&amp;"_"&amp;M$3,データシート2!$A:$SI,MATCH($G$2&amp;"_"&amp;$C125,データシート2!$A$1:$SI$1,0),0)</f>
        <v>2</v>
      </c>
      <c r="N125" s="788">
        <f>VLOOKUP($D$3&amp;"_"&amp;N$3,データシート2!$A:$SI,MATCH($G$2&amp;"_"&amp;$C125,データシート2!$A$1:$SI$1,0),0)</f>
        <v>2</v>
      </c>
      <c r="O125" s="788">
        <f>VLOOKUP($D$3&amp;"_"&amp;O$3,データシート2!$A:$SI,MATCH($G$2&amp;"_"&amp;$C125,データシート2!$A$1:$SI$1,0),0)</f>
        <v>2</v>
      </c>
      <c r="P125" s="788">
        <f>VLOOKUP($D$3&amp;"_"&amp;P$3,データシート2!$A:$SI,MATCH($G$2&amp;"_"&amp;$C125,データシート2!$A$1:$SI$1,0),0)</f>
        <v>2</v>
      </c>
      <c r="Q125" s="789">
        <f>VLOOKUP($D$3&amp;"_"&amp;Q$3,データシート2!$A:$SI,MATCH($G$2&amp;"_"&amp;$C125,データシート2!$A$1:$SI$1,0),0)</f>
        <v>2</v>
      </c>
      <c r="R125" s="940">
        <f>VLOOKUP($D$3&amp;"_"&amp;R$3,データシート2!$A:$SI,MATCH($R$2&amp;"_"&amp;$C125,データシート2!$A$1:$SI$1,0),0)</f>
        <v>26.331</v>
      </c>
      <c r="S125" s="941">
        <f>VLOOKUP($D$3&amp;"_"&amp;S$3,データシート2!$A:$SI,MATCH($R$2&amp;"_"&amp;$C125,データシート2!$A$1:$SI$1,0),0)</f>
        <v>27.876000000000001</v>
      </c>
      <c r="T125" s="941">
        <f>VLOOKUP($D$3&amp;"_"&amp;T$3,データシート2!$A:$SI,MATCH($R$2&amp;"_"&amp;$C125,データシート2!$A$1:$SI$1,0),0)</f>
        <v>28.763000000000002</v>
      </c>
      <c r="U125" s="941">
        <f>VLOOKUP($D$3&amp;"_"&amp;U$3,データシート2!$A:$SI,MATCH($R$2&amp;"_"&amp;$C125,データシート2!$A$1:$SI$1,0),0)</f>
        <v>31.49</v>
      </c>
      <c r="V125" s="941">
        <f>VLOOKUP($D$3&amp;"_"&amp;V$3,データシート2!$A:$SI,MATCH($R$2&amp;"_"&amp;$C125,データシート2!$A$1:$SI$1,0),0)</f>
        <v>13.448</v>
      </c>
      <c r="W125" s="941">
        <f>VLOOKUP($D$3&amp;"_"&amp;W$3,データシート2!$A:$SI,MATCH($R$2&amp;"_"&amp;$C125,データシート2!$A$1:$SI$1,0),0)</f>
        <v>31.402999999999999</v>
      </c>
      <c r="X125" s="941">
        <f>VLOOKUP($D$3&amp;"_"&amp;X$3,データシート2!$A:$SI,MATCH($R$2&amp;"_"&amp;$C125,データシート2!$A$1:$SI$1,0),0)</f>
        <v>32.262999999999998</v>
      </c>
      <c r="Y125" s="941">
        <f>VLOOKUP($D$3&amp;"_"&amp;Y$3,データシート2!$A:$SI,MATCH($R$2&amp;"_"&amp;$C125,データシート2!$A$1:$SI$1,0),0)</f>
        <v>32.380000000000003</v>
      </c>
      <c r="Z125" s="941">
        <f>VLOOKUP($D$3&amp;"_"&amp;Z$3,データシート2!$A:$SI,MATCH($R$2&amp;"_"&amp;$C125,データシート2!$A$1:$SI$1,0),0)</f>
        <v>33.082000000000001</v>
      </c>
      <c r="AA125" s="941">
        <f>VLOOKUP($D$3&amp;"_"&amp;AA$3,データシート2!$A:$SI,MATCH($R$2&amp;"_"&amp;$C125,データシート2!$A$1:$SI$1,0),0)</f>
        <v>32.029000000000003</v>
      </c>
      <c r="AB125" s="942">
        <f>VLOOKUP($D$3&amp;"_"&amp;AB$3,データシート2!$A:$SI,MATCH($R$2&amp;"_"&amp;$C125,データシート2!$A$1:$SI$1,0),0)</f>
        <v>30.843</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2025-03-04T09:37:12Z</dcterms:created>
  <dcterms:modified xsi:type="dcterms:W3CDTF">2025-03-04T09:37:12Z</dcterms:modified>
  <cp:category/>
  <cp:contentStatus/>
</cp:coreProperties>
</file>