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3C2621-BDD6-438A-86FC-ECA50466B4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<sst xmlns="http://schemas.openxmlformats.org/spreadsheetml/2006/main" count="16826" uniqueCount="2628">
  <si>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</si>
  <si>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</si>
  <si>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</si>
  <si>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</si>
  <si>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</si>
  <si>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</si>
  <si>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</si>
  <si>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</si>
  <si>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</si>
  <si>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</si>
  <si>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</si>
  <si>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</si>
  <si>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</si>
  <si>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</si>
  <si>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</si>
  <si>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</si>
  <si>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</si>
  <si>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</si>
  <si>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</si>
  <si>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</si>
  <si>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</si>
  <si>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</si>
  <si>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</si>
  <si>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</si>
  <si>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</si>
  <si>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</si>
  <si>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</si>
  <si>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</si>
  <si>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</si>
  <si>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</si>
  <si>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</si>
  <si>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</si>
  <si>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</si>
  <si>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</si>
  <si>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</si>
  <si>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</si>
  <si>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</si>
  <si>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</si>
  <si>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</si>
  <si>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</si>
  <si>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</si>
  <si>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</si>
  <si>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</si>
  <si>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</si>
  <si>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</si>
  <si>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</si>
  <si>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</si>
  <si>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</si>
  <si>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</si>
  <si>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</si>
  <si>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</si>
  <si>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</si>
  <si>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</si>
  <si>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</si>
  <si>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</si>
  <si>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</si>
  <si>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</si>
  <si>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</si>
  <si>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</si>
  <si>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</si>
  <si>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</si>
  <si>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</si>
  <si>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</si>
  <si>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</si>
  <si>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</si>
  <si>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</si>
  <si>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</si>
  <si>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</si>
  <si>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</si>
  <si>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</si>
  <si>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</si>
  <si>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</si>
  <si>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</si>
  <si>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</si>
  <si>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</si>
  <si>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</si>
  <si>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</si>
  <si>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</si>
  <si>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</si>
  <si>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</si>
  <si>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</si>
  <si>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</si>
  <si>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</si>
  <si>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</si>
  <si>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</si>
  <si>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</si>
  <si>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</si>
  <si>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</si>
  <si>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</si>
  <si>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</si>
  <si>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</si>
  <si>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</si>
  <si>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</si>
  <si>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</si>
  <si>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</si>
  <si>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</si>
  <si>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</si>
  <si>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</si>
  <si>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</si>
  <si>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</si>
  <si>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</si>
  <si>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</si>
  <si>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</si>
  <si>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</si>
  <si>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</si>
  <si>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</si>
  <si>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</si>
  <si>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</si>
  <si>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</si>
  <si>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</si>
  <si>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</si>
  <si>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</si>
  <si>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</si>
  <si>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</si>
  <si>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</si>
  <si>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</si>
  <si>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</si>
  <si>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</si>
  <si>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</si>
  <si>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</si>
  <si>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</si>
  <si>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</si>
  <si>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</si>
  <si>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</si>
  <si>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</si>
  <si>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</si>
  <si>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</si>
  <si>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</si>
  <si>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</si>
  <si>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</si>
  <si>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</si>
  <si>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</si>
  <si>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</si>
  <si>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</si>
  <si>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</si>
  <si>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</si>
  <si>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</si>
  <si>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</si>
  <si>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</si>
  <si>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</si>
  <si>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</si>
  <si>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</si>
  <si>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</si>
  <si>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</si>
  <si>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</si>
  <si>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</si>
  <si>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</si>
  <si>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</si>
  <si>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</si>
  <si>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</si>
  <si>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</si>
  <si>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</si>
  <si>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</si>
  <si>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</si>
  <si>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</si>
  <si>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</si>
  <si>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</si>
  <si>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</si>
  <si>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</si>
  <si>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</si>
  <si>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</si>
  <si>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</si>
  <si>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</si>
  <si>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</si>
  <si>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</si>
  <si>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</si>
  <si>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</si>
  <si>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</si>
  <si>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</si>
  <si>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</si>
  <si>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</si>
  <si>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</si>
  <si>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</si>
  <si>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</si>
  <si>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</si>
  <si>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</si>
  <si>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</si>
  <si>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</si>
  <si>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</si>
  <si>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</si>
  <si>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</si>
  <si>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</si>
  <si>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</si>
  <si>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</si>
  <si>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</si>
  <si>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</si>
  <si>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</si>
  <si>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</si>
  <si>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</si>
  <si>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</si>
  <si>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</si>
  <si>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</si>
  <si>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</si>
  <si>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</si>
  <si>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</si>
  <si>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</si>
  <si>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</si>
  <si>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</si>
  <si>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</si>
  <si>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</si>
  <si>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</si>
  <si>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</si>
  <si>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</si>
  <si>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</si>
  <si>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</si>
  <si>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</si>
  <si>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</si>
  <si>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</si>
  <si>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</si>
  <si>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</si>
  <si>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</si>
  <si>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</si>
  <si>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</si>
  <si>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</si>
  <si>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</si>
  <si>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</si>
  <si>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</si>
  <si>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</si>
  <si>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</si>
  <si>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</si>
  <si>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</si>
  <si>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</si>
  <si>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</si>
  <si>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</si>
  <si>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</si>
  <si>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</si>
  <si>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</si>
  <si>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</si>
  <si>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</si>
  <si>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</si>
  <si>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</si>
  <si>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</si>
  <si>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</si>
  <si>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</si>
  <si>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</si>
  <si>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</si>
  <si>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</si>
  <si>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</si>
  <si>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</si>
  <si>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</si>
  <si>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</si>
  <si>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</si>
  <si>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</si>
  <si>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</si>
  <si>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</si>
  <si>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</si>
  <si>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</si>
  <si>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</si>
  <si>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</si>
  <si>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</si>
  <si>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</si>
  <si>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</si>
  <si>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</si>
  <si>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</si>
  <si>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</si>
  <si>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</si>
  <si>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</si>
  <si>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</si>
  <si>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</si>
  <si>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</si>
  <si>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</si>
  <si>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</si>
  <si>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</si>
  <si>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</si>
  <si>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</si>
  <si>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</si>
  <si>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</si>
  <si>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</si>
  <si>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</si>
  <si>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</si>
  <si>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</si>
  <si>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</si>
  <si>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</si>
  <si>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</si>
  <si>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</si>
  <si>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</si>
  <si>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</si>
  <si>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</si>
  <si>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</si>
  <si>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</si>
  <si>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</si>
  <si>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</si>
  <si>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</si>
  <si>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</si>
  <si>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</si>
  <si>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</si>
  <si>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</si>
  <si>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</si>
  <si>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</si>
  <si>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</si>
  <si>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</si>
  <si>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</si>
  <si>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</si>
  <si>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</si>
  <si>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</si>
  <si>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</si>
  <si>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</si>
  <si>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</si>
  <si>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</si>
  <si>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</si>
  <si>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</si>
  <si>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</si>
  <si>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</si>
  <si>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</si>
  <si>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</si>
  <si>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</si>
  <si>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</si>
  <si>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</si>
  <si>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</si>
  <si>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</si>
  <si>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</si>
  <si>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</si>
  <si>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</si>
  <si>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</si>
  <si>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</si>
  <si>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</si>
  <si>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</si>
  <si>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</si>
  <si>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</si>
  <si>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</si>
  <si>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</si>
  <si>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</si>
  <si>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</si>
  <si>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</si>
  <si>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</si>
  <si>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</si>
  <si>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</si>
  <si>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</si>
  <si>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</si>
  <si>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</si>
  <si>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</si>
  <si>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</si>
  <si>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</si>
  <si>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</si>
  <si>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</si>
  <si>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</si>
  <si>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</si>
  <si>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</si>
  <si>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</si>
  <si>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</si>
  <si>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</si>
  <si>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</si>
  <si>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</si>
  <si>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</si>
  <si>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</si>
  <si>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</si>
  <si>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</si>
  <si>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</si>
  <si>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</si>
  <si>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</si>
  <si>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</si>
  <si>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</si>
  <si>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</si>
  <si>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</si>
  <si>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</si>
  <si>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</si>
  <si>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</si>
  <si>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</si>
  <si>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</si>
  <si>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</si>
  <si>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</si>
  <si>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</si>
  <si>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</si>
  <si>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</si>
  <si>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</si>
  <si>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</si>
  <si>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</si>
  <si>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</si>
  <si>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</si>
  <si>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</si>
  <si>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</si>
  <si>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</si>
  <si>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</si>
  <si>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</si>
  <si>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</si>
  <si>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</si>
  <si>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</si>
  <si>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</si>
  <si>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</si>
  <si>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</si>
  <si>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</si>
  <si>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</si>
  <si>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</si>
  <si>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</si>
  <si>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</si>
  <si>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</si>
  <si>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</si>
  <si>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</si>
  <si>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</si>
  <si>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</si>
  <si>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</si>
  <si>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</si>
  <si>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</si>
  <si>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</si>
  <si>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</si>
  <si>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</si>
  <si>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</si>
  <si>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</si>
  <si>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</si>
  <si>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</si>
  <si>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</si>
  <si>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</si>
  <si>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</si>
  <si>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</si>
  <si>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</si>
  <si>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</si>
  <si>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</si>
  <si>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</si>
  <si>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</si>
  <si>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</si>
  <si>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</si>
  <si>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</si>
  <si>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</si>
  <si>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</si>
  <si>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</si>
  <si>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</si>
  <si>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</si>
  <si>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</si>
  <si>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</si>
  <si>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</si>
  <si>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</si>
  <si>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</si>
  <si>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</si>
  <si>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</si>
  <si>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</si>
  <si>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</si>
  <si>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</si>
  <si>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</si>
  <si>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</si>
  <si>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</si>
  <si>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</si>
  <si>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</si>
  <si>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</si>
  <si>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</si>
  <si>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</si>
  <si>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</si>
  <si>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</si>
  <si>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</si>
  <si>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</si>
  <si>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</si>
  <si>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</si>
  <si>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</si>
  <si>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</si>
  <si>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</si>
  <si>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</si>
  <si>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</si>
  <si>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</si>
  <si>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</si>
  <si>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</si>
  <si>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</si>
  <si>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</si>
  <si>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</si>
  <si>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</si>
  <si>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</si>
  <si>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</si>
  <si>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</si>
  <si>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</si>
  <si>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</si>
  <si>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</si>
  <si>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</si>
  <si>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</si>
  <si>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</si>
  <si>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</si>
  <si>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</si>
  <si>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</si>
  <si>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</si>
  <si>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</si>
  <si>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</si>
  <si>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</si>
  <si>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</si>
  <si>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</si>
  <si>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</si>
  <si>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</si>
  <si>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</si>
  <si>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</si>
  <si>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</si>
  <si>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</si>
  <si>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</si>
  <si>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</si>
  <si>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</si>
  <si>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</si>
  <si>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</si>
  <si>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</si>
  <si>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</si>
  <si>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</si>
  <si>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</si>
  <si>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</si>
  <si>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</si>
  <si>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</si>
  <si>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</si>
  <si>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</si>
  <si>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</si>
  <si>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</si>
  <si>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</si>
  <si>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</si>
  <si>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</si>
  <si>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</si>
  <si>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</si>
  <si>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</si>
  <si>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</si>
  <si>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</si>
  <si>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</si>
  <si>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</si>
  <si>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</si>
  <si>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</si>
  <si>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</si>
  <si>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</si>
  <si>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</si>
  <si>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</si>
  <si>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</si>
  <si>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</si>
  <si>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</si>
  <si>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</si>
  <si>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</si>
  <si>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</si>
  <si>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</si>
  <si>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</si>
  <si>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</si>
  <si>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</si>
  <si>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</si>
  <si>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</si>
  <si>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</si>
  <si>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</si>
  <si>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</si>
  <si>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</si>
  <si>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</si>
  <si>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</si>
  <si>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</si>
  <si>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</si>
  <si>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</si>
  <si>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</si>
  <si>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</si>
  <si>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</si>
  <si>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</si>
  <si>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</si>
  <si>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</si>
  <si>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</si>
  <si>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</si>
  <si>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</si>
  <si>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</si>
  <si>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</si>
  <si>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</si>
  <si>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</si>
  <si>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</si>
  <si>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</si>
  <si>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</si>
  <si>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</si>
  <si>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</si>
  <si>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</si>
  <si>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</si>
  <si>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</si>
  <si>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</si>
  <si>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</si>
  <si>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</si>
  <si>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</si>
  <si>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</si>
  <si>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</si>
  <si>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</si>
  <si>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</si>
  <si>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</si>
  <si>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</si>
  <si>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</si>
  <si>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</si>
  <si>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</si>
  <si>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</si>
  <si>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</si>
  <si>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</si>
  <si>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</si>
  <si>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</si>
  <si>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</si>
  <si>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</si>
  <si>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</si>
  <si>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</si>
  <si>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</si>
  <si>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</si>
  <si>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</si>
  <si>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</si>
  <si>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</si>
  <si>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</si>
  <si>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</si>
  <si>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</si>
  <si>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</si>
  <si>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</si>
  <si>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</si>
  <si>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</si>
  <si>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</si>
  <si>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</si>
  <si>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</si>
  <si>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</si>
  <si>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</si>
  <si>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</si>
  <si>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</si>
  <si>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</si>
  <si>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</si>
  <si>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</si>
  <si>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</si>
  <si>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</si>
  <si>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</si>
  <si>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</si>
  <si>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</si>
  <si>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</si>
  <si>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</si>
  <si>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</si>
  <si>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</si>
  <si>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</si>
  <si>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</si>
  <si>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</si>
  <si>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</si>
  <si>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</si>
  <si>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</si>
  <si>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</si>
  <si>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</si>
  <si>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</si>
  <si>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</si>
  <si>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</si>
  <si>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</si>
  <si>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</si>
  <si>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</si>
  <si>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</si>
  <si>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</si>
  <si>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</si>
  <si>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</si>
  <si>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</si>
  <si>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</si>
  <si>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</si>
  <si>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</si>
  <si>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</si>
  <si>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</si>
  <si>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</si>
  <si>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</si>
  <si>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</si>
  <si>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</si>
  <si>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</si>
  <si>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</si>
  <si>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</si>
  <si>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</si>
  <si>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</si>
  <si>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</si>
  <si>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</si>
  <si>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</si>
  <si>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</si>
  <si>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</si>
  <si>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</si>
  <si>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</si>
  <si>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</si>
  <si>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</si>
  <si>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</si>
  <si>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</si>
  <si>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</si>
  <si>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</si>
  <si>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</si>
  <si>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</si>
  <si>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</si>
  <si>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</si>
  <si>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</si>
  <si>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</si>
  <si>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</si>
  <si>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</si>
  <si>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</si>
  <si>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</si>
  <si>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</si>
  <si>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</si>
  <si>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</si>
  <si>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</si>
  <si>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</si>
  <si>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</si>
  <si>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</si>
  <si>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</si>
  <si>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</si>
  <si>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</si>
  <si>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</si>
  <si>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</si>
  <si>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</si>
  <si>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</si>
  <si>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</si>
  <si>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</si>
  <si>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</si>
  <si>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</si>
  <si>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</si>
  <si>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</si>
  <si>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</si>
  <si>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</si>
  <si>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</si>
  <si>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</si>
  <si>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</si>
  <si>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</si>
  <si>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</si>
  <si>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</si>
  <si>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</si>
  <si>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</si>
  <si>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</si>
  <si>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</si>
  <si>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</si>
  <si>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</si>
  <si>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</si>
  <si>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</si>
  <si>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</si>
  <si>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</si>
  <si>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</si>
  <si>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</si>
  <si>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</si>
  <si>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</si>
  <si>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</si>
  <si>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</si>
  <si>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</si>
  <si>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</si>
  <si>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</si>
  <si>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</si>
  <si>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</si>
  <si>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</si>
  <si>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</si>
  <si>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</si>
  <si>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</si>
  <si>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</si>
  <si>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</si>
  <si>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</si>
  <si>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</si>
  <si>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</si>
  <si>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</si>
  <si>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</si>
  <si>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</si>
  <si>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</si>
  <si>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</si>
  <si>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</si>
  <si>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</si>
  <si>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</si>
  <si>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</si>
  <si>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</si>
  <si>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</si>
  <si>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</si>
  <si>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</si>
  <si>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</si>
  <si>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</si>
  <si>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</si>
  <si>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</si>
  <si>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</si>
  <si>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</si>
  <si>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</si>
  <si>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</si>
  <si>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</si>
  <si>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</si>
  <si>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</si>
  <si>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</si>
  <si>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</si>
  <si>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</si>
  <si>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</si>
  <si>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</si>
  <si>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</si>
  <si>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</si>
  <si>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</si>
  <si>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</si>
  <si>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</si>
  <si>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</si>
  <si>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</si>
  <si>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</si>
  <si>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</si>
  <si>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</si>
  <si>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</si>
  <si>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</si>
  <si>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</si>
  <si>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</si>
  <si>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</si>
  <si>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</si>
  <si>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</si>
  <si>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</si>
  <si>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</si>
  <si>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</si>
  <si>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</si>
  <si>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</si>
  <si>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</si>
  <si>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</si>
  <si>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</si>
  <si>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</si>
  <si>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</si>
  <si>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</si>
  <si>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</si>
  <si>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</si>
  <si>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</si>
  <si>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</si>
  <si>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</si>
  <si>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</si>
  <si>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</si>
  <si>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</si>
  <si>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</si>
  <si>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</si>
  <si>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</si>
  <si>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</si>
  <si>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</si>
  <si>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</si>
  <si>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</si>
  <si>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</si>
  <si>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</si>
  <si>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</si>
  <si>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</si>
  <si>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</si>
  <si>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</si>
  <si>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</si>
  <si>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</si>
  <si>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</si>
  <si>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</si>
  <si>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</si>
  <si>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</si>
  <si>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</si>
  <si>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</si>
  <si>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</si>
  <si>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</si>
  <si>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</si>
  <si>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</si>
  <si>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</si>
  <si>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</si>
  <si>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</si>
  <si>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</si>
  <si>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</si>
  <si>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</si>
  <si>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</si>
  <si>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</si>
  <si>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</si>
  <si>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</si>
  <si>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</si>
  <si>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</si>
  <si>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</si>
  <si>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</si>
  <si>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</si>
  <si>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</si>
  <si>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</si>
  <si>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</si>
  <si>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</si>
  <si>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</si>
  <si>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</si>
  <si>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</si>
  <si>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</si>
  <si>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</si>
  <si>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</si>
  <si>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</si>
  <si>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</si>
  <si>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</si>
  <si>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</si>
  <si>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</si>
  <si>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</si>
  <si>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</si>
  <si>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</si>
  <si>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</si>
  <si>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</si>
  <si>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</si>
  <si>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</si>
  <si>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</si>
  <si>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</si>
  <si>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</si>
  <si>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</si>
  <si>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</si>
  <si>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</si>
  <si>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</si>
  <si>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</si>
  <si>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</si>
  <si>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</si>
  <si>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</si>
  <si>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</si>
  <si>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</si>
  <si>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</si>
  <si>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</si>
  <si>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</si>
  <si>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</si>
  <si>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</si>
  <si>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</si>
  <si>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</si>
  <si>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</si>
  <si>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</si>
  <si>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</si>
  <si>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</si>
  <si>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</si>
  <si>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</si>
  <si>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</si>
  <si>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</si>
  <si>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</si>
  <si>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</si>
  <si>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</si>
  <si>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</si>
  <si>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</si>
  <si>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</si>
  <si>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</si>
  <si>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</si>
  <si>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</si>
  <si>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</si>
  <si>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</si>
  <si>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</si>
  <si>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</si>
  <si>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</si>
  <si>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</si>
  <si>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</si>
  <si>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</si>
  <si>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</si>
  <si>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</si>
  <si>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</si>
  <si>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</si>
  <si>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</si>
  <si>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</si>
  <si>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</si>
  <si>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</si>
  <si>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</si>
  <si>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</si>
  <si>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</si>
  <si>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</si>
  <si>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</si>
  <si>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</si>
  <si>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</si>
  <si>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</si>
  <si>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</si>
  <si>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</si>
  <si>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</si>
  <si>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</si>
  <si>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</si>
  <si>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</si>
  <si>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</si>
  <si>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</si>
  <si>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</si>
  <si>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</si>
  <si>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</si>
  <si>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</si>
  <si>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</si>
  <si>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</si>
  <si>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</si>
  <si>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</si>
  <si>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</si>
  <si>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</si>
  <si>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</si>
  <si>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</si>
  <si>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</si>
  <si>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</si>
  <si>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</si>
  <si>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</si>
  <si>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</si>
  <si>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</si>
  <si>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</si>
  <si>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</si>
  <si>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</si>
  <si>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</si>
  <si>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</si>
  <si>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</si>
  <si>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</si>
  <si>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</si>
  <si>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</si>
  <si>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</si>
  <si>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</si>
  <si>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</si>
  <si>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</si>
  <si>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</si>
  <si>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</si>
  <si>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</si>
  <si>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</si>
  <si>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</si>
  <si>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</si>
  <si>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</si>
  <si>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</si>
  <si>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</si>
  <si>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</si>
  <si>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</si>
  <si>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</si>
  <si>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</si>
  <si>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</si>
  <si>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</si>
  <si>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</si>
  <si>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</si>
  <si>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</si>
  <si>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</si>
  <si>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</si>
  <si>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</si>
  <si>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</si>
  <si>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</si>
  <si>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</si>
  <si>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</si>
  <si>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</si>
  <si>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</si>
  <si>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</si>
  <si>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</si>
  <si>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</si>
  <si>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</si>
  <si>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</si>
  <si>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</si>
  <si>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</si>
  <si>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</si>
  <si>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</si>
  <si>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</si>
  <si>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</si>
  <si>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</si>
  <si>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</si>
  <si>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</si>
  <si>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</si>
  <si>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</si>
  <si>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</si>
  <si>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</si>
  <si>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</si>
  <si>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</si>
  <si>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</si>
  <si>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</si>
  <si>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</si>
  <si>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</si>
  <si>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</si>
  <si>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</si>
  <si>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</si>
  <si>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</si>
  <si>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</si>
  <si>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</si>
  <si>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</si>
  <si>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</si>
  <si>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</si>
  <si>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</si>
  <si>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</si>
  <si>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</si>
  <si>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</si>
  <si>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</si>
  <si>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</si>
  <si>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</si>
  <si>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</si>
  <si>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</si>
  <si>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</si>
  <si>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</si>
  <si>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</si>
  <si>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</si>
  <si>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</si>
  <si>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</si>
  <si>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</si>
  <si>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</si>
  <si>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</si>
  <si>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</si>
  <si>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</si>
  <si>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</si>
  <si>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</si>
  <si>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</si>
  <si>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</si>
  <si>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</si>
  <si>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</si>
  <si>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</si>
  <si>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</si>
  <si>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</si>
  <si>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</si>
  <si>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</si>
  <si>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</si>
  <si>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</si>
  <si>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</si>
  <si>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</si>
  <si>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</si>
  <si>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</si>
  <si>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</si>
  <si>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</si>
  <si>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</si>
  <si>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</si>
  <si>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</si>
  <si>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</si>
  <si>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</si>
  <si>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</si>
  <si>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</si>
  <si>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</si>
  <si>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</si>
  <si>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</si>
  <si>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</si>
  <si>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</si>
  <si>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</si>
  <si>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</si>
  <si>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</si>
  <si>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</si>
  <si>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</si>
  <si>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</si>
  <si>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</si>
  <si>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</si>
  <si>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</si>
  <si>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</si>
  <si>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</si>
  <si>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</si>
  <si>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</si>
  <si>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</si>
  <si>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</si>
  <si>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</si>
  <si>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</si>
  <si>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</si>
  <si>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</si>
  <si>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</si>
  <si>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</si>
  <si>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</si>
  <si>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</si>
  <si>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</si>
  <si>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</si>
  <si>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</si>
  <si>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</si>
  <si>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</si>
  <si>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</si>
  <si>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</si>
  <si>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</si>
  <si>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</si>
  <si>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</si>
  <si>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</si>
  <si>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</si>
  <si>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</si>
  <si>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</si>
  <si>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</si>
  <si>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</si>
  <si>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</si>
  <si>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</si>
  <si>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</si>
  <si>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</si>
  <si>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</si>
  <si>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</si>
  <si>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</si>
  <si>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</si>
  <si>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</si>
  <si>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</si>
  <si>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</si>
  <si>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</si>
  <si>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</si>
  <si>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</si>
  <si>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</si>
  <si>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</si>
  <si>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</si>
  <si>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</si>
  <si>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</si>
  <si>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</si>
  <si>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</si>
  <si>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</si>
  <si>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</si>
  <si>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</si>
  <si>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</si>
  <si>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</si>
  <si>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</si>
  <si>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</si>
  <si>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</si>
  <si>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</si>
  <si>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</si>
  <si>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</si>
  <si>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</si>
  <si>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</si>
  <si>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</si>
  <si>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</si>
  <si>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</si>
  <si>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</si>
  <si>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</si>
  <si>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</si>
  <si>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</si>
  <si>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</si>
  <si>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</si>
  <si>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</si>
  <si>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</si>
  <si>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</si>
  <si>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</si>
  <si>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</si>
  <si>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</si>
  <si>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</si>
  <si>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</si>
  <si>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</si>
  <si>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</si>
  <si>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</si>
  <si>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</si>
  <si>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</si>
  <si>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</si>
  <si>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</si>
  <si>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</si>
  <si>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</si>
  <si>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</si>
  <si>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</si>
  <si>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</si>
  <si>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</si>
  <si>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</si>
  <si>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</si>
  <si>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</si>
  <si>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</si>
  <si>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</si>
  <si>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</si>
  <si>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</si>
  <si>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</si>
  <si>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</si>
  <si>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</si>
  <si>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</si>
  <si>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</si>
  <si>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</si>
  <si>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</si>
  <si>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</si>
  <si>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</si>
  <si>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</si>
  <si>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</si>
  <si>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</si>
  <si>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</si>
  <si>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</si>
  <si>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</si>
  <si>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</si>
  <si>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</si>
  <si>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</si>
  <si>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</si>
  <si>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</si>
  <si>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</si>
  <si>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</si>
  <si>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</si>
  <si>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</si>
  <si>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</si>
  <si>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</si>
  <si>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</si>
  <si>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</si>
  <si>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</si>
  <si>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</si>
  <si>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</si>
  <si>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</si>
  <si>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</si>
  <si>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</si>
  <si>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</si>
  <si>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</si>
  <si>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</si>
  <si>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</si>
  <si>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</si>
  <si>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</si>
  <si>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</si>
  <si>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</si>
  <si>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</si>
  <si>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</si>
  <si>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</si>
  <si>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</si>
  <si>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</si>
  <si>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</si>
  <si>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</si>
  <si>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</si>
  <si>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</si>
  <si>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</si>
  <si>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</si>
  <si>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</si>
  <si>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</si>
  <si>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</si>
  <si>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</si>
  <si>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</si>
  <si>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</si>
  <si>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</si>
  <si>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</si>
  <si>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</si>
  <si>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</si>
  <si>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</si>
  <si>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</si>
  <si>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</si>
  <si>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</si>
  <si>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</si>
  <si>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</si>
  <si>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</si>
  <si>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</si>
  <si>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</si>
  <si>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</si>
  <si>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</si>
  <si>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</si>
  <si>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</si>
  <si>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</si>
  <si>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</si>
  <si>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</si>
  <si>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</si>
  <si>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</si>
  <si>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</si>
  <si>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</si>
  <si>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</si>
  <si>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</si>
  <si>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</si>
  <si>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</si>
  <si>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</si>
  <si>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</si>
  <si>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</si>
  <si>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</si>
  <si>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</si>
  <si>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</si>
  <si>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</si>
  <si>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</si>
  <si>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</si>
  <si>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</si>
  <si>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</si>
  <si>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</si>
  <si>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</si>
  <si>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</si>
  <si>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</si>
  <si>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</si>
  <si>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</si>
  <si>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</si>
  <si>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</si>
  <si>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</si>
  <si>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</si>
  <si>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</si>
  <si>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</si>
  <si>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</si>
  <si>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</si>
  <si>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</si>
  <si>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</si>
  <si>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</si>
  <si>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</si>
  <si>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</si>
  <si>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</si>
  <si>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</si>
  <si>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</si>
  <si>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</si>
  <si>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</si>
  <si>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</si>
  <si>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</si>
  <si>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</si>
  <si>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</si>
  <si>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</si>
  <si>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</si>
  <si>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</si>
  <si>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</si>
  <si>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</si>
  <si>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</si>
  <si>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</si>
  <si>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</si>
  <si>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</si>
  <si>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</si>
  <si>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</si>
  <si>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</si>
  <si>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</si>
  <si>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</si>
  <si>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</si>
  <si>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</si>
  <si>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</si>
  <si>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</si>
  <si>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</si>
  <si>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</si>
  <si>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</si>
  <si>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</si>
  <si>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</si>
  <si>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</si>
  <si>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</si>
  <si>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</si>
  <si>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</si>
  <si>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</si>
  <si>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</si>
  <si>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</si>
  <si>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</si>
  <si>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</si>
  <si>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</si>
  <si>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</si>
  <si>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</si>
  <si>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</si>
  <si>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</si>
  <si>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</si>
  <si>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</si>
  <si>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</si>
  <si>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</si>
  <si>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</si>
  <si>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</si>
  <si>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</si>
  <si>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</si>
  <si>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</si>
  <si>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</si>
  <si>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</si>
  <si>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</si>
  <si>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</si>
  <si>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</si>
  <si>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</si>
  <si>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</si>
  <si>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</si>
  <si>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</si>
  <si>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</si>
  <si>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</si>
  <si>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</si>
  <si>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</si>
  <si>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</si>
  <si>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</si>
  <si>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</si>
  <si>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</si>
  <si>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</si>
  <si>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</si>
  <si>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</si>
  <si>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</si>
  <si>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</si>
  <si>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</si>
  <si>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</si>
  <si>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</si>
  <si>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</si>
  <si>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</si>
  <si>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</si>
  <si>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</si>
  <si>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</si>
  <si>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</si>
  <si>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</si>
  <si>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</si>
  <si>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</si>
  <si>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</si>
  <si>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</si>
  <si>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</si>
  <si>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</si>
  <si>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</si>
  <si>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</si>
  <si>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</si>
  <si>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</si>
  <si>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</si>
  <si>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</si>
  <si>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</si>
  <si>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</si>
  <si>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</si>
  <si>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</si>
  <si>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</si>
  <si>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</si>
  <si>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</si>
  <si>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</si>
  <si>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</si>
  <si>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</si>
  <si>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</si>
  <si>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</si>
  <si>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</si>
  <si>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</si>
  <si>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</si>
  <si>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</si>
  <si>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</si>
  <si>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</si>
  <si>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</si>
  <si>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</si>
  <si>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</si>
  <si>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</si>
  <si>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</si>
  <si>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</si>
  <si>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</si>
  <si>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</si>
  <si>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</si>
  <si>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</si>
  <si>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</si>
  <si>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</si>
  <si>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</si>
  <si>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</si>
  <si>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</si>
  <si>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</si>
  <si>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</si>
  <si>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</si>
  <si>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</si>
  <si>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</si>
  <si>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</si>
  <si>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</si>
  <si>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</si>
  <si>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</si>
  <si>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</si>
  <si>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</si>
  <si>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</si>
  <si>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</si>
  <si>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</si>
  <si>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</si>
  <si>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</si>
  <si>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</si>
  <si>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</si>
  <si>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</si>
  <si>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</si>
  <si>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</si>
  <si>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</si>
  <si>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</si>
  <si>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</si>
  <si>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</si>
  <si>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</si>
  <si>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</si>
  <si>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</si>
  <si>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</si>
  <si>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</si>
  <si>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</si>
  <si>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</si>
  <si>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</si>
  <si>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</si>
  <si>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</si>
  <si>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</si>
  <si>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</si>
  <si>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</si>
  <si>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</si>
  <si>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</si>
  <si>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</si>
  <si>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</si>
  <si>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</si>
  <si>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</si>
  <si>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</si>
  <si>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</si>
  <si>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</si>
  <si>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</si>
  <si>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</si>
  <si>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</si>
  <si>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</si>
  <si>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</si>
  <si>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</si>
  <si>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</si>
  <si>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</si>
  <si>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</si>
  <si>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</si>
  <si>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</si>
  <si>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</si>
  <si>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</si>
  <si>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</si>
  <si>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</si>
  <si>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</si>
  <si>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</si>
  <si>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</si>
  <si>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</si>
  <si>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</si>
  <si>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</si>
  <si>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</si>
  <si>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</si>
  <si>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</si>
  <si>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</si>
  <si>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</si>
  <si>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</si>
  <si>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</si>
  <si>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</si>
  <si>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</si>
  <si>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</si>
  <si>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</si>
  <si>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</si>
  <si>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</si>
  <si>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</si>
  <si>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</si>
  <si>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</si>
  <si>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</si>
  <si>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</si>
  <si>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</si>
  <si>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</si>
  <si>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</si>
  <si>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</si>
  <si>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</si>
  <si>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</si>
  <si>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</si>
  <si>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</si>
  <si>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</si>
  <si>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</si>
  <si>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</si>
  <si>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</si>
  <si>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</si>
  <si>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</si>
  <si>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</si>
  <si>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</si>
  <si>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</si>
  <si>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</si>
  <si>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</si>
  <si>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</si>
  <si>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</si>
  <si>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</si>
  <si>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</si>
  <si>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</si>
  <si>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</si>
  <si>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</si>
  <si>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</si>
  <si>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</si>
  <si>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</si>
  <si>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</si>
  <si>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</si>
  <si>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</si>
  <si>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</si>
  <si>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</si>
  <si>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</si>
  <si>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</si>
  <si>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</si>
  <si>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</si>
  <si>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</si>
  <si>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</si>
  <si>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</si>
  <si>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</si>
  <si>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</si>
  <si>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</si>
  <si>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</si>
  <si>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</si>
  <si>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</si>
  <si>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</si>
  <si>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</si>
  <si>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</si>
  <si>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</si>
  <si>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</si>
  <si>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</si>
  <si>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</si>
  <si>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</si>
  <si>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</si>
  <si>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</si>
  <si>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</si>
  <si>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</si>
  <si>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</si>
  <si>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</si>
  <si>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</si>
  <si>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</si>
  <si>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</si>
  <si>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</si>
  <si>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</si>
  <si>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</si>
  <si>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</si>
  <si>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</si>
  <si>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</si>
  <si>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</si>
  <si>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</si>
  <si>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</si>
  <si>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</si>
  <si>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</si>
  <si>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</si>
  <si>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</si>
  <si>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</si>
  <si>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</si>
  <si>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</si>
  <si>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</si>
  <si>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</si>
  <si>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</si>
  <si>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</si>
  <si>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</si>
  <si>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</si>
  <si>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</si>
  <si>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</si>
  <si>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</si>
  <si>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</si>
  <si>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</si>
  <si>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</si>
  <si>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</si>
  <si>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</si>
  <si>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</si>
  <si>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</si>
  <si>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</si>
  <si>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</si>
  <si>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</si>
  <si>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</si>
  <si>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</si>
  <si>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</si>
  <si>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</si>
  <si>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</si>
  <si>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</si>
  <si>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</si>
  <si>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</si>
  <si>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</si>
  <si>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</si>
  <si>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</si>
  <si>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</si>
  <si>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</si>
  <si>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</si>
  <si>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</si>
  <si>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</si>
  <si>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</si>
  <si>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</si>
  <si>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</si>
  <si>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</si>
  <si>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</si>
  <si>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</si>
  <si>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</si>
  <si>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</si>
  <si>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</si>
  <si>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</si>
  <si>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</si>
  <si>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</si>
  <si>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</si>
  <si>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</si>
  <si>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</si>
  <si>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</si>
  <si>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</si>
  <si>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</si>
  <si>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</si>
  <si>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</si>
  <si>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</si>
  <si>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</si>
  <si>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</si>
  <si>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</si>
  <si>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</si>
  <si>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</si>
  <si>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</si>
  <si>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</si>
  <si>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</si>
  <si>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</si>
  <si>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</si>
  <si>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</si>
  <si>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</si>
  <si>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</si>
  <si>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</si>
  <si>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</si>
  <si>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</si>
  <si>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</si>
  <si>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</si>
  <si>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</si>
  <si>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</si>
  <si>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</si>
  <si>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</si>
  <si>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</si>
  <si>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</si>
  <si>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</si>
  <si>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</si>
  <si>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</si>
  <si>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</si>
  <si>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</si>
  <si>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</si>
  <si>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</si>
  <si>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</si>
  <si>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</si>
  <si>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</si>
  <si>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</si>
  <si>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</si>
  <si>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</si>
  <si>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</si>
  <si>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</si>
  <si>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</si>
  <si>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</si>
  <si>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</si>
  <si>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</si>
  <si>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</si>
  <si>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</si>
  <si>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</si>
  <si>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</si>
  <si>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</si>
  <si>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</si>
  <si>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</si>
  <si>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</si>
  <si>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</si>
  <si>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</si>
  <si>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</si>
  <si>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</si>
  <si>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</si>
  <si>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</si>
  <si>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</si>
  <si>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</si>
  <si>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</si>
  <si>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</si>
  <si>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</si>
  <si>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</si>
  <si>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</si>
  <si>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</si>
  <si>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</si>
  <si>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</si>
  <si>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</si>
  <si>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</si>
  <si>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</si>
  <si>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</si>
  <si>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</si>
  <si>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</si>
  <si>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</si>
  <si>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</si>
  <si>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</si>
  <si>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</si>
  <si>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</si>
  <si>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</si>
  <si>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</si>
  <si>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</si>
  <si>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</si>
  <si>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</si>
  <si>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</si>
  <si>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</si>
  <si>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</si>
  <si>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</si>
  <si>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</si>
  <si>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</si>
  <si>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</si>
  <si>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</si>
  <si>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</si>
  <si>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</si>
  <si>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</si>
  <si>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</si>
  <si>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</si>
  <si>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</si>
  <si>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</si>
  <si>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</si>
  <si>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</si>
  <si>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</si>
  <si>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</si>
  <si>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</si>
  <si>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</si>
  <si>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</si>
  <si>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</si>
  <si>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</si>
  <si>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</si>
  <si>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</si>
  <si>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</si>
  <si>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</si>
  <si>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</si>
  <si>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</si>
  <si>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</si>
  <si>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</si>
  <si>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</si>
  <si>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</si>
  <si>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</si>
  <si>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</si>
  <si>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</si>
  <si>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</si>
  <si>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</si>
  <si>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</si>
  <si>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</si>
  <si>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</si>
  <si>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</si>
  <si>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</si>
  <si>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</si>
  <si>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</si>
  <si>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</si>
  <si>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</si>
  <si>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</si>
  <si>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</si>
  <si>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</si>
  <si>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</si>
  <si>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</si>
  <si>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</si>
  <si>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</si>
  <si>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</si>
  <si>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</si>
  <si>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</si>
  <si>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</si>
  <si>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</si>
  <si>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</si>
  <si>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</si>
  <si>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</si>
  <si>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</si>
  <si>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</si>
  <si>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</si>
  <si>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</si>
  <si>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</si>
  <si>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</si>
  <si>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</si>
  <si>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</si>
  <si>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</si>
  <si>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</si>
  <si>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</si>
  <si>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</si>
  <si>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</si>
  <si>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</si>
  <si>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</si>
  <si>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</si>
  <si>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</si>
  <si>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</si>
  <si>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</si>
  <si>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</si>
  <si>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</si>
  <si>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</si>
  <si>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</si>
  <si>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</si>
  <si>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</si>
  <si>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</si>
  <si>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</si>
  <si>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</si>
  <si>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</si>
  <si>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</si>
  <si>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</si>
  <si>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</si>
  <si>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</si>
  <si>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</si>
  <si>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</si>
  <si>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</si>
  <si>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</si>
  <si>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</si>
  <si>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</si>
  <si>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</si>
  <si>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</si>
  <si>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</si>
  <si>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</si>
  <si>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</si>
  <si>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</si>
  <si>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</si>
  <si>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</si>
  <si>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</si>
  <si>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</si>
  <si>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</si>
  <si>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</si>
  <si>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</si>
  <si>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</si>
  <si>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</si>
  <si>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</si>
  <si>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</si>
  <si>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</si>
  <si>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</si>
  <si>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</si>
  <si>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</si>
  <si>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</si>
  <si>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</si>
  <si>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</si>
  <si>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</si>
  <si>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</si>
  <si>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</si>
  <si>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</si>
  <si>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</si>
  <si>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</si>
  <si>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</si>
  <si>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</si>
  <si>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</si>
  <si>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</si>
  <si>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</si>
  <si>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</si>
  <si>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</si>
  <si>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</si>
  <si>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</si>
  <si>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</si>
  <si>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</si>
  <si>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</si>
  <si>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</si>
  <si>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</si>
  <si>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</si>
  <si>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</si>
  <si>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</si>
  <si>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</si>
  <si>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</si>
  <si>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</si>
  <si>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</si>
  <si>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</si>
  <si>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</si>
  <si>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</si>
  <si>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</si>
  <si>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</si>
  <si>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</si>
  <si>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</si>
  <si>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</si>
  <si>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</si>
  <si>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</si>
  <si>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</si>
  <si>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</si>
  <si>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</si>
  <si>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</si>
  <si>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</si>
  <si>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</si>
  <si>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</si>
  <si>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</si>
  <si>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</si>
  <si>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</si>
  <si>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</si>
  <si>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</si>
  <si>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</si>
  <si>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</si>
  <si>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</si>
  <si>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</si>
  <si>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</si>
  <si>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</si>
  <si>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</si>
  <si>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</si>
  <si>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</si>
  <si>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</si>
  <si>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</si>
  <si>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</si>
  <si>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</si>
  <si>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</si>
  <si>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</si>
  <si>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</si>
  <si>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</si>
  <si>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</si>
  <si>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</si>
  <si>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</si>
  <si>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</si>
  <si>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</si>
  <si>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</si>
  <si>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</si>
  <si>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</si>
  <si>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</si>
  <si>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</si>
  <si>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</si>
  <si>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</si>
  <si>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</si>
  <si>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</si>
  <si>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</si>
  <si>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</si>
  <si>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</si>
  <si>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</si>
  <si>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</si>
  <si>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</si>
  <si>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</si>
  <si>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</si>
  <si>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</si>
  <si>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</si>
  <si>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</si>
  <si>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</si>
  <si>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</si>
  <si>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</si>
  <si>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</si>
  <si>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</si>
  <si>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</si>
  <si>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</si>
  <si>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</si>
  <si>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</si>
  <si>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</si>
  <si>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</si>
  <si>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</si>
  <si>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</si>
  <si>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</si>
  <si>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</si>
  <si>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</si>
  <si>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</si>
  <si>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</si>
  <si>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</si>
  <si>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</si>
  <si>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</si>
  <si>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</si>
  <si>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</si>
  <si>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</si>
  <si>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</si>
  <si>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</si>
  <si>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</si>
  <si>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</si>
  <si>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</si>
  <si>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</si>
  <si>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</si>
  <si>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</si>
  <si>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</si>
  <si>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</si>
  <si>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</si>
  <si>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</si>
  <si>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</si>
  <si>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</si>
  <si>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</si>
  <si>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</si>
  <si>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</si>
  <si>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</si>
  <si>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</si>
  <si>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</si>
  <si>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</si>
  <si>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</si>
  <si>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</si>
  <si>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</si>
  <si>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</si>
  <si>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</si>
  <si>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</si>
  <si>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</si>
  <si>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</si>
  <si>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</si>
  <si>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</si>
  <si>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</si>
  <si>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</si>
  <si>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</si>
  <si>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</si>
  <si>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</si>
  <si>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</si>
  <si>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</si>
  <si>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</si>
  <si>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</si>
  <si>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</si>
  <si>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</si>
  <si>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</si>
  <si>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</si>
  <si>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</si>
  <si>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</si>
  <si>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</si>
  <si>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</si>
  <si>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</si>
  <si>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</si>
  <si>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</si>
  <si>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</si>
  <si>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</si>
  <si>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</si>
  <si>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</si>
  <si>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</si>
  <si>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</si>
  <si>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</si>
  <si>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</si>
  <si>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</si>
  <si>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</si>
  <si>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</si>
  <si>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</si>
  <si>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</si>
  <si>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</si>
  <si>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</si>
  <si>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</si>
  <si>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</si>
  <si>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</si>
  <si>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</si>
  <si>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</si>
  <si>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</si>
  <si>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</si>
  <si>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</si>
  <si>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</si>
  <si>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</si>
  <si>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</si>
  <si>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</si>
  <si>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</si>
  <si>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</si>
  <si>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</si>
  <si>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</si>
  <si>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</si>
  <si>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</si>
  <si>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</si>
  <si>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</si>
  <si>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</si>
  <si>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</si>
  <si>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</si>
  <si>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</si>
  <si>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</si>
  <si>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</si>
  <si>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</si>
  <si>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</si>
  <si>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</si>
  <si>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</si>
  <si>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</si>
  <si>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</si>
  <si>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</si>
  <si>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</si>
  <si>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</si>
  <si>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</si>
  <si>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</si>
  <si>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</si>
  <si>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</si>
  <si>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</si>
  <si>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</si>
  <si>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</si>
  <si>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</si>
  <si>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</si>
  <si>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</si>
  <si>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</si>
  <si>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</si>
  <si>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</si>
  <si>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</si>
  <si>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</si>
  <si>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</si>
  <si>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</si>
  <si>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</si>
  <si>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</si>
  <si>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</si>
  <si>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</si>
  <si>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</si>
  <si>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</si>
  <si>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</si>
  <si>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</si>
  <si>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</si>
  <si>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</si>
  <si>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</si>
  <si>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</si>
  <si>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</si>
  <si>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</si>
  <si>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</si>
  <si>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</si>
  <si>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</si>
  <si>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</si>
  <si>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</si>
  <si>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</si>
  <si>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</si>
  <si>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</si>
  <si>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</si>
  <si>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</si>
  <si>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</si>
  <si>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</si>
  <si>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</si>
  <si>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</si>
  <si>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</si>
  <si>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</si>
  <si>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</si>
  <si>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</si>
  <si>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</si>
  <si>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</si>
  <si>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</si>
  <si>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</si>
  <si>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</si>
  <si>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</si>
  <si>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</si>
  <si>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</si>
  <si>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</si>
  <si>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</si>
  <si>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</si>
  <si>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</si>
  <si>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</si>
  <si>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</si>
  <si>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</si>
  <si>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</si>
  <si>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</si>
  <si>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</si>
  <si>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</si>
  <si>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</si>
  <si>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</si>
  <si>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</si>
  <si>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</si>
  <si>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</si>
  <si>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</si>
  <si>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</si>
  <si>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</si>
  <si>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</si>
  <si>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</si>
  <si>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</si>
  <si>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</si>
  <si>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</si>
  <si>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</si>
  <si>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</si>
  <si>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</si>
  <si>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</si>
  <si>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</si>
  <si>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</si>
  <si>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</si>
  <si>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</si>
  <si>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</si>
  <si>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</si>
  <si>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</si>
  <si>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</si>
  <si>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</si>
  <si>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</si>
  <si>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</si>
  <si>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</si>
  <si>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</si>
  <si>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</si>
  <si>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</si>
  <si>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</si>
  <si>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</si>
  <si>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</si>
  <si>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</si>
  <si>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</si>
  <si>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</si>
  <si>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</si>
  <si>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</si>
  <si>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</si>
  <si>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</si>
  <si>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</si>
  <si>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</si>
  <si>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</si>
  <si>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</si>
  <si>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</si>
  <si>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</si>
  <si>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</si>
  <si>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</si>
  <si>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</si>
  <si>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</si>
  <si>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</si>
  <si>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</si>
  <si>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</si>
  <si>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</si>
  <si>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</si>
  <si>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</si>
  <si>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</si>
  <si>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</si>
  <si>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</si>
  <si>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</si>
  <si>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</si>
  <si>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</si>
  <si>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</si>
  <si>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</si>
  <si>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</si>
  <si>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</si>
  <si>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</si>
  <si>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</si>
  <si>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</si>
  <si>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</si>
  <si>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</si>
  <si>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</si>
  <si>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</si>
  <si>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</si>
  <si>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</si>
  <si>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</si>
  <si>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</si>
  <si>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</si>
  <si>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</si>
  <si>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</si>
  <si>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</si>
  <si>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</si>
  <si>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</si>
  <si>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</si>
  <si>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</si>
  <si>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</si>
  <si>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</si>
  <si>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</si>
  <si>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</si>
  <si>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</si>
  <si>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</si>
  <si>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</si>
  <si>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</si>
  <si>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</si>
  <si>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</si>
  <si>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</si>
  <si>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</si>
  <si>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</si>
  <si>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</si>
  <si>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</si>
  <si>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</si>
  <si>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</si>
  <si>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</si>
  <si>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</si>
  <si>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</si>
  <si>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</si>
  <si>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</si>
  <si>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</si>
  <si>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</si>
  <si>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</si>
  <si>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</si>
  <si>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</si>
  <si>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</si>
  <si>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</si>
  <si>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</si>
  <si>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</si>
  <si>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</si>
  <si>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</si>
  <si>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</si>
  <si>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</si>
  <si>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</si>
  <si>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</si>
  <si>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</si>
  <si>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</si>
  <si>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</si>
  <si>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</si>
  <si>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</si>
  <si>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</si>
  <si>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</si>
  <si>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</si>
  <si>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</si>
  <si>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</si>
  <si>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</si>
  <si>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</si>
  <si>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</si>
  <si>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</si>
  <si>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</si>
  <si>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</si>
  <si>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</si>
  <si>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</si>
  <si>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</si>
  <si>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</si>
  <si>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</si>
  <si>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</si>
  <si>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</si>
  <si>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</si>
  <si>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</si>
  <si>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</si>
  <si>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</si>
  <si>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</si>
  <si>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</si>
  <si>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</si>
  <si>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</si>
  <si>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</si>
  <si>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</si>
  <si>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</si>
  <si>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</si>
  <si>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</si>
  <si>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</si>
  <si>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</si>
  <si>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</si>
  <si>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</si>
  <si>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</si>
  <si>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</si>
  <si>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</si>
  <si>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</si>
  <si>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</si>
  <si>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</si>
  <si>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</si>
  <si>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</si>
  <si>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</si>
  <si>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</si>
  <si>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</si>
  <si>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</si>
  <si>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</si>
  <si>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</si>
  <si>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</si>
  <si>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</si>
  <si>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</si>
  <si>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</si>
  <si>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</si>
  <si>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</si>
  <si>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</si>
  <si>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</si>
  <si>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</si>
  <si>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</si>
  <si>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</si>
  <si>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</si>
  <si>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</si>
  <si>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</si>
  <si>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</si>
  <si>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</si>
  <si>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</si>
  <si>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</si>
  <si>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</si>
  <si>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</si>
  <si>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</si>
  <si>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</si>
  <si>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</si>
  <si>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</si>
  <si>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</si>
  <si>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</si>
  <si>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</si>
  <si>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</si>
  <si>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</si>
  <si>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</si>
  <si>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</si>
  <si>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</si>
  <si>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</si>
  <si>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</si>
  <si>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</si>
  <si>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</si>
  <si>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</si>
  <si>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</si>
  <si>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</si>
  <si>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</si>
  <si>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</si>
  <si>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</si>
  <si>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</si>
  <si>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</si>
  <si>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</si>
  <si>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</si>
  <si>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</si>
  <si>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</si>
  <si>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</si>
  <si>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</si>
  <si>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</si>
  <si>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</si>
  <si>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</si>
  <si>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</si>
  <si>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</si>
  <si>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</si>
  <si>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</si>
  <si>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</si>
  <si>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</si>
  <si>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</si>
  <si>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</si>
  <si>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</si>
  <si>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</si>
  <si>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</si>
  <si>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</si>
  <si>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</si>
  <si>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</si>
  <si>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</si>
  <si>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</si>
  <si>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</si>
  <si>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</si>
  <si>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</si>
  <si>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</si>
  <si>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</si>
  <si>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</si>
  <si>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</si>
  <si>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</si>
  <si>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</si>
  <si>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</si>
  <si>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</si>
  <si>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</si>
  <si>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</si>
  <si>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</si>
  <si>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</si>
  <si>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</si>
  <si>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</si>
  <si>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</si>
  <si>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</si>
  <si>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</si>
  <si>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</si>
  <si>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</si>
  <si>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</si>
  <si>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</si>
  <si>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</si>
  <si>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</si>
  <si>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</si>
  <si>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</si>
  <si>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</si>
  <si>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</si>
  <si>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</si>
  <si>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</si>
  <si>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</si>
  <si>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</si>
  <si>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</si>
  <si>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</si>
  <si>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</si>
  <si>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</si>
  <si>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</si>
  <si>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</si>
  <si>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</si>
  <si>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</si>
  <si>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</si>
  <si>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</si>
  <si>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</si>
  <si>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</si>
  <si>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</si>
  <si>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</si>
  <si>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</si>
  <si>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</si>
  <si>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</si>
  <si>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</si>
  <si>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</si>
  <si>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</si>
  <si>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</si>
  <si>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</si>
  <si>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</si>
  <si>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</si>
  <si>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</si>
  <si>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</si>
  <si>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</si>
  <si>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</si>
  <si>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</si>
  <si>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</si>
  <si>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</si>
  <si>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</si>
  <si>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</si>
  <si>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</si>
  <si>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</si>
  <si>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</si>
  <si>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</si>
  <si>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</si>
  <si>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</si>
  <si>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</si>
  <si>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</si>
  <si>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</si>
  <si>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</si>
  <si>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</si>
  <si>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</si>
  <si>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</si>
  <si>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</si>
  <si>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</si>
  <si>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</si>
  <si>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</si>
  <si>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</si>
  <si>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</si>
  <si>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</si>
  <si>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</si>
  <si>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</si>
  <si>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</si>
  <si>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</si>
  <si>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</si>
  <si>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</si>
  <si>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</si>
  <si>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</si>
  <si>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</si>
  <si>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</si>
  <si>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</si>
  <si>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</si>
  <si>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</si>
  <si>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</si>
  <si>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</si>
  <si>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</si>
  <si>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</si>
  <si>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</si>
  <si>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</si>
  <si>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</si>
  <si>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</si>
  <si>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</si>
  <si>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</si>
  <si>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</si>
  <si>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</si>
  <si>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</si>
  <si>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</si>
  <si>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</si>
  <si>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</si>
  <si>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</si>
  <si>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</si>
  <si>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</si>
  <si>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</si>
  <si>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</si>
  <si>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</si>
  <si>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</si>
  <si>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</si>
  <si>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</si>
  <si>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</si>
  <si>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</si>
  <si>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</si>
  <si>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</si>
  <si>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</si>
  <si>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</si>
  <si>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</si>
  <si>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</si>
  <si>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</si>
  <si>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</si>
  <si>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</si>
  <si>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</si>
  <si>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</si>
  <si>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</si>
  <si>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</si>
  <si>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</si>
  <si>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</si>
  <si>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</si>
  <si>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</si>
  <si>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</si>
  <si>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</si>
  <si>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</si>
  <si>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</si>
  <si>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</si>
  <si>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</si>
  <si>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</si>
  <si>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</si>
  <si>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</si>
  <si>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</si>
  <si>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</si>
  <si>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</si>
  <si>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</si>
  <si>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</si>
  <si>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</si>
  <si>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</si>
  <si>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</si>
  <si>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</si>
  <si>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</si>
  <si>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</si>
  <si>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</si>
  <si>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</si>
  <si>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</si>
  <si>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</si>
  <si>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</si>
  <si>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</si>
  <si>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</si>
  <si>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</si>
  <si>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</si>
  <si>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</si>
  <si>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</si>
  <si>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</si>
  <si>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</si>
  <si>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</si>
  <si>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</si>
  <si>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</si>
  <si>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</si>
  <si>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</si>
  <si>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</si>
  <si>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</si>
  <si>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</si>
  <si>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</si>
  <si>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</si>
  <si>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</si>
  <si>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</si>
  <si>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</si>
  <si>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</si>
  <si>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</si>
  <si>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</si>
  <si>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</si>
  <si>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</si>
  <si>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</si>
  <si>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</si>
  <si>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</si>
  <si>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</si>
  <si>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</si>
  <si>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</si>
  <si>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</si>
  <si>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</si>
  <si>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</si>
  <si>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</si>
  <si>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</si>
  <si>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</si>
  <si>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</si>
  <si>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</si>
  <si>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</si>
  <si>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</si>
  <si>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</si>
  <si>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</si>
  <si>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</si>
  <si>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</si>
  <si>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</si>
  <si>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</si>
  <si>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</si>
  <si>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</si>
  <si>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</si>
  <si>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</si>
  <si>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</si>
  <si>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</si>
  <si>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</si>
  <si>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</si>
  <si>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</si>
  <si>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</si>
  <si>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</si>
  <si>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</si>
  <si>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</si>
  <si>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</si>
  <si>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</si>
  <si>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</si>
  <si>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</si>
  <si>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</si>
  <si>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</si>
  <si>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</si>
  <si>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</si>
  <si>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</si>
  <si>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</si>
  <si>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</si>
  <si>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</si>
  <si>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</si>
  <si>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</si>
  <si>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</si>
  <si>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20202_令和7年度</t>
  </si>
  <si>
    <t>20202_令和8年度</t>
  </si>
  <si>
    <t>20202_令和9年度</t>
  </si>
  <si>
    <t>20202_令和10年度</t>
  </si>
  <si>
    <t>20202_令和11年度</t>
  </si>
  <si>
    <t>20202_令和12年度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</si>
</sst>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32.512512757341369</c:v>
                </c:pt>
                <c:pt idx="1">
                  <c:v>31.731935869386209</c:v>
                </c:pt>
                <c:pt idx="2">
                  <c:v>33.341832971574227</c:v>
                </c:pt>
                <c:pt idx="3">
                  <c:v>29.426373852073461</c:v>
                </c:pt>
                <c:pt idx="4">
                  <c:v>29.63272636767913</c:v>
                </c:pt>
                <c:pt idx="5">
                  <c:v>31.05713958958556</c:v>
                </c:pt>
                <c:pt idx="6">
                  <c:v>28.30301306328063</c:v>
                </c:pt>
                <c:pt idx="7">
                  <c:v>31.414668319731742</c:v>
                </c:pt>
                <c:pt idx="8">
                  <c:v>28.413930529376053</c:v>
                </c:pt>
                <c:pt idx="9">
                  <c:v>32.193968514446262</c:v>
                </c:pt>
                <c:pt idx="10">
                  <c:v>35.111214963114953</c:v>
                </c:pt>
                <c:pt idx="11">
                  <c:v>33.721750046462887</c:v>
                </c:pt>
                <c:pt idx="12">
                  <c:v>34.883189042414983</c:v>
                </c:pt>
                <c:pt idx="13">
                  <c:v>33.133669969399499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527.58648864560257</c:v>
                </c:pt>
                <c:pt idx="1">
                  <c:v>531.6488495994065</c:v>
                </c:pt>
                <c:pt idx="2">
                  <c:v>523.18541365014619</c:v>
                </c:pt>
                <c:pt idx="3">
                  <c:v>525.78523441145535</c:v>
                </c:pt>
                <c:pt idx="4">
                  <c:v>517.39616096725138</c:v>
                </c:pt>
                <c:pt idx="5">
                  <c:v>505.27032849161827</c:v>
                </c:pt>
                <c:pt idx="6">
                  <c:v>503.20856234600041</c:v>
                </c:pt>
                <c:pt idx="7">
                  <c:v>496.95323366707987</c:v>
                </c:pt>
                <c:pt idx="8">
                  <c:v>491.06759254084648</c:v>
                </c:pt>
                <c:pt idx="9">
                  <c:v>484.09391034450238</c:v>
                </c:pt>
                <c:pt idx="10">
                  <c:v>476.25966884462161</c:v>
                </c:pt>
                <c:pt idx="11">
                  <c:v>432.96686099325905</c:v>
                </c:pt>
                <c:pt idx="12">
                  <c:v>431.48777109364266</c:v>
                </c:pt>
                <c:pt idx="13">
                  <c:v>441.54643442617595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416.07651077571552</c:v>
                </c:pt>
                <c:pt idx="1">
                  <c:v>446.9188933384259</c:v>
                </c:pt>
                <c:pt idx="2">
                  <c:v>423.72381548757107</c:v>
                </c:pt>
                <c:pt idx="3">
                  <c:v>420.99807115029802</c:v>
                </c:pt>
                <c:pt idx="4">
                  <c:v>454.76920010197688</c:v>
                </c:pt>
                <c:pt idx="5">
                  <c:v>453.1771844316022</c:v>
                </c:pt>
                <c:pt idx="6">
                  <c:v>390.17942602364963</c:v>
                </c:pt>
                <c:pt idx="7">
                  <c:v>418.26976743100897</c:v>
                </c:pt>
                <c:pt idx="8">
                  <c:v>434.10976593012788</c:v>
                </c:pt>
                <c:pt idx="9">
                  <c:v>423.94783583037014</c:v>
                </c:pt>
                <c:pt idx="10">
                  <c:v>378.47548368099206</c:v>
                </c:pt>
                <c:pt idx="11">
                  <c:v>373.99694857427443</c:v>
                </c:pt>
                <c:pt idx="12">
                  <c:v>410.50179467895043</c:v>
                </c:pt>
                <c:pt idx="13">
                  <c:v>405.50392709124463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542.48679961237042</c:v>
                </c:pt>
                <c:pt idx="1">
                  <c:v>560.49590170946828</c:v>
                </c:pt>
                <c:pt idx="2">
                  <c:v>616.83248970514046</c:v>
                </c:pt>
                <c:pt idx="3">
                  <c:v>555.33975310686765</c:v>
                </c:pt>
                <c:pt idx="4">
                  <c:v>535.35789427667169</c:v>
                </c:pt>
                <c:pt idx="5">
                  <c:v>510.10995447962932</c:v>
                </c:pt>
                <c:pt idx="6">
                  <c:v>543.80222650794815</c:v>
                </c:pt>
                <c:pt idx="7">
                  <c:v>439.60230307488132</c:v>
                </c:pt>
                <c:pt idx="8">
                  <c:v>417.62116522316325</c:v>
                </c:pt>
                <c:pt idx="9">
                  <c:v>406.43627943867511</c:v>
                </c:pt>
                <c:pt idx="10">
                  <c:v>389.20594771165281</c:v>
                </c:pt>
                <c:pt idx="11">
                  <c:v>360.0243229422224</c:v>
                </c:pt>
                <c:pt idx="12">
                  <c:v>407.24163486814268</c:v>
                </c:pt>
                <c:pt idx="13">
                  <c:v>402.17368116702283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378.38562443339566</c:v>
                </c:pt>
                <c:pt idx="1">
                  <c:v>355.8449545737376</c:v>
                </c:pt>
                <c:pt idx="2">
                  <c:v>313.49637096138321</c:v>
                </c:pt>
                <c:pt idx="3">
                  <c:v>311.24700299186139</c:v>
                </c:pt>
                <c:pt idx="4">
                  <c:v>316.46295718796267</c:v>
                </c:pt>
                <c:pt idx="5">
                  <c:v>285.64098371064489</c:v>
                </c:pt>
                <c:pt idx="6">
                  <c:v>270.28522250357008</c:v>
                </c:pt>
                <c:pt idx="7">
                  <c:v>279.45798485357079</c:v>
                </c:pt>
                <c:pt idx="8">
                  <c:v>263.18714262501163</c:v>
                </c:pt>
                <c:pt idx="9">
                  <c:v>276.95586112835798</c:v>
                </c:pt>
                <c:pt idx="10">
                  <c:v>272.88231069540996</c:v>
                </c:pt>
                <c:pt idx="11">
                  <c:v>246.97597810539494</c:v>
                </c:pt>
                <c:pt idx="12">
                  <c:v>258.97023087028617</c:v>
                </c:pt>
                <c:pt idx="13">
                  <c:v>215.95541989724947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145759</c:v>
                </c:pt>
                <c:pt idx="1">
                  <c:v>147192</c:v>
                </c:pt>
                <c:pt idx="2">
                  <c:v>149076</c:v>
                </c:pt>
                <c:pt idx="3">
                  <c:v>151324</c:v>
                </c:pt>
                <c:pt idx="4">
                  <c:v>153433</c:v>
                </c:pt>
                <c:pt idx="5">
                  <c:v>154872</c:v>
                </c:pt>
                <c:pt idx="6">
                  <c:v>156007</c:v>
                </c:pt>
                <c:pt idx="7">
                  <c:v>157522</c:v>
                </c:pt>
                <c:pt idx="8">
                  <c:v>158411</c:v>
                </c:pt>
                <c:pt idx="9">
                  <c:v>159212</c:v>
                </c:pt>
                <c:pt idx="10">
                  <c:v>160142</c:v>
                </c:pt>
                <c:pt idx="11">
                  <c:v>160913</c:v>
                </c:pt>
                <c:pt idx="12">
                  <c:v>161525</c:v>
                </c:pt>
                <c:pt idx="13">
                  <c:v>162250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45355</c:v>
                </c:pt>
                <c:pt idx="1">
                  <c:v>44605</c:v>
                </c:pt>
                <c:pt idx="2">
                  <c:v>44276</c:v>
                </c:pt>
                <c:pt idx="3">
                  <c:v>43798</c:v>
                </c:pt>
                <c:pt idx="4">
                  <c:v>43592</c:v>
                </c:pt>
                <c:pt idx="5">
                  <c:v>43444</c:v>
                </c:pt>
                <c:pt idx="6">
                  <c:v>43206</c:v>
                </c:pt>
                <c:pt idx="7">
                  <c:v>43649</c:v>
                </c:pt>
                <c:pt idx="8">
                  <c:v>43435</c:v>
                </c:pt>
                <c:pt idx="9">
                  <c:v>43436</c:v>
                </c:pt>
                <c:pt idx="10">
                  <c:v>42720</c:v>
                </c:pt>
                <c:pt idx="11">
                  <c:v>42761</c:v>
                </c:pt>
                <c:pt idx="12">
                  <c:v>42637</c:v>
                </c:pt>
                <c:pt idx="13">
                  <c:v>42721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96700</c:v>
                </c:pt>
                <c:pt idx="1">
                  <c:v>97596</c:v>
                </c:pt>
                <c:pt idx="2">
                  <c:v>98535</c:v>
                </c:pt>
                <c:pt idx="3">
                  <c:v>101075</c:v>
                </c:pt>
                <c:pt idx="4">
                  <c:v>102015</c:v>
                </c:pt>
                <c:pt idx="5">
                  <c:v>102541</c:v>
                </c:pt>
                <c:pt idx="6">
                  <c:v>103007</c:v>
                </c:pt>
                <c:pt idx="7">
                  <c:v>103718</c:v>
                </c:pt>
                <c:pt idx="8">
                  <c:v>104483</c:v>
                </c:pt>
                <c:pt idx="9">
                  <c:v>105278</c:v>
                </c:pt>
                <c:pt idx="10">
                  <c:v>105890</c:v>
                </c:pt>
                <c:pt idx="11">
                  <c:v>106734</c:v>
                </c:pt>
                <c:pt idx="12">
                  <c:v>107309</c:v>
                </c:pt>
                <c:pt idx="13">
                  <c:v>108398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1083</c:v>
                </c:pt>
                <c:pt idx="1">
                  <c:v>1083</c:v>
                </c:pt>
                <c:pt idx="2">
                  <c:v>1083</c:v>
                </c:pt>
                <c:pt idx="3">
                  <c:v>1083</c:v>
                </c:pt>
                <c:pt idx="4">
                  <c:v>1083</c:v>
                </c:pt>
                <c:pt idx="5">
                  <c:v>725</c:v>
                </c:pt>
                <c:pt idx="6">
                  <c:v>725</c:v>
                </c:pt>
                <c:pt idx="7">
                  <c:v>725</c:v>
                </c:pt>
                <c:pt idx="8">
                  <c:v>725</c:v>
                </c:pt>
                <c:pt idx="9">
                  <c:v>725</c:v>
                </c:pt>
                <c:pt idx="10">
                  <c:v>725</c:v>
                </c:pt>
                <c:pt idx="11">
                  <c:v>905</c:v>
                </c:pt>
                <c:pt idx="12">
                  <c:v>905</c:v>
                </c:pt>
                <c:pt idx="13">
                  <c:v>905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9218</c:v>
                </c:pt>
                <c:pt idx="1">
                  <c:v>9218</c:v>
                </c:pt>
                <c:pt idx="2">
                  <c:v>9218</c:v>
                </c:pt>
                <c:pt idx="3">
                  <c:v>9218</c:v>
                </c:pt>
                <c:pt idx="4">
                  <c:v>9218</c:v>
                </c:pt>
                <c:pt idx="5">
                  <c:v>8017</c:v>
                </c:pt>
                <c:pt idx="6">
                  <c:v>8017</c:v>
                </c:pt>
                <c:pt idx="7">
                  <c:v>8017</c:v>
                </c:pt>
                <c:pt idx="8">
                  <c:v>8017</c:v>
                </c:pt>
                <c:pt idx="9">
                  <c:v>8017</c:v>
                </c:pt>
                <c:pt idx="10">
                  <c:v>8017</c:v>
                </c:pt>
                <c:pt idx="11">
                  <c:v>7797</c:v>
                </c:pt>
                <c:pt idx="12">
                  <c:v>7797</c:v>
                </c:pt>
                <c:pt idx="13">
                  <c:v>7797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5020.2008999999998</c:v>
                </c:pt>
                <c:pt idx="1">
                  <c:v>5404.0694000000003</c:v>
                </c:pt>
                <c:pt idx="2">
                  <c:v>4371.2313999999997</c:v>
                </c:pt>
                <c:pt idx="3">
                  <c:v>4477.8126000000002</c:v>
                </c:pt>
                <c:pt idx="4">
                  <c:v>4601.9504999999999</c:v>
                </c:pt>
                <c:pt idx="5">
                  <c:v>4838.7157999999999</c:v>
                </c:pt>
                <c:pt idx="6">
                  <c:v>4893.5999000000002</c:v>
                </c:pt>
                <c:pt idx="7">
                  <c:v>5064.2883000000002</c:v>
                </c:pt>
                <c:pt idx="8">
                  <c:v>5026.3854000000001</c:v>
                </c:pt>
                <c:pt idx="9">
                  <c:v>5810.4881999999989</c:v>
                </c:pt>
                <c:pt idx="10">
                  <c:v>5826.2573000000002</c:v>
                </c:pt>
                <c:pt idx="11">
                  <c:v>5192.8495999999996</c:v>
                </c:pt>
                <c:pt idx="12">
                  <c:v>5609.9130999999998</c:v>
                </c:pt>
                <c:pt idx="13">
                  <c:v>5303.8037000000004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3.956</c:v>
                </c:pt>
                <c:pt idx="1">
                  <c:v>8.8640000000000008</c:v>
                </c:pt>
                <c:pt idx="2">
                  <c:v>6.0960000000000001</c:v>
                </c:pt>
                <c:pt idx="3">
                  <c:v>10.372</c:v>
                </c:pt>
                <c:pt idx="4">
                  <c:v>0</c:v>
                </c:pt>
                <c:pt idx="5">
                  <c:v>3.0470000000000002</c:v>
                </c:pt>
                <c:pt idx="6">
                  <c:v>3.0419999999999998</c:v>
                </c:pt>
                <c:pt idx="7">
                  <c:v>2.8420000000000001</c:v>
                </c:pt>
                <c:pt idx="8">
                  <c:v>3.7650000000000001</c:v>
                </c:pt>
                <c:pt idx="9">
                  <c:v>4.016</c:v>
                </c:pt>
                <c:pt idx="10">
                  <c:v>4.1550000000000002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35.899000000000001</c:v>
                </c:pt>
                <c:pt idx="1">
                  <c:v>29.484000000000002</c:v>
                </c:pt>
                <c:pt idx="2">
                  <c:v>39.067</c:v>
                </c:pt>
                <c:pt idx="3">
                  <c:v>37.055999999999997</c:v>
                </c:pt>
                <c:pt idx="4">
                  <c:v>0</c:v>
                </c:pt>
                <c:pt idx="5">
                  <c:v>20.055</c:v>
                </c:pt>
                <c:pt idx="6">
                  <c:v>19.52</c:v>
                </c:pt>
                <c:pt idx="7">
                  <c:v>21.210999999999999</c:v>
                </c:pt>
                <c:pt idx="8">
                  <c:v>15.273</c:v>
                </c:pt>
                <c:pt idx="9">
                  <c:v>14.218</c:v>
                </c:pt>
                <c:pt idx="10">
                  <c:v>21.978000000000002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0.58599999999999997</c:v>
                </c:pt>
                <c:pt idx="6">
                  <c:v>0</c:v>
                </c:pt>
                <c:pt idx="7">
                  <c:v>0</c:v>
                </c:pt>
                <c:pt idx="8">
                  <c:v>0.378</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42.452000000000005</c:v>
                </c:pt>
                <c:pt idx="1">
                  <c:v>53.2</c:v>
                </c:pt>
                <c:pt idx="2">
                  <c:v>53.639000000000003</c:v>
                </c:pt>
                <c:pt idx="3">
                  <c:v>53.234999999999999</c:v>
                </c:pt>
                <c:pt idx="4">
                  <c:v>53.423999999999999</c:v>
                </c:pt>
                <c:pt idx="5">
                  <c:v>53.954999999999998</c:v>
                </c:pt>
                <c:pt idx="6">
                  <c:v>53.572000000000003</c:v>
                </c:pt>
                <c:pt idx="7">
                  <c:v>53.202999999999996</c:v>
                </c:pt>
                <c:pt idx="8">
                  <c:v>53.742999999999995</c:v>
                </c:pt>
                <c:pt idx="9">
                  <c:v>52.893999999999998</c:v>
                </c:pt>
                <c:pt idx="10">
                  <c:v>53.475999999999999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306.57</c:v>
                </c:pt>
                <c:pt idx="1">
                  <c:v>299.56099999999998</c:v>
                </c:pt>
                <c:pt idx="2">
                  <c:v>302.83600000000001</c:v>
                </c:pt>
                <c:pt idx="3">
                  <c:v>301.29599999999999</c:v>
                </c:pt>
                <c:pt idx="4">
                  <c:v>209.75</c:v>
                </c:pt>
                <c:pt idx="5">
                  <c:v>280.60399999999998</c:v>
                </c:pt>
                <c:pt idx="6">
                  <c:v>279.61399999999998</c:v>
                </c:pt>
                <c:pt idx="7">
                  <c:v>279.96899999999999</c:v>
                </c:pt>
                <c:pt idx="8">
                  <c:v>262.15499999999997</c:v>
                </c:pt>
                <c:pt idx="9">
                  <c:v>247.923</c:v>
                </c:pt>
                <c:pt idx="10">
                  <c:v>257.327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84.790999999999997</c:v>
                </c:pt>
                <c:pt idx="1">
                  <c:v>97.02000000000001</c:v>
                </c:pt>
                <c:pt idx="2">
                  <c:v>98.117999999999995</c:v>
                </c:pt>
                <c:pt idx="3">
                  <c:v>96.41</c:v>
                </c:pt>
                <c:pt idx="4">
                  <c:v>83.323000000000008</c:v>
                </c:pt>
                <c:pt idx="5">
                  <c:v>83.335999999999999</c:v>
                </c:pt>
                <c:pt idx="6">
                  <c:v>81.953000000000003</c:v>
                </c:pt>
                <c:pt idx="7">
                  <c:v>85.287000000000006</c:v>
                </c:pt>
                <c:pt idx="8">
                  <c:v>84.596999999999994</c:v>
                </c:pt>
                <c:pt idx="9">
                  <c:v>84.411000000000001</c:v>
                </c:pt>
                <c:pt idx="10">
                  <c:v>83.537000000000006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304.08600000000001</c:v>
                </c:pt>
                <c:pt idx="1">
                  <c:v>294.089</c:v>
                </c:pt>
                <c:pt idx="2">
                  <c:v>303.52</c:v>
                </c:pt>
                <c:pt idx="3">
                  <c:v>305.54899999999998</c:v>
                </c:pt>
                <c:pt idx="4">
                  <c:v>179.851</c:v>
                </c:pt>
                <c:pt idx="5">
                  <c:v>274.911</c:v>
                </c:pt>
                <c:pt idx="6">
                  <c:v>273.79500000000002</c:v>
                </c:pt>
                <c:pt idx="7">
                  <c:v>271.93799999999999</c:v>
                </c:pt>
                <c:pt idx="8">
                  <c:v>250.71700000000001</c:v>
                </c:pt>
                <c:pt idx="9">
                  <c:v>234.64</c:v>
                </c:pt>
                <c:pt idx="10">
                  <c:v>253.399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616.83248970514046</c:v>
                </c:pt>
                <c:pt idx="1">
                  <c:v>555.33975310686765</c:v>
                </c:pt>
                <c:pt idx="2">
                  <c:v>535.35789427667169</c:v>
                </c:pt>
                <c:pt idx="3">
                  <c:v>510.10995447962932</c:v>
                </c:pt>
                <c:pt idx="4">
                  <c:v>543.80222650794815</c:v>
                </c:pt>
                <c:pt idx="5">
                  <c:v>439.60230307488132</c:v>
                </c:pt>
                <c:pt idx="6">
                  <c:v>417.62116522316325</c:v>
                </c:pt>
                <c:pt idx="7">
                  <c:v>406.43627943867511</c:v>
                </c:pt>
                <c:pt idx="8">
                  <c:v>389.20594771165281</c:v>
                </c:pt>
                <c:pt idx="9">
                  <c:v>360.0243229422224</c:v>
                </c:pt>
                <c:pt idx="10">
                  <c:v>407.24163486814268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313.49637096138321</c:v>
                </c:pt>
                <c:pt idx="1">
                  <c:v>311.24700299186139</c:v>
                </c:pt>
                <c:pt idx="2">
                  <c:v>316.46295718796267</c:v>
                </c:pt>
                <c:pt idx="3">
                  <c:v>285.64098371064489</c:v>
                </c:pt>
                <c:pt idx="4">
                  <c:v>270.28522250357008</c:v>
                </c:pt>
                <c:pt idx="5">
                  <c:v>279.45798485357079</c:v>
                </c:pt>
                <c:pt idx="6">
                  <c:v>263.18714262501163</c:v>
                </c:pt>
                <c:pt idx="7">
                  <c:v>276.95586112835798</c:v>
                </c:pt>
                <c:pt idx="8">
                  <c:v>272.88231069540996</c:v>
                </c:pt>
                <c:pt idx="9">
                  <c:v>246.97597810539494</c:v>
                </c:pt>
                <c:pt idx="10">
                  <c:v>258.97023087028617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0.96998252026801812</c:v>
                </c:pt>
                <c:pt idx="1">
                  <c:v>0.94487335515866788</c:v>
                </c:pt>
                <c:pt idx="2">
                  <c:v>0.95910119369744995</c:v>
                </c:pt>
                <c:pt idx="3">
                  <c:v>1</c:v>
                </c:pt>
                <c:pt idx="4">
                  <c:v>0.66541188724301947</c:v>
                </c:pt>
                <c:pt idx="5">
                  <c:v>0.98372927201935811</c:v>
                </c:pt>
                <c:pt idx="6">
                  <c:v>1</c:v>
                </c:pt>
                <c:pt idx="7">
                  <c:v>0.98188209085767497</c:v>
                </c:pt>
                <c:pt idx="8">
                  <c:v>0.91877336922674047</c:v>
                </c:pt>
                <c:pt idx="9">
                  <c:v>0.95005191112096465</c:v>
                </c:pt>
                <c:pt idx="10">
                  <c:v>0.97848698342058971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0.137461955093403</c:v>
                </c:pt>
                <c:pt idx="1">
                  <c:v>0.17470386273847358</c:v>
                </c:pt>
                <c:pt idx="2">
                  <c:v>0.18327552661303029</c:v>
                </c:pt>
                <c:pt idx="3">
                  <c:v>0.18899846817996183</c:v>
                </c:pt>
                <c:pt idx="4">
                  <c:v>0.15322298427327635</c:v>
                </c:pt>
                <c:pt idx="5">
                  <c:v>0.18957134532073788</c:v>
                </c:pt>
                <c:pt idx="6">
                  <c:v>0.19623765944958027</c:v>
                </c:pt>
                <c:pt idx="7">
                  <c:v>0.20984101153024279</c:v>
                </c:pt>
                <c:pt idx="8">
                  <c:v>0.21735793221401267</c:v>
                </c:pt>
                <c:pt idx="9">
                  <c:v>0.23445915906505707</c:v>
                </c:pt>
                <c:pt idx="10">
                  <c:v>0.20512882978442945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253.399</c:v>
                </c:pt>
                <c:pt idx="2">
                  <c:v>0</c:v>
                </c:pt>
                <c:pt idx="3">
                  <c:v>0</c:v>
                </c:pt>
                <c:pt idx="4">
                  <c:v>83.537000000000006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253.399</c:v>
                </c:pt>
                <c:pt idx="4" formatCode="#,##0">
                  <c:v>83.537000000000006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22：鉄鋼業(N=0)</c:v>
                </c:pt>
                <c:pt idx="5">
                  <c:v>9：食料品製造業(N=7)</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24：金属製品製造業(N=3)</c:v>
                </c:pt>
                <c:pt idx="16">
                  <c:v>25：はん用機械器具製造業(N=1)</c:v>
                </c:pt>
                <c:pt idx="17">
                  <c:v>26：生産用機械器具製造業(N=1)</c:v>
                </c:pt>
                <c:pt idx="18">
                  <c:v>27：業務用機械器具製造業(N=0)</c:v>
                </c:pt>
                <c:pt idx="19">
                  <c:v>28：電子部品等製造業(N=1)</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N：生活関連ｻｰﾋﾞｽ業,娯楽業(N=1)</c:v>
                </c:pt>
                <c:pt idx="33">
                  <c:v>O：教育，学習支援業(N=1)</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43.857999999999997</c:v>
                </c:pt>
                <c:pt idx="1">
                  <c:v>26.640999999999998</c:v>
                </c:pt>
                <c:pt idx="2">
                  <c:v>0</c:v>
                </c:pt>
                <c:pt idx="3">
                  <c:v>0</c:v>
                </c:pt>
                <c:pt idx="4">
                  <c:v>0</c:v>
                </c:pt>
                <c:pt idx="5">
                  <c:v>25.114000000000001</c:v>
                </c:pt>
                <c:pt idx="6">
                  <c:v>24.068000000000001</c:v>
                </c:pt>
                <c:pt idx="7">
                  <c:v>0</c:v>
                </c:pt>
                <c:pt idx="8">
                  <c:v>0</c:v>
                </c:pt>
                <c:pt idx="9">
                  <c:v>0</c:v>
                </c:pt>
                <c:pt idx="10">
                  <c:v>0</c:v>
                </c:pt>
                <c:pt idx="11">
                  <c:v>0</c:v>
                </c:pt>
                <c:pt idx="12">
                  <c:v>0</c:v>
                </c:pt>
                <c:pt idx="13">
                  <c:v>0</c:v>
                </c:pt>
                <c:pt idx="14">
                  <c:v>9.8539999999999992</c:v>
                </c:pt>
                <c:pt idx="15">
                  <c:v>15.113</c:v>
                </c:pt>
                <c:pt idx="16">
                  <c:v>2.1549999999999998</c:v>
                </c:pt>
                <c:pt idx="17">
                  <c:v>7.2709999999999999</c:v>
                </c:pt>
                <c:pt idx="18">
                  <c:v>0</c:v>
                </c:pt>
                <c:pt idx="19">
                  <c:v>96.384</c:v>
                </c:pt>
                <c:pt idx="20">
                  <c:v>0</c:v>
                </c:pt>
                <c:pt idx="21">
                  <c:v>2.9409999999999998</c:v>
                </c:pt>
                <c:pt idx="22">
                  <c:v>0</c:v>
                </c:pt>
                <c:pt idx="23">
                  <c:v>0</c:v>
                </c:pt>
                <c:pt idx="24">
                  <c:v>0</c:v>
                </c:pt>
                <c:pt idx="25">
                  <c:v>0</c:v>
                </c:pt>
                <c:pt idx="26">
                  <c:v>0</c:v>
                </c:pt>
                <c:pt idx="27">
                  <c:v>0</c:v>
                </c:pt>
                <c:pt idx="28">
                  <c:v>0</c:v>
                </c:pt>
                <c:pt idx="29">
                  <c:v>2.5840000000000001</c:v>
                </c:pt>
                <c:pt idx="30">
                  <c:v>0</c:v>
                </c:pt>
                <c:pt idx="31">
                  <c:v>0</c:v>
                </c:pt>
                <c:pt idx="32">
                  <c:v>3.2869999999999999</c:v>
                </c:pt>
                <c:pt idx="33">
                  <c:v>21.754999999999999</c:v>
                </c:pt>
                <c:pt idx="34">
                  <c:v>9.6880000000000006</c:v>
                </c:pt>
                <c:pt idx="35">
                  <c:v>0</c:v>
                </c:pt>
                <c:pt idx="36">
                  <c:v>46.222999999999999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288.09068498731148</c:v>
                </c:pt>
                <c:pt idx="2">
                  <c:v>26.935426243542359</c:v>
                </c:pt>
                <c:pt idx="3">
                  <c:v>38.36415196699825</c:v>
                </c:pt>
                <c:pt idx="4">
                  <c:v>480.38964205831138</c:v>
                </c:pt>
                <c:pt idx="5">
                  <c:v>500.65361463774269</c:v>
                </c:pt>
                <c:pt idx="7">
                  <c:v>551.48611935223539</c:v>
                </c:pt>
                <c:pt idx="8">
                  <c:v>14.060373052380299</c:v>
                </c:pt>
                <c:pt idx="9">
                  <c:v>0</c:v>
                </c:pt>
                <c:pt idx="10">
                  <c:v>27.539550092670499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353.39026319785205</c:v>
                </c:pt>
                <c:pt idx="4" formatCode="#,##0">
                  <c:v>480.38964205831138</c:v>
                </c:pt>
                <c:pt idx="5" formatCode="#,##0">
                  <c:v>500.65361463774269</c:v>
                </c:pt>
                <c:pt idx="6" formatCode="#,##0">
                  <c:v>565.54649240461572</c:v>
                </c:pt>
                <c:pt idx="10" formatCode="#,##0">
                  <c:v>27.539550092670499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257.327</c:v>
                </c:pt>
                <c:pt idx="2" formatCode="#,##0_);[Red]\(#,##0\)">
                  <c:v>7.2530000000000001</c:v>
                </c:pt>
                <c:pt idx="3" formatCode="#,##0_);[Red]\(#,##0\)">
                  <c:v>46.222999999999999</c:v>
                </c:pt>
                <c:pt idx="4" formatCode="#,##0_);[Red]\(#,##0\)">
                  <c:v>0</c:v>
                </c:pt>
                <c:pt idx="5" formatCode="#,##0_);[Red]\(#,##0\)">
                  <c:v>0</c:v>
                </c:pt>
                <c:pt idx="6" formatCode="#,##0_);[Red]\(#,##0\)">
                  <c:v>0</c:v>
                </c:pt>
                <c:pt idx="7" formatCode="#,##0_);[Red]\(#,##0\)">
                  <c:v>21.978000000000002</c:v>
                </c:pt>
                <c:pt idx="8" formatCode="#,##0_);[Red]\(#,##0\)">
                  <c:v>4.1550000000000002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257.327</c:v>
                </c:pt>
                <c:pt idx="1">
                  <c:v>53.475999999999999</c:v>
                </c:pt>
                <c:pt idx="4" formatCode="#,##0_);[Red]\(#,##0\)">
                  <c:v>0</c:v>
                </c:pt>
                <c:pt idx="5" formatCode="#,##0_);[Red]\(#,##0\)">
                  <c:v>0</c:v>
                </c:pt>
                <c:pt idx="6" formatCode="#,##0_);[Red]\(#,##0\)">
                  <c:v>0</c:v>
                </c:pt>
                <c:pt idx="7" formatCode="#,##0_);[Red]\(#,##0\)">
                  <c:v>21.978000000000002</c:v>
                </c:pt>
                <c:pt idx="8" formatCode="#,##0_);[Red]\(#,##0\)">
                  <c:v>4.1550000000000002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松本市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24：金属製品製造業(N=3)</c:v>
                </c:pt>
                <c:pt idx="11">
                  <c:v>25：はん用機械器具製造業(N=1)</c:v>
                </c:pt>
                <c:pt idx="12">
                  <c:v>26：生産用機械器具製造業(N=1)</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3.5877142857142856</c:v>
                </c:pt>
                <c:pt idx="1">
                  <c:v>12.034000000000001</c:v>
                </c:pt>
                <c:pt idx="2">
                  <c:v>0</c:v>
                </c:pt>
                <c:pt idx="3">
                  <c:v>0</c:v>
                </c:pt>
                <c:pt idx="4">
                  <c:v>0</c:v>
                </c:pt>
                <c:pt idx="5">
                  <c:v>0</c:v>
                </c:pt>
                <c:pt idx="6">
                  <c:v>0</c:v>
                </c:pt>
                <c:pt idx="7">
                  <c:v>0</c:v>
                </c:pt>
                <c:pt idx="8">
                  <c:v>0</c:v>
                </c:pt>
                <c:pt idx="9">
                  <c:v>9.8539999999999992</c:v>
                </c:pt>
                <c:pt idx="10">
                  <c:v>5.0376666666666665</c:v>
                </c:pt>
                <c:pt idx="11">
                  <c:v>2.1549999999999998</c:v>
                </c:pt>
                <c:pt idx="12">
                  <c:v>7.2709999999999999</c:v>
                </c:pt>
                <c:pt idx="13">
                  <c:v>0</c:v>
                </c:pt>
                <c:pt idx="14">
                  <c:v>96.384</c:v>
                </c:pt>
                <c:pt idx="15">
                  <c:v>0</c:v>
                </c:pt>
                <c:pt idx="16">
                  <c:v>2.9409999999999998</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24：金属製品製造業(N=3)</c:v>
                </c:pt>
                <c:pt idx="11">
                  <c:v>25：はん用機械器具製造業(N=1)</c:v>
                </c:pt>
                <c:pt idx="12">
                  <c:v>26：生産用機械器具製造業(N=1)</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2.5840000000000001</c:v>
                </c:pt>
                <c:pt idx="6">
                  <c:v>0</c:v>
                </c:pt>
                <c:pt idx="7">
                  <c:v>0</c:v>
                </c:pt>
                <c:pt idx="8">
                  <c:v>3.2869999999999999</c:v>
                </c:pt>
                <c:pt idx="9">
                  <c:v>21.754999999999999</c:v>
                </c:pt>
                <c:pt idx="10">
                  <c:v>4.8440000000000003</c:v>
                </c:pt>
                <c:pt idx="11">
                  <c:v>0</c:v>
                </c:pt>
                <c:pt idx="12">
                  <c:v>46.222999999999999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松本市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43.857999999999997</c:v>
                </c:pt>
                <c:pt idx="1">
                  <c:v>8.8803333333333327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130,839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51296.900000000387</c:v>
                </c:pt>
                <c:pt idx="1">
                  <c:v>69064.499999999898</c:v>
                </c:pt>
                <c:pt idx="2">
                  <c:v>0</c:v>
                </c:pt>
                <c:pt idx="3">
                  <c:v>10163</c:v>
                </c:pt>
                <c:pt idx="4">
                  <c:v>0</c:v>
                </c:pt>
                <c:pt idx="5">
                  <c:v>315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208,542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61562.435628000458</c:v>
                </c:pt>
                <c:pt idx="1">
                  <c:v>91355.758019999877</c:v>
                </c:pt>
                <c:pt idx="2">
                  <c:v>0</c:v>
                </c:pt>
                <c:pt idx="3">
                  <c:v>53416.728000000003</c:v>
                </c:pt>
                <c:pt idx="4">
                  <c:v>0</c:v>
                </c:pt>
                <c:pt idx="5">
                  <c:v>2207.52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170.67123853199999</c:v>
                </c:pt>
                <c:pt idx="1">
                  <c:v>1.0066260959999997</c:v>
                </c:pt>
                <c:pt idx="2">
                  <c:v>14.681630844000001</c:v>
                </c:pt>
                <c:pt idx="3">
                  <c:v>1.11709404</c:v>
                </c:pt>
                <c:pt idx="4">
                  <c:v>27.08113105</c:v>
                </c:pt>
                <c:pt idx="5">
                  <c:v>135.40824443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3,303,940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3214410</c:v>
                </c:pt>
                <c:pt idx="1">
                  <c:v>14100</c:v>
                </c:pt>
                <c:pt idx="2">
                  <c:v>70669</c:v>
                </c:pt>
                <c:pt idx="3">
                  <c:v>4761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315</c:v>
                </c:pt>
                <c:pt idx="1">
                  <c:v>315</c:v>
                </c:pt>
                <c:pt idx="2">
                  <c:v>315</c:v>
                </c:pt>
                <c:pt idx="3">
                  <c:v>315</c:v>
                </c:pt>
                <c:pt idx="4">
                  <c:v>315</c:v>
                </c:pt>
                <c:pt idx="5">
                  <c:v>315</c:v>
                </c:pt>
                <c:pt idx="6">
                  <c:v>315</c:v>
                </c:pt>
                <c:pt idx="7">
                  <c:v>315</c:v>
                </c:pt>
                <c:pt idx="8">
                  <c:v>315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2931.5</c:v>
                </c:pt>
                <c:pt idx="1">
                  <c:v>2981.4</c:v>
                </c:pt>
                <c:pt idx="2">
                  <c:v>9261.2000000000007</c:v>
                </c:pt>
                <c:pt idx="3">
                  <c:v>9361</c:v>
                </c:pt>
                <c:pt idx="4">
                  <c:v>9463</c:v>
                </c:pt>
                <c:pt idx="5">
                  <c:v>9463</c:v>
                </c:pt>
                <c:pt idx="6">
                  <c:v>10163</c:v>
                </c:pt>
                <c:pt idx="7">
                  <c:v>10163</c:v>
                </c:pt>
                <c:pt idx="8">
                  <c:v>10163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45952.9</c:v>
                </c:pt>
                <c:pt idx="1">
                  <c:v>54476.9</c:v>
                </c:pt>
                <c:pt idx="2">
                  <c:v>58124.199999999968</c:v>
                </c:pt>
                <c:pt idx="3">
                  <c:v>62253</c:v>
                </c:pt>
                <c:pt idx="4">
                  <c:v>65402.600000000108</c:v>
                </c:pt>
                <c:pt idx="5">
                  <c:v>67460.399999999907</c:v>
                </c:pt>
                <c:pt idx="6">
                  <c:v>68780.799999999901</c:v>
                </c:pt>
                <c:pt idx="7">
                  <c:v>69022.499999999898</c:v>
                </c:pt>
                <c:pt idx="8">
                  <c:v>69064.499999999898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28740.1</c:v>
                </c:pt>
                <c:pt idx="1">
                  <c:v>31226.3</c:v>
                </c:pt>
                <c:pt idx="2">
                  <c:v>33280.300000000003</c:v>
                </c:pt>
                <c:pt idx="3">
                  <c:v>35884.700000000004</c:v>
                </c:pt>
                <c:pt idx="4">
                  <c:v>38681.600000000028</c:v>
                </c:pt>
                <c:pt idx="5">
                  <c:v>41762.600000000122</c:v>
                </c:pt>
                <c:pt idx="6">
                  <c:v>44667.500000000153</c:v>
                </c:pt>
                <c:pt idx="7">
                  <c:v>47855.900000000198</c:v>
                </c:pt>
                <c:pt idx="8">
                  <c:v>51296.900000000387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7.1868544678197643E-2</c:v>
                </c:pt>
                <c:pt idx="1">
                  <c:v>8.089656574319197E-2</c:v>
                </c:pt>
                <c:pt idx="2">
                  <c:v>0.10796819701004688</c:v>
                </c:pt>
                <c:pt idx="3">
                  <c:v>0.114773064682825</c:v>
                </c:pt>
                <c:pt idx="4">
                  <c:v>0.11831129094870957</c:v>
                </c:pt>
                <c:pt idx="5">
                  <c:v>0.12681497981050538</c:v>
                </c:pt>
                <c:pt idx="6">
                  <c:v>0.12716583116803051</c:v>
                </c:pt>
                <c:pt idx="7">
                  <c:v>0.13497156619553283</c:v>
                </c:pt>
                <c:pt idx="8">
                  <c:v>0.1377357388886099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256.67876363569587</c:v>
                </c:pt>
                <c:pt idx="2">
                  <c:v>19.051437874788281</c:v>
                </c:pt>
                <c:pt idx="3">
                  <c:v>40.732755677478487</c:v>
                </c:pt>
                <c:pt idx="4">
                  <c:v>535.35789427667169</c:v>
                </c:pt>
                <c:pt idx="5">
                  <c:v>454.76920010197688</c:v>
                </c:pt>
                <c:pt idx="7">
                  <c:v>498.57795859811773</c:v>
                </c:pt>
                <c:pt idx="8">
                  <c:v>18.818202369133601</c:v>
                </c:pt>
                <c:pt idx="9">
                  <c:v>0</c:v>
                </c:pt>
                <c:pt idx="10">
                  <c:v>29.63272636767913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316.46295718796267</c:v>
                </c:pt>
                <c:pt idx="4" formatCode="#,##0">
                  <c:v>535.35789427667169</c:v>
                </c:pt>
                <c:pt idx="5" formatCode="#,##0">
                  <c:v>454.76920010197688</c:v>
                </c:pt>
                <c:pt idx="6" formatCode="#,##0">
                  <c:v>517.39616096725138</c:v>
                </c:pt>
                <c:pt idx="10" formatCode="#,##0">
                  <c:v>29.63272636767913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6783</c:v>
                </c:pt>
                <c:pt idx="1">
                  <c:v>7333</c:v>
                </c:pt>
                <c:pt idx="2">
                  <c:v>7751</c:v>
                </c:pt>
                <c:pt idx="3">
                  <c:v>8289</c:v>
                </c:pt>
                <c:pt idx="4">
                  <c:v>8845</c:v>
                </c:pt>
                <c:pt idx="5">
                  <c:v>9412</c:v>
                </c:pt>
                <c:pt idx="6">
                  <c:v>9932</c:v>
                </c:pt>
                <c:pt idx="7">
                  <c:v>10486</c:v>
                </c:pt>
                <c:pt idx="8">
                  <c:v>11113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1514076.4723137941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208542.44164800033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5207683.0419999994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4740867.7369999997</c:v>
                </c:pt>
                <c:pt idx="1">
                  <c:v>27961.835999999996</c:v>
                </c:pt>
                <c:pt idx="2">
                  <c:v>407823.07900000003</c:v>
                </c:pt>
                <c:pt idx="3">
                  <c:v>31030.39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152918.19364800034</c:v>
                </c:pt>
                <c:pt idx="1">
                  <c:v>0</c:v>
                </c:pt>
                <c:pt idx="2">
                  <c:v>53416.728000000003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182.60393683691413</c:v>
                </c:pt>
                <c:pt idx="2">
                  <c:v>16.431670716662808</c:v>
                </c:pt>
                <c:pt idx="3">
                  <c:v>16.919812343672536</c:v>
                </c:pt>
                <c:pt idx="4">
                  <c:v>402.17368116702283</c:v>
                </c:pt>
                <c:pt idx="5">
                  <c:v>405.50392709124463</c:v>
                </c:pt>
                <c:pt idx="7">
                  <c:v>427.62683677490338</c:v>
                </c:pt>
                <c:pt idx="8">
                  <c:v>13.919597651272554</c:v>
                </c:pt>
                <c:pt idx="9">
                  <c:v>0</c:v>
                </c:pt>
                <c:pt idx="10">
                  <c:v>33.133669969399499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215.95541989724947</c:v>
                </c:pt>
                <c:pt idx="4">
                  <c:v>402.17368116702283</c:v>
                </c:pt>
                <c:pt idx="5">
                  <c:v>405.50392709124463</c:v>
                </c:pt>
                <c:pt idx="6">
                  <c:v>441.54643442617595</c:v>
                </c:pt>
                <c:pt idx="10">
                  <c:v>33.133669969399499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松本市</c:v>
                </c:pt>
              </c:strCache>
            </c:strRef>
          </c:cat>
          <c:val>
            <c:numRef>
              <c:f>①CO2排出量の現状把握!$AX$43:$AX$45</c:f>
              <c:numCache>
                <c:formatCode>0%</c:formatCode>
                <c:ptCount val="3"/>
                <c:pt idx="0">
                  <c:v>0.42072759503743129</c:v>
                </c:pt>
                <c:pt idx="1">
                  <c:v>0.21770265792956017</c:v>
                </c:pt>
                <c:pt idx="2">
                  <c:v>0.14413236806484803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松本市</c:v>
                </c:pt>
              </c:strCache>
            </c:strRef>
          </c:cat>
          <c:val>
            <c:numRef>
              <c:f>①CO2排出量の現状把握!$AY$43:$AY$45</c:f>
              <c:numCache>
                <c:formatCode>0%</c:formatCode>
                <c:ptCount val="3"/>
                <c:pt idx="0">
                  <c:v>0.19118662390594171</c:v>
                </c:pt>
                <c:pt idx="1">
                  <c:v>0.20156618102786486</c:v>
                </c:pt>
                <c:pt idx="2">
                  <c:v>0.26841764410238106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松本市</c:v>
                </c:pt>
              </c:strCache>
            </c:strRef>
          </c:cat>
          <c:val>
            <c:numRef>
              <c:f>①CO2排出量の現状把握!$AZ$43:$AZ$45</c:f>
              <c:numCache>
                <c:formatCode>0%</c:formatCode>
                <c:ptCount val="3"/>
                <c:pt idx="0">
                  <c:v>0.18034974026133399</c:v>
                </c:pt>
                <c:pt idx="1">
                  <c:v>0.24962668835236601</c:v>
                </c:pt>
                <c:pt idx="2">
                  <c:v>0.27064030761101066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松本市</c:v>
                </c:pt>
              </c:strCache>
            </c:strRef>
          </c:cat>
          <c:val>
            <c:numRef>
              <c:f>①CO2排出量の現状把握!$BA$43:$BA$45</c:f>
              <c:numCache>
                <c:formatCode>0%</c:formatCode>
                <c:ptCount val="3"/>
                <c:pt idx="0">
                  <c:v>0.19226168778726088</c:v>
                </c:pt>
                <c:pt idx="1">
                  <c:v>0.3153851668840863</c:v>
                </c:pt>
                <c:pt idx="2">
                  <c:v>0.294695698004315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松本市</c:v>
                </c:pt>
              </c:strCache>
            </c:strRef>
          </c:cat>
          <c:val>
            <c:numRef>
              <c:f>①CO2排出量の現状把握!$BB$43:$BB$45</c:f>
              <c:numCache>
                <c:formatCode>0%</c:formatCode>
                <c:ptCount val="3"/>
                <c:pt idx="0">
                  <c:v>1.5474353008032191E-2</c:v>
                </c:pt>
                <c:pt idx="1">
                  <c:v>1.5719305806122484E-2</c:v>
                </c:pt>
                <c:pt idx="2">
                  <c:v>2.2113982217445219E-2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109491</c:v>
                </c:pt>
                <c:pt idx="1">
                  <c:v>109491</c:v>
                </c:pt>
                <c:pt idx="2">
                  <c:v>109491</c:v>
                </c:pt>
                <c:pt idx="3">
                  <c:v>109491</c:v>
                </c:pt>
                <c:pt idx="4">
                  <c:v>109491</c:v>
                </c:pt>
                <c:pt idx="5">
                  <c:v>104796</c:v>
                </c:pt>
                <c:pt idx="6">
                  <c:v>104796</c:v>
                </c:pt>
                <c:pt idx="7">
                  <c:v>104796</c:v>
                </c:pt>
                <c:pt idx="8">
                  <c:v>104796</c:v>
                </c:pt>
                <c:pt idx="9">
                  <c:v>104796</c:v>
                </c:pt>
                <c:pt idx="10">
                  <c:v>104796</c:v>
                </c:pt>
                <c:pt idx="11">
                  <c:v>107709</c:v>
                </c:pt>
                <c:pt idx="12">
                  <c:v>107709</c:v>
                </c:pt>
                <c:pt idx="13">
                  <c:v>107709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32.512512757341369</c:v>
                </c:pt>
                <c:pt idx="1">
                  <c:v>31.731935869386209</c:v>
                </c:pt>
                <c:pt idx="2">
                  <c:v>33.341832971574227</c:v>
                </c:pt>
                <c:pt idx="3">
                  <c:v>29.426373852073461</c:v>
                </c:pt>
                <c:pt idx="4">
                  <c:v>29.63272636767913</c:v>
                </c:pt>
                <c:pt idx="5">
                  <c:v>31.05713958958556</c:v>
                </c:pt>
                <c:pt idx="6">
                  <c:v>28.30301306328063</c:v>
                </c:pt>
                <c:pt idx="7">
                  <c:v>31.414668319731739</c:v>
                </c:pt>
                <c:pt idx="8">
                  <c:v>28.413930529376049</c:v>
                </c:pt>
                <c:pt idx="9">
                  <c:v>32.193968514446262</c:v>
                </c:pt>
                <c:pt idx="10">
                  <c:v>35.111214963114953</c:v>
                </c:pt>
                <c:pt idx="11">
                  <c:v>33.721750046462887</c:v>
                </c:pt>
                <c:pt idx="12">
                  <c:v>34.883189042414983</c:v>
                </c:pt>
                <c:pt idx="13">
                  <c:v>33.133669969399499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238602</c:v>
                </c:pt>
                <c:pt idx="1">
                  <c:v>238897</c:v>
                </c:pt>
                <c:pt idx="2">
                  <c:v>239381</c:v>
                </c:pt>
                <c:pt idx="3">
                  <c:v>242554</c:v>
                </c:pt>
                <c:pt idx="4">
                  <c:v>243271</c:v>
                </c:pt>
                <c:pt idx="5">
                  <c:v>242446</c:v>
                </c:pt>
                <c:pt idx="6">
                  <c:v>241796</c:v>
                </c:pt>
                <c:pt idx="7">
                  <c:v>241272</c:v>
                </c:pt>
                <c:pt idx="8">
                  <c:v>240342</c:v>
                </c:pt>
                <c:pt idx="9">
                  <c:v>239635</c:v>
                </c:pt>
                <c:pt idx="10">
                  <c:v>238737</c:v>
                </c:pt>
                <c:pt idx="11">
                  <c:v>237970</c:v>
                </c:pt>
                <c:pt idx="12">
                  <c:v>236968</c:v>
                </c:pt>
                <c:pt idx="13">
                  <c:v>236447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2226</v>
      </c>
      <c r="B9" s="70">
        <v>1</v>
      </c>
      <c r="C9" s="70">
        <v>1</v>
      </c>
      <c r="D9" s="70">
        <v>1</v>
      </c>
      <c r="E9" s="70">
        <v>1990</v>
      </c>
      <c r="F9" s="70" t="s">
        <v>787</v>
      </c>
      <c r="G9" s="1073" t="s">
        <v>2227</v>
      </c>
      <c r="H9" s="70" t="s">
        <v>2228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2229</v>
      </c>
      <c r="B10" s="70">
        <v>2</v>
      </c>
      <c r="C10" s="70">
        <v>2</v>
      </c>
      <c r="D10" s="70">
        <v>1</v>
      </c>
      <c r="E10" s="70">
        <v>2005</v>
      </c>
      <c r="F10" s="70" t="s">
        <v>789</v>
      </c>
      <c r="G10" s="1073" t="s">
        <v>2227</v>
      </c>
      <c r="H10" s="70" t="s">
        <v>2228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2230</v>
      </c>
      <c r="B11" s="70">
        <v>3</v>
      </c>
      <c r="C11" s="70">
        <v>3</v>
      </c>
      <c r="D11" s="70">
        <v>1</v>
      </c>
      <c r="E11" s="70">
        <v>2006</v>
      </c>
      <c r="F11" s="70" t="s">
        <v>790</v>
      </c>
      <c r="G11" s="1073" t="s">
        <v>2227</v>
      </c>
      <c r="H11" s="70" t="s">
        <v>2228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2231</v>
      </c>
      <c r="B12" s="70">
        <v>4</v>
      </c>
      <c r="C12" s="70">
        <v>4</v>
      </c>
      <c r="D12" s="70">
        <v>1</v>
      </c>
      <c r="E12" s="70">
        <v>2007</v>
      </c>
      <c r="F12" s="70" t="s">
        <v>791</v>
      </c>
      <c r="G12" s="1073" t="s">
        <v>2227</v>
      </c>
      <c r="H12" s="70" t="s">
        <v>2228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2232</v>
      </c>
      <c r="B13" s="70">
        <v>5</v>
      </c>
      <c r="C13" s="70">
        <v>5</v>
      </c>
      <c r="D13" s="70">
        <v>1</v>
      </c>
      <c r="E13" s="70">
        <v>2008</v>
      </c>
      <c r="F13" s="70" t="s">
        <v>792</v>
      </c>
      <c r="G13" s="1073" t="s">
        <v>2227</v>
      </c>
      <c r="H13" s="70" t="s">
        <v>2228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2233</v>
      </c>
      <c r="B14" s="70">
        <v>6</v>
      </c>
      <c r="C14" s="70">
        <v>6</v>
      </c>
      <c r="D14" s="70">
        <v>1</v>
      </c>
      <c r="E14" s="70">
        <v>2009</v>
      </c>
      <c r="F14" s="70" t="s">
        <v>176</v>
      </c>
      <c r="G14" s="1073" t="s">
        <v>2227</v>
      </c>
      <c r="H14" s="70" t="s">
        <v>2228</v>
      </c>
      <c r="I14" s="1066"/>
      <c r="J14" s="73">
        <v>0</v>
      </c>
      <c r="K14" s="73">
        <v>0</v>
      </c>
      <c r="L14" s="73">
        <v>0</v>
      </c>
      <c r="M14" s="73">
        <v>0</v>
      </c>
      <c r="N14" s="73">
        <v>0</v>
      </c>
      <c r="O14" s="73">
        <v>0</v>
      </c>
      <c r="P14" s="73">
        <v>0</v>
      </c>
      <c r="Q14" s="73">
        <v>0</v>
      </c>
      <c r="R14" s="73">
        <v>29.896000000000001</v>
      </c>
      <c r="S14" s="73">
        <v>7.94</v>
      </c>
      <c r="T14" s="73">
        <v>0</v>
      </c>
      <c r="U14" s="73">
        <v>0</v>
      </c>
      <c r="V14" s="73">
        <v>0</v>
      </c>
      <c r="W14" s="73">
        <v>43.8</v>
      </c>
      <c r="X14" s="73">
        <v>0</v>
      </c>
      <c r="Y14" s="73">
        <v>22.97</v>
      </c>
      <c r="Z14" s="73">
        <v>0</v>
      </c>
      <c r="AA14" s="73">
        <v>3.198</v>
      </c>
      <c r="AB14" s="73">
        <v>0</v>
      </c>
      <c r="AC14" s="73">
        <v>0</v>
      </c>
      <c r="AD14" s="73">
        <v>0</v>
      </c>
      <c r="AE14" s="73">
        <v>0</v>
      </c>
      <c r="AF14" s="73">
        <v>0</v>
      </c>
      <c r="AG14" s="73">
        <v>14.82</v>
      </c>
      <c r="AH14" s="73">
        <v>0</v>
      </c>
      <c r="AI14" s="73">
        <v>14.8</v>
      </c>
      <c r="AJ14" s="73">
        <v>0</v>
      </c>
      <c r="AK14" s="73">
        <v>24.774999999999999</v>
      </c>
      <c r="AL14" s="73">
        <v>2.7109999999999999</v>
      </c>
      <c r="AM14" s="73">
        <v>6.73</v>
      </c>
      <c r="AN14" s="73">
        <v>0</v>
      </c>
      <c r="AO14" s="73">
        <v>0</v>
      </c>
      <c r="AP14" s="73">
        <v>0</v>
      </c>
      <c r="AQ14" s="73">
        <v>0</v>
      </c>
      <c r="AR14" s="73">
        <v>0</v>
      </c>
      <c r="AS14" s="73">
        <v>3.05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9.86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3.0819999999999999</v>
      </c>
      <c r="CG14" s="73">
        <v>0</v>
      </c>
      <c r="CH14" s="73">
        <v>0</v>
      </c>
      <c r="CI14" s="73">
        <v>0</v>
      </c>
      <c r="CJ14" s="73">
        <v>0</v>
      </c>
      <c r="CK14" s="73">
        <v>0</v>
      </c>
      <c r="CL14" s="73">
        <v>21.7</v>
      </c>
      <c r="CM14" s="73">
        <v>0</v>
      </c>
      <c r="CN14" s="73">
        <v>6.3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29.896000000000001</v>
      </c>
      <c r="DT14" s="73">
        <v>7.94</v>
      </c>
      <c r="DU14" s="73">
        <v>0</v>
      </c>
      <c r="DV14" s="73">
        <v>0</v>
      </c>
      <c r="DW14" s="73">
        <v>0</v>
      </c>
      <c r="DX14" s="73">
        <v>43.8</v>
      </c>
      <c r="DY14" s="73">
        <v>0</v>
      </c>
      <c r="DZ14" s="73">
        <v>22.97</v>
      </c>
      <c r="EA14" s="73">
        <v>0</v>
      </c>
      <c r="EB14" s="73">
        <v>3.198</v>
      </c>
      <c r="EC14" s="73">
        <v>0</v>
      </c>
      <c r="ED14" s="73">
        <v>0</v>
      </c>
      <c r="EE14" s="73">
        <v>0</v>
      </c>
      <c r="EF14" s="73">
        <v>0</v>
      </c>
      <c r="EG14" s="73">
        <v>0</v>
      </c>
      <c r="EH14" s="73">
        <v>14.82</v>
      </c>
      <c r="EI14" s="73">
        <v>0</v>
      </c>
      <c r="EJ14" s="73">
        <v>14.8</v>
      </c>
      <c r="EK14" s="73">
        <v>0</v>
      </c>
      <c r="EL14" s="73">
        <v>24.774999999999999</v>
      </c>
      <c r="EM14" s="73">
        <v>2.7109999999999999</v>
      </c>
      <c r="EN14" s="73">
        <v>6.73</v>
      </c>
      <c r="EO14" s="73">
        <v>0</v>
      </c>
      <c r="EP14" s="73">
        <v>0</v>
      </c>
      <c r="EQ14" s="73">
        <v>0</v>
      </c>
      <c r="ER14" s="73">
        <v>0</v>
      </c>
      <c r="ES14" s="73">
        <v>0</v>
      </c>
      <c r="ET14" s="73">
        <v>3.05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9.86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3.0819999999999999</v>
      </c>
      <c r="GH14" s="73">
        <v>0</v>
      </c>
      <c r="GI14" s="73">
        <v>0</v>
      </c>
      <c r="GJ14" s="73">
        <v>0</v>
      </c>
      <c r="GK14" s="73">
        <v>0</v>
      </c>
      <c r="GL14" s="73">
        <v>0</v>
      </c>
      <c r="GM14" s="73">
        <v>21.7</v>
      </c>
      <c r="GN14" s="73">
        <v>0</v>
      </c>
      <c r="GO14" s="73">
        <v>6.3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171.64</v>
      </c>
      <c r="HL14" s="73">
        <v>3.05</v>
      </c>
      <c r="HM14" s="73">
        <v>0</v>
      </c>
      <c r="HN14" s="73">
        <v>0</v>
      </c>
      <c r="HO14" s="73">
        <v>9.86</v>
      </c>
      <c r="HP14" s="73">
        <v>0</v>
      </c>
      <c r="HQ14" s="73">
        <v>0</v>
      </c>
      <c r="HR14" s="73">
        <v>0</v>
      </c>
      <c r="HS14" s="73">
        <v>3.0819999999999999</v>
      </c>
      <c r="HT14" s="73">
        <v>0</v>
      </c>
      <c r="HU14" s="73">
        <v>21.7</v>
      </c>
      <c r="HV14" s="73">
        <v>6.3</v>
      </c>
      <c r="HW14" s="73">
        <v>0</v>
      </c>
      <c r="HX14" s="73">
        <v>0</v>
      </c>
      <c r="HY14" s="73">
        <v>0</v>
      </c>
      <c r="HZ14" s="73">
        <v>0</v>
      </c>
      <c r="IA14" s="73">
        <v>0</v>
      </c>
      <c r="IB14" s="73">
        <v>0</v>
      </c>
      <c r="IC14" s="73">
        <v>0</v>
      </c>
      <c r="ID14" s="73">
        <v>0</v>
      </c>
      <c r="IE14" s="73">
        <v>0</v>
      </c>
      <c r="IF14" s="73">
        <v>171.64</v>
      </c>
      <c r="IG14" s="73">
        <v>3.05</v>
      </c>
      <c r="IH14" s="73">
        <v>0</v>
      </c>
      <c r="II14" s="73">
        <v>0</v>
      </c>
      <c r="IJ14" s="73">
        <v>9.86</v>
      </c>
      <c r="IK14" s="73">
        <v>0</v>
      </c>
      <c r="IL14" s="73">
        <v>0</v>
      </c>
      <c r="IM14" s="73">
        <v>0</v>
      </c>
      <c r="IN14" s="73">
        <v>3.0819999999999999</v>
      </c>
      <c r="IO14" s="73">
        <v>0</v>
      </c>
      <c r="IP14" s="73">
        <v>21.7</v>
      </c>
      <c r="IQ14" s="73">
        <v>6.3</v>
      </c>
      <c r="IR14" s="73">
        <v>0</v>
      </c>
      <c r="IS14" s="73">
        <v>0</v>
      </c>
      <c r="IT14" s="73">
        <v>0</v>
      </c>
      <c r="IU14" s="73">
        <v>0</v>
      </c>
      <c r="IV14" s="74">
        <v>0</v>
      </c>
      <c r="IW14" s="71">
        <v>0</v>
      </c>
      <c r="IX14" s="71">
        <v>0</v>
      </c>
      <c r="IY14" s="71">
        <v>0</v>
      </c>
      <c r="IZ14" s="71">
        <v>0</v>
      </c>
      <c r="JA14" s="71">
        <v>0</v>
      </c>
      <c r="JB14" s="71">
        <v>0</v>
      </c>
      <c r="JC14" s="71">
        <v>0</v>
      </c>
      <c r="JD14" s="71">
        <v>0</v>
      </c>
      <c r="JE14" s="71">
        <v>6</v>
      </c>
      <c r="JF14" s="71">
        <v>1</v>
      </c>
      <c r="JG14" s="71">
        <v>0</v>
      </c>
      <c r="JH14" s="71">
        <v>0</v>
      </c>
      <c r="JI14" s="71">
        <v>0</v>
      </c>
      <c r="JJ14" s="71">
        <v>1</v>
      </c>
      <c r="JK14" s="71">
        <v>0</v>
      </c>
      <c r="JL14" s="71">
        <v>2</v>
      </c>
      <c r="JM14" s="71">
        <v>0</v>
      </c>
      <c r="JN14" s="71">
        <v>1</v>
      </c>
      <c r="JO14" s="71">
        <v>0</v>
      </c>
      <c r="JP14" s="71">
        <v>0</v>
      </c>
      <c r="JQ14" s="71">
        <v>0</v>
      </c>
      <c r="JR14" s="71">
        <v>0</v>
      </c>
      <c r="JS14" s="71">
        <v>0</v>
      </c>
      <c r="JT14" s="71">
        <v>3</v>
      </c>
      <c r="JU14" s="71">
        <v>0</v>
      </c>
      <c r="JV14" s="71">
        <v>1</v>
      </c>
      <c r="JW14" s="71">
        <v>0</v>
      </c>
      <c r="JX14" s="71">
        <v>1</v>
      </c>
      <c r="JY14" s="71">
        <v>1</v>
      </c>
      <c r="JZ14" s="71">
        <v>1</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6</v>
      </c>
      <c r="NG14" s="71">
        <v>1</v>
      </c>
      <c r="NH14" s="71">
        <v>0</v>
      </c>
      <c r="NI14" s="71">
        <v>0</v>
      </c>
      <c r="NJ14" s="71">
        <v>0</v>
      </c>
      <c r="NK14" s="71">
        <v>1</v>
      </c>
      <c r="NL14" s="71">
        <v>0</v>
      </c>
      <c r="NM14" s="71">
        <v>2</v>
      </c>
      <c r="NN14" s="71">
        <v>0</v>
      </c>
      <c r="NO14" s="71">
        <v>1</v>
      </c>
      <c r="NP14" s="71">
        <v>0</v>
      </c>
      <c r="NQ14" s="71">
        <v>0</v>
      </c>
      <c r="NR14" s="71">
        <v>0</v>
      </c>
      <c r="NS14" s="71">
        <v>0</v>
      </c>
      <c r="NT14" s="71">
        <v>0</v>
      </c>
      <c r="NU14" s="71">
        <v>3</v>
      </c>
      <c r="NV14" s="71">
        <v>0</v>
      </c>
      <c r="NW14" s="71">
        <v>1</v>
      </c>
      <c r="NX14" s="71">
        <v>0</v>
      </c>
      <c r="NY14" s="71">
        <v>1</v>
      </c>
      <c r="NZ14" s="71">
        <v>1</v>
      </c>
      <c r="OA14" s="71">
        <v>1</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1</v>
      </c>
      <c r="QZ14" s="71">
        <v>0</v>
      </c>
      <c r="RA14" s="71">
        <v>0</v>
      </c>
      <c r="RB14" s="71">
        <v>3</v>
      </c>
      <c r="RC14" s="71">
        <v>0</v>
      </c>
      <c r="RD14" s="71">
        <v>0</v>
      </c>
      <c r="RE14" s="71">
        <v>0</v>
      </c>
      <c r="RF14" s="71">
        <v>1</v>
      </c>
      <c r="RG14" s="71">
        <v>0</v>
      </c>
      <c r="RH14" s="71">
        <v>1</v>
      </c>
      <c r="RI14" s="71">
        <v>1</v>
      </c>
      <c r="RJ14" s="71">
        <v>0</v>
      </c>
      <c r="RK14" s="71">
        <v>0</v>
      </c>
      <c r="RL14" s="71">
        <v>0</v>
      </c>
      <c r="RM14" s="71">
        <v>0</v>
      </c>
      <c r="RN14" s="71">
        <v>0</v>
      </c>
      <c r="RO14" s="71">
        <v>0</v>
      </c>
      <c r="RP14" s="71">
        <v>0</v>
      </c>
      <c r="RQ14" s="71">
        <v>0</v>
      </c>
      <c r="RR14" s="71">
        <v>0</v>
      </c>
      <c r="RS14" s="71">
        <v>18</v>
      </c>
      <c r="RT14" s="71">
        <v>1</v>
      </c>
      <c r="RU14" s="71">
        <v>0</v>
      </c>
      <c r="RV14" s="71">
        <v>0</v>
      </c>
      <c r="RW14" s="71">
        <v>3</v>
      </c>
      <c r="RX14" s="71">
        <v>0</v>
      </c>
      <c r="RY14" s="71">
        <v>0</v>
      </c>
      <c r="RZ14" s="71">
        <v>0</v>
      </c>
      <c r="SA14" s="71">
        <v>1</v>
      </c>
      <c r="SB14" s="71">
        <v>0</v>
      </c>
      <c r="SC14" s="71">
        <v>1</v>
      </c>
      <c r="SD14" s="71">
        <v>1</v>
      </c>
      <c r="SE14" s="71">
        <v>0</v>
      </c>
      <c r="SF14" s="71">
        <v>0</v>
      </c>
      <c r="SG14" s="71">
        <v>0</v>
      </c>
      <c r="SH14" s="71">
        <v>0</v>
      </c>
    </row>
    <row r="15" spans="1:503">
      <c r="A15" s="16" t="s">
        <v>2234</v>
      </c>
      <c r="B15" s="70">
        <v>7</v>
      </c>
      <c r="C15" s="70">
        <v>7</v>
      </c>
      <c r="D15" s="70">
        <v>1</v>
      </c>
      <c r="E15" s="70">
        <v>2010</v>
      </c>
      <c r="F15" s="70" t="s">
        <v>177</v>
      </c>
      <c r="G15" s="1073" t="s">
        <v>2227</v>
      </c>
      <c r="H15" s="70" t="s">
        <v>2228</v>
      </c>
      <c r="I15" s="1066"/>
      <c r="J15" s="73">
        <v>0</v>
      </c>
      <c r="K15" s="73">
        <v>0</v>
      </c>
      <c r="L15" s="73">
        <v>0</v>
      </c>
      <c r="M15" s="73">
        <v>0</v>
      </c>
      <c r="N15" s="73">
        <v>0</v>
      </c>
      <c r="O15" s="73">
        <v>0</v>
      </c>
      <c r="P15" s="73">
        <v>0</v>
      </c>
      <c r="Q15" s="73">
        <v>0</v>
      </c>
      <c r="R15" s="73">
        <v>30.367999999999999</v>
      </c>
      <c r="S15" s="73">
        <v>17.132999999999999</v>
      </c>
      <c r="T15" s="73">
        <v>0</v>
      </c>
      <c r="U15" s="73">
        <v>0</v>
      </c>
      <c r="V15" s="73">
        <v>0</v>
      </c>
      <c r="W15" s="73">
        <v>41.2</v>
      </c>
      <c r="X15" s="73">
        <v>0</v>
      </c>
      <c r="Y15" s="73">
        <v>24.03</v>
      </c>
      <c r="Z15" s="73">
        <v>0</v>
      </c>
      <c r="AA15" s="73">
        <v>4.3780000000000001</v>
      </c>
      <c r="AB15" s="73">
        <v>0</v>
      </c>
      <c r="AC15" s="73">
        <v>0</v>
      </c>
      <c r="AD15" s="73">
        <v>0</v>
      </c>
      <c r="AE15" s="73">
        <v>0</v>
      </c>
      <c r="AF15" s="73">
        <v>0</v>
      </c>
      <c r="AG15" s="73">
        <v>16.835999999999999</v>
      </c>
      <c r="AH15" s="73">
        <v>0</v>
      </c>
      <c r="AI15" s="73">
        <v>19.899999999999999</v>
      </c>
      <c r="AJ15" s="73">
        <v>0</v>
      </c>
      <c r="AK15" s="73">
        <v>0</v>
      </c>
      <c r="AL15" s="73">
        <v>2.931</v>
      </c>
      <c r="AM15" s="73">
        <v>7.6479999999999997</v>
      </c>
      <c r="AN15" s="73">
        <v>0</v>
      </c>
      <c r="AO15" s="73">
        <v>0</v>
      </c>
      <c r="AP15" s="73">
        <v>0</v>
      </c>
      <c r="AQ15" s="73">
        <v>0</v>
      </c>
      <c r="AR15" s="73">
        <v>0</v>
      </c>
      <c r="AS15" s="73">
        <v>3.18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9.7739999999999991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3.3039999999999998</v>
      </c>
      <c r="CG15" s="73">
        <v>0</v>
      </c>
      <c r="CH15" s="73">
        <v>0</v>
      </c>
      <c r="CI15" s="73">
        <v>0</v>
      </c>
      <c r="CJ15" s="73">
        <v>0</v>
      </c>
      <c r="CK15" s="73">
        <v>0</v>
      </c>
      <c r="CL15" s="73">
        <v>23.056000000000001</v>
      </c>
      <c r="CM15" s="73">
        <v>0</v>
      </c>
      <c r="CN15" s="73">
        <v>6.7450000000000001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30.367999999999999</v>
      </c>
      <c r="DT15" s="73">
        <v>17.132999999999999</v>
      </c>
      <c r="DU15" s="73">
        <v>0</v>
      </c>
      <c r="DV15" s="73">
        <v>0</v>
      </c>
      <c r="DW15" s="73">
        <v>0</v>
      </c>
      <c r="DX15" s="73">
        <v>41.2</v>
      </c>
      <c r="DY15" s="73">
        <v>0</v>
      </c>
      <c r="DZ15" s="73">
        <v>24.03</v>
      </c>
      <c r="EA15" s="73">
        <v>0</v>
      </c>
      <c r="EB15" s="73">
        <v>4.3780000000000001</v>
      </c>
      <c r="EC15" s="73">
        <v>0</v>
      </c>
      <c r="ED15" s="73">
        <v>0</v>
      </c>
      <c r="EE15" s="73">
        <v>0</v>
      </c>
      <c r="EF15" s="73">
        <v>0</v>
      </c>
      <c r="EG15" s="73">
        <v>0</v>
      </c>
      <c r="EH15" s="73">
        <v>16.835999999999999</v>
      </c>
      <c r="EI15" s="73">
        <v>0</v>
      </c>
      <c r="EJ15" s="73">
        <v>19.899999999999999</v>
      </c>
      <c r="EK15" s="73">
        <v>0</v>
      </c>
      <c r="EL15" s="73">
        <v>0</v>
      </c>
      <c r="EM15" s="73">
        <v>2.931</v>
      </c>
      <c r="EN15" s="73">
        <v>7.6479999999999997</v>
      </c>
      <c r="EO15" s="73">
        <v>0</v>
      </c>
      <c r="EP15" s="73">
        <v>0</v>
      </c>
      <c r="EQ15" s="73">
        <v>0</v>
      </c>
      <c r="ER15" s="73">
        <v>0</v>
      </c>
      <c r="ES15" s="73">
        <v>0</v>
      </c>
      <c r="ET15" s="73">
        <v>3.18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9.7739999999999991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3.3039999999999998</v>
      </c>
      <c r="GH15" s="73">
        <v>0</v>
      </c>
      <c r="GI15" s="73">
        <v>0</v>
      </c>
      <c r="GJ15" s="73">
        <v>0</v>
      </c>
      <c r="GK15" s="73">
        <v>0</v>
      </c>
      <c r="GL15" s="73">
        <v>0</v>
      </c>
      <c r="GM15" s="73">
        <v>23.056000000000001</v>
      </c>
      <c r="GN15" s="73">
        <v>0</v>
      </c>
      <c r="GO15" s="73">
        <v>6.7450000000000001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164.42400000000001</v>
      </c>
      <c r="HL15" s="73">
        <v>3.18</v>
      </c>
      <c r="HM15" s="73">
        <v>0</v>
      </c>
      <c r="HN15" s="73">
        <v>0</v>
      </c>
      <c r="HO15" s="73">
        <v>9.7739999999999991</v>
      </c>
      <c r="HP15" s="73">
        <v>0</v>
      </c>
      <c r="HQ15" s="73">
        <v>0</v>
      </c>
      <c r="HR15" s="73">
        <v>0</v>
      </c>
      <c r="HS15" s="73">
        <v>3.3039999999999998</v>
      </c>
      <c r="HT15" s="73">
        <v>0</v>
      </c>
      <c r="HU15" s="73">
        <v>23.056000000000001</v>
      </c>
      <c r="HV15" s="73">
        <v>6.7450000000000001</v>
      </c>
      <c r="HW15" s="73">
        <v>0</v>
      </c>
      <c r="HX15" s="73">
        <v>0</v>
      </c>
      <c r="HY15" s="73">
        <v>0</v>
      </c>
      <c r="HZ15" s="73">
        <v>0</v>
      </c>
      <c r="IA15" s="73">
        <v>0</v>
      </c>
      <c r="IB15" s="73">
        <v>0</v>
      </c>
      <c r="IC15" s="73">
        <v>0</v>
      </c>
      <c r="ID15" s="73">
        <v>0</v>
      </c>
      <c r="IE15" s="73">
        <v>0</v>
      </c>
      <c r="IF15" s="73">
        <v>164.42400000000001</v>
      </c>
      <c r="IG15" s="73">
        <v>3.18</v>
      </c>
      <c r="IH15" s="73">
        <v>0</v>
      </c>
      <c r="II15" s="73">
        <v>0</v>
      </c>
      <c r="IJ15" s="73">
        <v>9.7739999999999991</v>
      </c>
      <c r="IK15" s="73">
        <v>0</v>
      </c>
      <c r="IL15" s="73">
        <v>0</v>
      </c>
      <c r="IM15" s="73">
        <v>0</v>
      </c>
      <c r="IN15" s="73">
        <v>3.3039999999999998</v>
      </c>
      <c r="IO15" s="73">
        <v>0</v>
      </c>
      <c r="IP15" s="73">
        <v>23.056000000000001</v>
      </c>
      <c r="IQ15" s="73">
        <v>6.7450000000000001</v>
      </c>
      <c r="IR15" s="73">
        <v>0</v>
      </c>
      <c r="IS15" s="73">
        <v>0</v>
      </c>
      <c r="IT15" s="73">
        <v>0</v>
      </c>
      <c r="IU15" s="73">
        <v>0</v>
      </c>
      <c r="IV15" s="74">
        <v>0</v>
      </c>
      <c r="IW15" s="71">
        <v>0</v>
      </c>
      <c r="IX15" s="71">
        <v>0</v>
      </c>
      <c r="IY15" s="71">
        <v>0</v>
      </c>
      <c r="IZ15" s="71">
        <v>0</v>
      </c>
      <c r="JA15" s="71">
        <v>0</v>
      </c>
      <c r="JB15" s="71">
        <v>0</v>
      </c>
      <c r="JC15" s="71">
        <v>0</v>
      </c>
      <c r="JD15" s="71">
        <v>0</v>
      </c>
      <c r="JE15" s="71">
        <v>6</v>
      </c>
      <c r="JF15" s="71">
        <v>2</v>
      </c>
      <c r="JG15" s="71">
        <v>0</v>
      </c>
      <c r="JH15" s="71">
        <v>0</v>
      </c>
      <c r="JI15" s="71">
        <v>0</v>
      </c>
      <c r="JJ15" s="71">
        <v>1</v>
      </c>
      <c r="JK15" s="71">
        <v>0</v>
      </c>
      <c r="JL15" s="71">
        <v>2</v>
      </c>
      <c r="JM15" s="71">
        <v>0</v>
      </c>
      <c r="JN15" s="71">
        <v>1</v>
      </c>
      <c r="JO15" s="71">
        <v>0</v>
      </c>
      <c r="JP15" s="71">
        <v>0</v>
      </c>
      <c r="JQ15" s="71">
        <v>0</v>
      </c>
      <c r="JR15" s="71">
        <v>0</v>
      </c>
      <c r="JS15" s="71">
        <v>0</v>
      </c>
      <c r="JT15" s="71">
        <v>3</v>
      </c>
      <c r="JU15" s="71">
        <v>0</v>
      </c>
      <c r="JV15" s="71">
        <v>1</v>
      </c>
      <c r="JW15" s="71">
        <v>0</v>
      </c>
      <c r="JX15" s="71">
        <v>0</v>
      </c>
      <c r="JY15" s="71">
        <v>1</v>
      </c>
      <c r="JZ15" s="71">
        <v>1</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6</v>
      </c>
      <c r="NG15" s="71">
        <v>2</v>
      </c>
      <c r="NH15" s="71">
        <v>0</v>
      </c>
      <c r="NI15" s="71">
        <v>0</v>
      </c>
      <c r="NJ15" s="71">
        <v>0</v>
      </c>
      <c r="NK15" s="71">
        <v>1</v>
      </c>
      <c r="NL15" s="71">
        <v>0</v>
      </c>
      <c r="NM15" s="71">
        <v>2</v>
      </c>
      <c r="NN15" s="71">
        <v>0</v>
      </c>
      <c r="NO15" s="71">
        <v>1</v>
      </c>
      <c r="NP15" s="71">
        <v>0</v>
      </c>
      <c r="NQ15" s="71">
        <v>0</v>
      </c>
      <c r="NR15" s="71">
        <v>0</v>
      </c>
      <c r="NS15" s="71">
        <v>0</v>
      </c>
      <c r="NT15" s="71">
        <v>0</v>
      </c>
      <c r="NU15" s="71">
        <v>3</v>
      </c>
      <c r="NV15" s="71">
        <v>0</v>
      </c>
      <c r="NW15" s="71">
        <v>1</v>
      </c>
      <c r="NX15" s="71">
        <v>0</v>
      </c>
      <c r="NY15" s="71">
        <v>0</v>
      </c>
      <c r="NZ15" s="71">
        <v>1</v>
      </c>
      <c r="OA15" s="71">
        <v>1</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18</v>
      </c>
      <c r="QY15" s="71">
        <v>1</v>
      </c>
      <c r="QZ15" s="71">
        <v>0</v>
      </c>
      <c r="RA15" s="71">
        <v>0</v>
      </c>
      <c r="RB15" s="71">
        <v>3</v>
      </c>
      <c r="RC15" s="71">
        <v>0</v>
      </c>
      <c r="RD15" s="71">
        <v>0</v>
      </c>
      <c r="RE15" s="71">
        <v>0</v>
      </c>
      <c r="RF15" s="71">
        <v>1</v>
      </c>
      <c r="RG15" s="71">
        <v>0</v>
      </c>
      <c r="RH15" s="71">
        <v>1</v>
      </c>
      <c r="RI15" s="71">
        <v>1</v>
      </c>
      <c r="RJ15" s="71">
        <v>0</v>
      </c>
      <c r="RK15" s="71">
        <v>0</v>
      </c>
      <c r="RL15" s="71">
        <v>0</v>
      </c>
      <c r="RM15" s="71">
        <v>0</v>
      </c>
      <c r="RN15" s="71">
        <v>0</v>
      </c>
      <c r="RO15" s="71">
        <v>0</v>
      </c>
      <c r="RP15" s="71">
        <v>0</v>
      </c>
      <c r="RQ15" s="71">
        <v>0</v>
      </c>
      <c r="RR15" s="71">
        <v>0</v>
      </c>
      <c r="RS15" s="71">
        <v>18</v>
      </c>
      <c r="RT15" s="71">
        <v>1</v>
      </c>
      <c r="RU15" s="71">
        <v>0</v>
      </c>
      <c r="RV15" s="71">
        <v>0</v>
      </c>
      <c r="RW15" s="71">
        <v>3</v>
      </c>
      <c r="RX15" s="71">
        <v>0</v>
      </c>
      <c r="RY15" s="71">
        <v>0</v>
      </c>
      <c r="RZ15" s="71">
        <v>0</v>
      </c>
      <c r="SA15" s="71">
        <v>1</v>
      </c>
      <c r="SB15" s="71">
        <v>0</v>
      </c>
      <c r="SC15" s="71">
        <v>1</v>
      </c>
      <c r="SD15" s="71">
        <v>1</v>
      </c>
      <c r="SE15" s="71">
        <v>0</v>
      </c>
      <c r="SF15" s="71">
        <v>0</v>
      </c>
      <c r="SG15" s="71">
        <v>0</v>
      </c>
      <c r="SH15" s="71">
        <v>0</v>
      </c>
    </row>
    <row r="16" spans="1:503">
      <c r="A16" s="16" t="s">
        <v>2235</v>
      </c>
      <c r="B16" s="70">
        <v>8</v>
      </c>
      <c r="C16" s="70">
        <v>8</v>
      </c>
      <c r="D16" s="70">
        <v>1</v>
      </c>
      <c r="E16" s="70">
        <v>2011</v>
      </c>
      <c r="F16" s="70" t="s">
        <v>178</v>
      </c>
      <c r="G16" s="1073" t="s">
        <v>2227</v>
      </c>
      <c r="H16" s="70" t="s">
        <v>2228</v>
      </c>
      <c r="I16" s="1066"/>
      <c r="J16" s="73">
        <v>0</v>
      </c>
      <c r="K16" s="73">
        <v>0</v>
      </c>
      <c r="L16" s="73">
        <v>0</v>
      </c>
      <c r="M16" s="73">
        <v>0</v>
      </c>
      <c r="N16" s="73">
        <v>0</v>
      </c>
      <c r="O16" s="73">
        <v>0</v>
      </c>
      <c r="P16" s="73">
        <v>0</v>
      </c>
      <c r="Q16" s="73">
        <v>0</v>
      </c>
      <c r="R16" s="73">
        <v>27.515999999999998</v>
      </c>
      <c r="S16" s="73">
        <v>29.349</v>
      </c>
      <c r="T16" s="73">
        <v>0</v>
      </c>
      <c r="U16" s="73">
        <v>0</v>
      </c>
      <c r="V16" s="73">
        <v>0</v>
      </c>
      <c r="W16" s="73">
        <v>42.8</v>
      </c>
      <c r="X16" s="73">
        <v>0</v>
      </c>
      <c r="Y16" s="73">
        <v>31.277999999999999</v>
      </c>
      <c r="Z16" s="73">
        <v>0</v>
      </c>
      <c r="AA16" s="73">
        <v>2.5569999999999999</v>
      </c>
      <c r="AB16" s="73">
        <v>0</v>
      </c>
      <c r="AC16" s="73">
        <v>0</v>
      </c>
      <c r="AD16" s="73">
        <v>0</v>
      </c>
      <c r="AE16" s="73">
        <v>0</v>
      </c>
      <c r="AF16" s="73">
        <v>9.8740000000000006</v>
      </c>
      <c r="AG16" s="73">
        <v>16.401</v>
      </c>
      <c r="AH16" s="73">
        <v>0</v>
      </c>
      <c r="AI16" s="73">
        <v>21.701000000000001</v>
      </c>
      <c r="AJ16" s="73">
        <v>0</v>
      </c>
      <c r="AK16" s="73">
        <v>117.01900000000001</v>
      </c>
      <c r="AL16" s="73">
        <v>0</v>
      </c>
      <c r="AM16" s="73">
        <v>5.5910000000000002</v>
      </c>
      <c r="AN16" s="73">
        <v>0</v>
      </c>
      <c r="AO16" s="73">
        <v>0</v>
      </c>
      <c r="AP16" s="73">
        <v>0</v>
      </c>
      <c r="AQ16" s="73">
        <v>0</v>
      </c>
      <c r="AR16" s="73">
        <v>0</v>
      </c>
      <c r="AS16" s="73">
        <v>3.0659999999999998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8.9009999999999998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3.08</v>
      </c>
      <c r="CG16" s="73">
        <v>0</v>
      </c>
      <c r="CH16" s="73">
        <v>0</v>
      </c>
      <c r="CI16" s="73">
        <v>4.1349999999999998</v>
      </c>
      <c r="CJ16" s="73">
        <v>0</v>
      </c>
      <c r="CK16" s="73">
        <v>0</v>
      </c>
      <c r="CL16" s="73">
        <v>22.89</v>
      </c>
      <c r="CM16" s="73">
        <v>0</v>
      </c>
      <c r="CN16" s="73">
        <v>6.4669999999999996</v>
      </c>
      <c r="CO16" s="73">
        <v>0</v>
      </c>
      <c r="CP16" s="73">
        <v>0</v>
      </c>
      <c r="CQ16" s="73">
        <v>0</v>
      </c>
      <c r="CR16" s="73">
        <v>0</v>
      </c>
      <c r="CS16" s="73">
        <v>36.252000000000002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27.515999999999998</v>
      </c>
      <c r="DT16" s="73">
        <v>29.349</v>
      </c>
      <c r="DU16" s="73">
        <v>0</v>
      </c>
      <c r="DV16" s="73">
        <v>0</v>
      </c>
      <c r="DW16" s="73">
        <v>0</v>
      </c>
      <c r="DX16" s="73">
        <v>42.8</v>
      </c>
      <c r="DY16" s="73">
        <v>0</v>
      </c>
      <c r="DZ16" s="73">
        <v>31.277999999999999</v>
      </c>
      <c r="EA16" s="73">
        <v>0</v>
      </c>
      <c r="EB16" s="73">
        <v>2.5569999999999999</v>
      </c>
      <c r="EC16" s="73">
        <v>0</v>
      </c>
      <c r="ED16" s="73">
        <v>0</v>
      </c>
      <c r="EE16" s="73">
        <v>0</v>
      </c>
      <c r="EF16" s="73">
        <v>0</v>
      </c>
      <c r="EG16" s="73">
        <v>9.8740000000000006</v>
      </c>
      <c r="EH16" s="73">
        <v>16.401</v>
      </c>
      <c r="EI16" s="73">
        <v>0</v>
      </c>
      <c r="EJ16" s="73">
        <v>21.701000000000001</v>
      </c>
      <c r="EK16" s="73">
        <v>0</v>
      </c>
      <c r="EL16" s="73">
        <v>117.01900000000001</v>
      </c>
      <c r="EM16" s="73">
        <v>0</v>
      </c>
      <c r="EN16" s="73">
        <v>5.5910000000000002</v>
      </c>
      <c r="EO16" s="73">
        <v>0</v>
      </c>
      <c r="EP16" s="73">
        <v>0</v>
      </c>
      <c r="EQ16" s="73">
        <v>0</v>
      </c>
      <c r="ER16" s="73">
        <v>0</v>
      </c>
      <c r="ES16" s="73">
        <v>0</v>
      </c>
      <c r="ET16" s="73">
        <v>3.0659999999999998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8.9009999999999998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3.08</v>
      </c>
      <c r="GH16" s="73">
        <v>0</v>
      </c>
      <c r="GI16" s="73">
        <v>0</v>
      </c>
      <c r="GJ16" s="73">
        <v>4.1349999999999998</v>
      </c>
      <c r="GK16" s="73">
        <v>0</v>
      </c>
      <c r="GL16" s="73">
        <v>0</v>
      </c>
      <c r="GM16" s="73">
        <v>22.89</v>
      </c>
      <c r="GN16" s="73">
        <v>0</v>
      </c>
      <c r="GO16" s="73">
        <v>6.4669999999999996</v>
      </c>
      <c r="GP16" s="73">
        <v>0</v>
      </c>
      <c r="GQ16" s="73">
        <v>0</v>
      </c>
      <c r="GR16" s="73">
        <v>0</v>
      </c>
      <c r="GS16" s="73">
        <v>0</v>
      </c>
      <c r="GT16" s="73">
        <v>36.252000000000002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304.08600000000001</v>
      </c>
      <c r="HL16" s="73">
        <v>3.0659999999999998</v>
      </c>
      <c r="HM16" s="73">
        <v>0</v>
      </c>
      <c r="HN16" s="73">
        <v>0</v>
      </c>
      <c r="HO16" s="73">
        <v>8.9009999999999998</v>
      </c>
      <c r="HP16" s="73">
        <v>0</v>
      </c>
      <c r="HQ16" s="73">
        <v>0</v>
      </c>
      <c r="HR16" s="73">
        <v>0</v>
      </c>
      <c r="HS16" s="73">
        <v>3.08</v>
      </c>
      <c r="HT16" s="73">
        <v>4.1349999999999998</v>
      </c>
      <c r="HU16" s="73">
        <v>22.89</v>
      </c>
      <c r="HV16" s="73">
        <v>6.4669999999999996</v>
      </c>
      <c r="HW16" s="73">
        <v>0</v>
      </c>
      <c r="HX16" s="73">
        <v>36.252000000000002</v>
      </c>
      <c r="HY16" s="73">
        <v>0</v>
      </c>
      <c r="HZ16" s="73">
        <v>0</v>
      </c>
      <c r="IA16" s="73">
        <v>0</v>
      </c>
      <c r="IB16" s="73">
        <v>0</v>
      </c>
      <c r="IC16" s="73">
        <v>0</v>
      </c>
      <c r="ID16" s="73">
        <v>0</v>
      </c>
      <c r="IE16" s="73">
        <v>0</v>
      </c>
      <c r="IF16" s="73">
        <v>304.08600000000001</v>
      </c>
      <c r="IG16" s="73">
        <v>3.0659999999999998</v>
      </c>
      <c r="IH16" s="73">
        <v>0</v>
      </c>
      <c r="II16" s="73">
        <v>0</v>
      </c>
      <c r="IJ16" s="73">
        <v>8.9009999999999998</v>
      </c>
      <c r="IK16" s="73">
        <v>0</v>
      </c>
      <c r="IL16" s="73">
        <v>0</v>
      </c>
      <c r="IM16" s="73">
        <v>0</v>
      </c>
      <c r="IN16" s="73">
        <v>3.08</v>
      </c>
      <c r="IO16" s="73">
        <v>4.1349999999999998</v>
      </c>
      <c r="IP16" s="73">
        <v>22.89</v>
      </c>
      <c r="IQ16" s="73">
        <v>6.4669999999999996</v>
      </c>
      <c r="IR16" s="73">
        <v>0</v>
      </c>
      <c r="IS16" s="73">
        <v>36.252000000000002</v>
      </c>
      <c r="IT16" s="73">
        <v>0</v>
      </c>
      <c r="IU16" s="73">
        <v>0</v>
      </c>
      <c r="IV16" s="74">
        <v>0</v>
      </c>
      <c r="IW16" s="71">
        <v>0</v>
      </c>
      <c r="IX16" s="71">
        <v>0</v>
      </c>
      <c r="IY16" s="71">
        <v>0</v>
      </c>
      <c r="IZ16" s="71">
        <v>0</v>
      </c>
      <c r="JA16" s="71">
        <v>0</v>
      </c>
      <c r="JB16" s="71">
        <v>0</v>
      </c>
      <c r="JC16" s="71">
        <v>0</v>
      </c>
      <c r="JD16" s="71">
        <v>0</v>
      </c>
      <c r="JE16" s="71">
        <v>6</v>
      </c>
      <c r="JF16" s="71">
        <v>2</v>
      </c>
      <c r="JG16" s="71">
        <v>0</v>
      </c>
      <c r="JH16" s="71">
        <v>0</v>
      </c>
      <c r="JI16" s="71">
        <v>0</v>
      </c>
      <c r="JJ16" s="71">
        <v>1</v>
      </c>
      <c r="JK16" s="71">
        <v>0</v>
      </c>
      <c r="JL16" s="71">
        <v>3</v>
      </c>
      <c r="JM16" s="71">
        <v>0</v>
      </c>
      <c r="JN16" s="71">
        <v>1</v>
      </c>
      <c r="JO16" s="71">
        <v>0</v>
      </c>
      <c r="JP16" s="71">
        <v>0</v>
      </c>
      <c r="JQ16" s="71">
        <v>0</v>
      </c>
      <c r="JR16" s="71">
        <v>0</v>
      </c>
      <c r="JS16" s="71">
        <v>1</v>
      </c>
      <c r="JT16" s="71">
        <v>3</v>
      </c>
      <c r="JU16" s="71">
        <v>0</v>
      </c>
      <c r="JV16" s="71">
        <v>1</v>
      </c>
      <c r="JW16" s="71">
        <v>0</v>
      </c>
      <c r="JX16" s="71">
        <v>1</v>
      </c>
      <c r="JY16" s="71">
        <v>0</v>
      </c>
      <c r="JZ16" s="71">
        <v>1</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1</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6</v>
      </c>
      <c r="NG16" s="71">
        <v>2</v>
      </c>
      <c r="NH16" s="71">
        <v>0</v>
      </c>
      <c r="NI16" s="71">
        <v>0</v>
      </c>
      <c r="NJ16" s="71">
        <v>0</v>
      </c>
      <c r="NK16" s="71">
        <v>1</v>
      </c>
      <c r="NL16" s="71">
        <v>0</v>
      </c>
      <c r="NM16" s="71">
        <v>3</v>
      </c>
      <c r="NN16" s="71">
        <v>0</v>
      </c>
      <c r="NO16" s="71">
        <v>1</v>
      </c>
      <c r="NP16" s="71">
        <v>0</v>
      </c>
      <c r="NQ16" s="71">
        <v>0</v>
      </c>
      <c r="NR16" s="71">
        <v>0</v>
      </c>
      <c r="NS16" s="71">
        <v>0</v>
      </c>
      <c r="NT16" s="71">
        <v>1</v>
      </c>
      <c r="NU16" s="71">
        <v>3</v>
      </c>
      <c r="NV16" s="71">
        <v>0</v>
      </c>
      <c r="NW16" s="71">
        <v>1</v>
      </c>
      <c r="NX16" s="71">
        <v>0</v>
      </c>
      <c r="NY16" s="71">
        <v>1</v>
      </c>
      <c r="NZ16" s="71">
        <v>0</v>
      </c>
      <c r="OA16" s="71">
        <v>1</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1</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20</v>
      </c>
      <c r="QY16" s="71">
        <v>1</v>
      </c>
      <c r="QZ16" s="71">
        <v>0</v>
      </c>
      <c r="RA16" s="71">
        <v>0</v>
      </c>
      <c r="RB16" s="71">
        <v>3</v>
      </c>
      <c r="RC16" s="71">
        <v>0</v>
      </c>
      <c r="RD16" s="71">
        <v>0</v>
      </c>
      <c r="RE16" s="71">
        <v>0</v>
      </c>
      <c r="RF16" s="71">
        <v>1</v>
      </c>
      <c r="RG16" s="71">
        <v>1</v>
      </c>
      <c r="RH16" s="71">
        <v>1</v>
      </c>
      <c r="RI16" s="71">
        <v>1</v>
      </c>
      <c r="RJ16" s="71">
        <v>0</v>
      </c>
      <c r="RK16" s="71">
        <v>1</v>
      </c>
      <c r="RL16" s="71">
        <v>0</v>
      </c>
      <c r="RM16" s="71">
        <v>0</v>
      </c>
      <c r="RN16" s="71">
        <v>0</v>
      </c>
      <c r="RO16" s="71">
        <v>0</v>
      </c>
      <c r="RP16" s="71">
        <v>0</v>
      </c>
      <c r="RQ16" s="71">
        <v>0</v>
      </c>
      <c r="RR16" s="71">
        <v>0</v>
      </c>
      <c r="RS16" s="71">
        <v>20</v>
      </c>
      <c r="RT16" s="71">
        <v>1</v>
      </c>
      <c r="RU16" s="71">
        <v>0</v>
      </c>
      <c r="RV16" s="71">
        <v>0</v>
      </c>
      <c r="RW16" s="71">
        <v>3</v>
      </c>
      <c r="RX16" s="71">
        <v>0</v>
      </c>
      <c r="RY16" s="71">
        <v>0</v>
      </c>
      <c r="RZ16" s="71">
        <v>0</v>
      </c>
      <c r="SA16" s="71">
        <v>1</v>
      </c>
      <c r="SB16" s="71">
        <v>1</v>
      </c>
      <c r="SC16" s="71">
        <v>1</v>
      </c>
      <c r="SD16" s="71">
        <v>1</v>
      </c>
      <c r="SE16" s="71">
        <v>0</v>
      </c>
      <c r="SF16" s="71">
        <v>1</v>
      </c>
      <c r="SG16" s="71">
        <v>0</v>
      </c>
      <c r="SH16" s="71">
        <v>0</v>
      </c>
    </row>
    <row r="17" spans="1:502">
      <c r="A17" s="16" t="s">
        <v>2236</v>
      </c>
      <c r="B17" s="70">
        <v>9</v>
      </c>
      <c r="C17" s="70">
        <v>9</v>
      </c>
      <c r="D17" s="70">
        <v>1</v>
      </c>
      <c r="E17" s="70">
        <v>2012</v>
      </c>
      <c r="F17" s="70" t="s">
        <v>179</v>
      </c>
      <c r="G17" s="1073" t="s">
        <v>2227</v>
      </c>
      <c r="H17" s="70" t="s">
        <v>2228</v>
      </c>
      <c r="I17" s="1066"/>
      <c r="J17" s="73">
        <v>0</v>
      </c>
      <c r="K17" s="73">
        <v>0</v>
      </c>
      <c r="L17" s="73">
        <v>0</v>
      </c>
      <c r="M17" s="73">
        <v>0</v>
      </c>
      <c r="N17" s="73">
        <v>0</v>
      </c>
      <c r="O17" s="73">
        <v>0</v>
      </c>
      <c r="P17" s="73">
        <v>0</v>
      </c>
      <c r="Q17" s="73">
        <v>0</v>
      </c>
      <c r="R17" s="73">
        <v>30.783000000000001</v>
      </c>
      <c r="S17" s="73">
        <v>28.132000000000001</v>
      </c>
      <c r="T17" s="73">
        <v>0</v>
      </c>
      <c r="U17" s="73">
        <v>2.7250000000000001</v>
      </c>
      <c r="V17" s="73">
        <v>0</v>
      </c>
      <c r="W17" s="73">
        <v>39.302</v>
      </c>
      <c r="X17" s="73">
        <v>0</v>
      </c>
      <c r="Y17" s="73">
        <v>32.811999999999998</v>
      </c>
      <c r="Z17" s="73">
        <v>0</v>
      </c>
      <c r="AA17" s="73">
        <v>0</v>
      </c>
      <c r="AB17" s="73">
        <v>0</v>
      </c>
      <c r="AC17" s="73">
        <v>0</v>
      </c>
      <c r="AD17" s="73">
        <v>0</v>
      </c>
      <c r="AE17" s="73">
        <v>0</v>
      </c>
      <c r="AF17" s="73">
        <v>10.196</v>
      </c>
      <c r="AG17" s="73">
        <v>17.686</v>
      </c>
      <c r="AH17" s="73">
        <v>0</v>
      </c>
      <c r="AI17" s="73">
        <v>15.778</v>
      </c>
      <c r="AJ17" s="73">
        <v>0</v>
      </c>
      <c r="AK17" s="73">
        <v>110.842</v>
      </c>
      <c r="AL17" s="73">
        <v>0</v>
      </c>
      <c r="AM17" s="73">
        <v>5.8330000000000002</v>
      </c>
      <c r="AN17" s="73">
        <v>0</v>
      </c>
      <c r="AO17" s="73">
        <v>0</v>
      </c>
      <c r="AP17" s="73">
        <v>0</v>
      </c>
      <c r="AQ17" s="73">
        <v>0</v>
      </c>
      <c r="AR17" s="73">
        <v>0</v>
      </c>
      <c r="AS17" s="73">
        <v>3.258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8.35</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3.335</v>
      </c>
      <c r="CG17" s="73">
        <v>0</v>
      </c>
      <c r="CH17" s="73">
        <v>0</v>
      </c>
      <c r="CI17" s="73">
        <v>4.1529999999999996</v>
      </c>
      <c r="CJ17" s="73">
        <v>0</v>
      </c>
      <c r="CK17" s="73">
        <v>0</v>
      </c>
      <c r="CL17" s="73">
        <v>23.297999999999998</v>
      </c>
      <c r="CM17" s="73">
        <v>0</v>
      </c>
      <c r="CN17" s="73">
        <v>7.92</v>
      </c>
      <c r="CO17" s="73">
        <v>0</v>
      </c>
      <c r="CP17" s="73">
        <v>0</v>
      </c>
      <c r="CQ17" s="73">
        <v>0</v>
      </c>
      <c r="CR17" s="73">
        <v>0</v>
      </c>
      <c r="CS17" s="73">
        <v>46.706000000000003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30.783000000000001</v>
      </c>
      <c r="DT17" s="73">
        <v>28.132000000000001</v>
      </c>
      <c r="DU17" s="73">
        <v>0</v>
      </c>
      <c r="DV17" s="73">
        <v>2.7250000000000001</v>
      </c>
      <c r="DW17" s="73">
        <v>0</v>
      </c>
      <c r="DX17" s="73">
        <v>39.302</v>
      </c>
      <c r="DY17" s="73">
        <v>0</v>
      </c>
      <c r="DZ17" s="73">
        <v>32.811999999999998</v>
      </c>
      <c r="EA17" s="73">
        <v>0</v>
      </c>
      <c r="EB17" s="73">
        <v>0</v>
      </c>
      <c r="EC17" s="73">
        <v>0</v>
      </c>
      <c r="ED17" s="73">
        <v>0</v>
      </c>
      <c r="EE17" s="73">
        <v>0</v>
      </c>
      <c r="EF17" s="73">
        <v>0</v>
      </c>
      <c r="EG17" s="73">
        <v>10.196</v>
      </c>
      <c r="EH17" s="73">
        <v>17.686</v>
      </c>
      <c r="EI17" s="73">
        <v>0</v>
      </c>
      <c r="EJ17" s="73">
        <v>15.778</v>
      </c>
      <c r="EK17" s="73">
        <v>0</v>
      </c>
      <c r="EL17" s="73">
        <v>110.842</v>
      </c>
      <c r="EM17" s="73">
        <v>0</v>
      </c>
      <c r="EN17" s="73">
        <v>5.8330000000000002</v>
      </c>
      <c r="EO17" s="73">
        <v>0</v>
      </c>
      <c r="EP17" s="73">
        <v>0</v>
      </c>
      <c r="EQ17" s="73">
        <v>0</v>
      </c>
      <c r="ER17" s="73">
        <v>0</v>
      </c>
      <c r="ES17" s="73">
        <v>0</v>
      </c>
      <c r="ET17" s="73">
        <v>3.258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8.35</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3.335</v>
      </c>
      <c r="GH17" s="73">
        <v>0</v>
      </c>
      <c r="GI17" s="73">
        <v>0</v>
      </c>
      <c r="GJ17" s="73">
        <v>4.1529999999999996</v>
      </c>
      <c r="GK17" s="73">
        <v>0</v>
      </c>
      <c r="GL17" s="73">
        <v>0</v>
      </c>
      <c r="GM17" s="73">
        <v>23.297999999999998</v>
      </c>
      <c r="GN17" s="73">
        <v>0</v>
      </c>
      <c r="GO17" s="73">
        <v>7.92</v>
      </c>
      <c r="GP17" s="73">
        <v>0</v>
      </c>
      <c r="GQ17" s="73">
        <v>0</v>
      </c>
      <c r="GR17" s="73">
        <v>0</v>
      </c>
      <c r="GS17" s="73">
        <v>0</v>
      </c>
      <c r="GT17" s="73">
        <v>46.706000000000003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294.089</v>
      </c>
      <c r="HL17" s="73">
        <v>3.258</v>
      </c>
      <c r="HM17" s="73">
        <v>0</v>
      </c>
      <c r="HN17" s="73">
        <v>0</v>
      </c>
      <c r="HO17" s="73">
        <v>8.35</v>
      </c>
      <c r="HP17" s="73">
        <v>0</v>
      </c>
      <c r="HQ17" s="73">
        <v>0</v>
      </c>
      <c r="HR17" s="73">
        <v>0</v>
      </c>
      <c r="HS17" s="73">
        <v>3.335</v>
      </c>
      <c r="HT17" s="73">
        <v>4.1529999999999996</v>
      </c>
      <c r="HU17" s="73">
        <v>23.297999999999998</v>
      </c>
      <c r="HV17" s="73">
        <v>7.92</v>
      </c>
      <c r="HW17" s="73">
        <v>0</v>
      </c>
      <c r="HX17" s="73">
        <v>46.706000000000003</v>
      </c>
      <c r="HY17" s="73">
        <v>0</v>
      </c>
      <c r="HZ17" s="73">
        <v>0</v>
      </c>
      <c r="IA17" s="73">
        <v>0</v>
      </c>
      <c r="IB17" s="73">
        <v>0</v>
      </c>
      <c r="IC17" s="73">
        <v>0</v>
      </c>
      <c r="ID17" s="73">
        <v>0</v>
      </c>
      <c r="IE17" s="73">
        <v>0</v>
      </c>
      <c r="IF17" s="73">
        <v>294.089</v>
      </c>
      <c r="IG17" s="73">
        <v>3.258</v>
      </c>
      <c r="IH17" s="73">
        <v>0</v>
      </c>
      <c r="II17" s="73">
        <v>0</v>
      </c>
      <c r="IJ17" s="73">
        <v>8.35</v>
      </c>
      <c r="IK17" s="73">
        <v>0</v>
      </c>
      <c r="IL17" s="73">
        <v>0</v>
      </c>
      <c r="IM17" s="73">
        <v>0</v>
      </c>
      <c r="IN17" s="73">
        <v>3.335</v>
      </c>
      <c r="IO17" s="73">
        <v>4.1529999999999996</v>
      </c>
      <c r="IP17" s="73">
        <v>23.297999999999998</v>
      </c>
      <c r="IQ17" s="73">
        <v>7.92</v>
      </c>
      <c r="IR17" s="73">
        <v>0</v>
      </c>
      <c r="IS17" s="73">
        <v>46.706000000000003</v>
      </c>
      <c r="IT17" s="73">
        <v>0</v>
      </c>
      <c r="IU17" s="73">
        <v>0</v>
      </c>
      <c r="IV17" s="74">
        <v>0</v>
      </c>
      <c r="IW17" s="71">
        <v>0</v>
      </c>
      <c r="IX17" s="71">
        <v>0</v>
      </c>
      <c r="IY17" s="71">
        <v>0</v>
      </c>
      <c r="IZ17" s="71">
        <v>0</v>
      </c>
      <c r="JA17" s="71">
        <v>0</v>
      </c>
      <c r="JB17" s="71">
        <v>0</v>
      </c>
      <c r="JC17" s="71">
        <v>0</v>
      </c>
      <c r="JD17" s="71">
        <v>0</v>
      </c>
      <c r="JE17" s="71">
        <v>7</v>
      </c>
      <c r="JF17" s="71">
        <v>2</v>
      </c>
      <c r="JG17" s="71">
        <v>0</v>
      </c>
      <c r="JH17" s="71">
        <v>1</v>
      </c>
      <c r="JI17" s="71">
        <v>0</v>
      </c>
      <c r="JJ17" s="71">
        <v>1</v>
      </c>
      <c r="JK17" s="71">
        <v>0</v>
      </c>
      <c r="JL17" s="71">
        <v>3</v>
      </c>
      <c r="JM17" s="71">
        <v>0</v>
      </c>
      <c r="JN17" s="71">
        <v>0</v>
      </c>
      <c r="JO17" s="71">
        <v>0</v>
      </c>
      <c r="JP17" s="71">
        <v>0</v>
      </c>
      <c r="JQ17" s="71">
        <v>0</v>
      </c>
      <c r="JR17" s="71">
        <v>0</v>
      </c>
      <c r="JS17" s="71">
        <v>1</v>
      </c>
      <c r="JT17" s="71">
        <v>3</v>
      </c>
      <c r="JU17" s="71">
        <v>0</v>
      </c>
      <c r="JV17" s="71">
        <v>1</v>
      </c>
      <c r="JW17" s="71">
        <v>0</v>
      </c>
      <c r="JX17" s="71">
        <v>1</v>
      </c>
      <c r="JY17" s="71">
        <v>0</v>
      </c>
      <c r="JZ17" s="71">
        <v>1</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1</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2</v>
      </c>
      <c r="NH17" s="71">
        <v>0</v>
      </c>
      <c r="NI17" s="71">
        <v>1</v>
      </c>
      <c r="NJ17" s="71">
        <v>0</v>
      </c>
      <c r="NK17" s="71">
        <v>1</v>
      </c>
      <c r="NL17" s="71">
        <v>0</v>
      </c>
      <c r="NM17" s="71">
        <v>3</v>
      </c>
      <c r="NN17" s="71">
        <v>0</v>
      </c>
      <c r="NO17" s="71">
        <v>0</v>
      </c>
      <c r="NP17" s="71">
        <v>0</v>
      </c>
      <c r="NQ17" s="71">
        <v>0</v>
      </c>
      <c r="NR17" s="71">
        <v>0</v>
      </c>
      <c r="NS17" s="71">
        <v>0</v>
      </c>
      <c r="NT17" s="71">
        <v>1</v>
      </c>
      <c r="NU17" s="71">
        <v>3</v>
      </c>
      <c r="NV17" s="71">
        <v>0</v>
      </c>
      <c r="NW17" s="71">
        <v>1</v>
      </c>
      <c r="NX17" s="71">
        <v>0</v>
      </c>
      <c r="NY17" s="71">
        <v>1</v>
      </c>
      <c r="NZ17" s="71">
        <v>0</v>
      </c>
      <c r="OA17" s="71">
        <v>1</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1</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21</v>
      </c>
      <c r="QY17" s="71">
        <v>1</v>
      </c>
      <c r="QZ17" s="71">
        <v>0</v>
      </c>
      <c r="RA17" s="71">
        <v>0</v>
      </c>
      <c r="RB17" s="71">
        <v>3</v>
      </c>
      <c r="RC17" s="71">
        <v>0</v>
      </c>
      <c r="RD17" s="71">
        <v>0</v>
      </c>
      <c r="RE17" s="71">
        <v>0</v>
      </c>
      <c r="RF17" s="71">
        <v>1</v>
      </c>
      <c r="RG17" s="71">
        <v>1</v>
      </c>
      <c r="RH17" s="71">
        <v>1</v>
      </c>
      <c r="RI17" s="71">
        <v>1</v>
      </c>
      <c r="RJ17" s="71">
        <v>0</v>
      </c>
      <c r="RK17" s="71">
        <v>1</v>
      </c>
      <c r="RL17" s="71">
        <v>0</v>
      </c>
      <c r="RM17" s="71">
        <v>0</v>
      </c>
      <c r="RN17" s="71">
        <v>0</v>
      </c>
      <c r="RO17" s="71">
        <v>0</v>
      </c>
      <c r="RP17" s="71">
        <v>0</v>
      </c>
      <c r="RQ17" s="71">
        <v>0</v>
      </c>
      <c r="RR17" s="71">
        <v>0</v>
      </c>
      <c r="RS17" s="71">
        <v>21</v>
      </c>
      <c r="RT17" s="71">
        <v>1</v>
      </c>
      <c r="RU17" s="71">
        <v>0</v>
      </c>
      <c r="RV17" s="71">
        <v>0</v>
      </c>
      <c r="RW17" s="71">
        <v>3</v>
      </c>
      <c r="RX17" s="71">
        <v>0</v>
      </c>
      <c r="RY17" s="71">
        <v>0</v>
      </c>
      <c r="RZ17" s="71">
        <v>0</v>
      </c>
      <c r="SA17" s="71">
        <v>1</v>
      </c>
      <c r="SB17" s="71">
        <v>1</v>
      </c>
      <c r="SC17" s="71">
        <v>1</v>
      </c>
      <c r="SD17" s="71">
        <v>1</v>
      </c>
      <c r="SE17" s="71">
        <v>0</v>
      </c>
      <c r="SF17" s="71">
        <v>1</v>
      </c>
      <c r="SG17" s="71">
        <v>0</v>
      </c>
      <c r="SH17" s="71">
        <v>0</v>
      </c>
    </row>
    <row r="18" spans="1:502">
      <c r="A18" s="16" t="s">
        <v>2237</v>
      </c>
      <c r="B18" s="70">
        <v>10</v>
      </c>
      <c r="C18" s="70">
        <v>10</v>
      </c>
      <c r="D18" s="70">
        <v>1</v>
      </c>
      <c r="E18" s="70">
        <v>2013</v>
      </c>
      <c r="F18" s="70" t="s">
        <v>180</v>
      </c>
      <c r="G18" s="1073" t="s">
        <v>2227</v>
      </c>
      <c r="H18" s="70" t="s">
        <v>2228</v>
      </c>
      <c r="I18" s="1066"/>
      <c r="J18" s="73">
        <v>0</v>
      </c>
      <c r="K18" s="73">
        <v>0</v>
      </c>
      <c r="L18" s="73">
        <v>0</v>
      </c>
      <c r="M18" s="73">
        <v>0</v>
      </c>
      <c r="N18" s="73">
        <v>0</v>
      </c>
      <c r="O18" s="73">
        <v>0</v>
      </c>
      <c r="P18" s="73">
        <v>0</v>
      </c>
      <c r="Q18" s="73">
        <v>0</v>
      </c>
      <c r="R18" s="73">
        <v>27.651</v>
      </c>
      <c r="S18" s="73">
        <v>28.018000000000001</v>
      </c>
      <c r="T18" s="73">
        <v>0</v>
      </c>
      <c r="U18" s="73">
        <v>0</v>
      </c>
      <c r="V18" s="73">
        <v>0</v>
      </c>
      <c r="W18" s="73">
        <v>39.567</v>
      </c>
      <c r="X18" s="73">
        <v>0</v>
      </c>
      <c r="Y18" s="73">
        <v>33.052999999999997</v>
      </c>
      <c r="Z18" s="73">
        <v>0</v>
      </c>
      <c r="AA18" s="73">
        <v>0</v>
      </c>
      <c r="AB18" s="73">
        <v>0</v>
      </c>
      <c r="AC18" s="73">
        <v>0</v>
      </c>
      <c r="AD18" s="73">
        <v>0</v>
      </c>
      <c r="AE18" s="73">
        <v>0</v>
      </c>
      <c r="AF18" s="73">
        <v>10.567</v>
      </c>
      <c r="AG18" s="73">
        <v>18.553000000000001</v>
      </c>
      <c r="AH18" s="73">
        <v>3.0139999999999998</v>
      </c>
      <c r="AI18" s="73">
        <v>16.986999999999998</v>
      </c>
      <c r="AJ18" s="73">
        <v>0</v>
      </c>
      <c r="AK18" s="73">
        <v>120.286</v>
      </c>
      <c r="AL18" s="73">
        <v>0</v>
      </c>
      <c r="AM18" s="73">
        <v>5.8239999999999998</v>
      </c>
      <c r="AN18" s="73">
        <v>0</v>
      </c>
      <c r="AO18" s="73">
        <v>0</v>
      </c>
      <c r="AP18" s="73">
        <v>0</v>
      </c>
      <c r="AQ18" s="73">
        <v>0</v>
      </c>
      <c r="AR18" s="73">
        <v>0</v>
      </c>
      <c r="AS18" s="73">
        <v>2.3769999999999998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8.7720000000000002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3.1930000000000001</v>
      </c>
      <c r="CG18" s="73">
        <v>0</v>
      </c>
      <c r="CH18" s="73">
        <v>0</v>
      </c>
      <c r="CI18" s="73">
        <v>4.1050000000000004</v>
      </c>
      <c r="CJ18" s="73">
        <v>0</v>
      </c>
      <c r="CK18" s="73">
        <v>0</v>
      </c>
      <c r="CL18" s="73">
        <v>23.77</v>
      </c>
      <c r="CM18" s="73">
        <v>0</v>
      </c>
      <c r="CN18" s="73">
        <v>9.2530000000000001</v>
      </c>
      <c r="CO18" s="73">
        <v>0</v>
      </c>
      <c r="CP18" s="73">
        <v>0</v>
      </c>
      <c r="CQ18" s="73">
        <v>0</v>
      </c>
      <c r="CR18" s="73">
        <v>0</v>
      </c>
      <c r="CS18" s="73">
        <v>46.648000000000003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27.651</v>
      </c>
      <c r="DT18" s="73">
        <v>28.018000000000001</v>
      </c>
      <c r="DU18" s="73">
        <v>0</v>
      </c>
      <c r="DV18" s="73">
        <v>0</v>
      </c>
      <c r="DW18" s="73">
        <v>0</v>
      </c>
      <c r="DX18" s="73">
        <v>39.567</v>
      </c>
      <c r="DY18" s="73">
        <v>0</v>
      </c>
      <c r="DZ18" s="73">
        <v>33.052999999999997</v>
      </c>
      <c r="EA18" s="73">
        <v>0</v>
      </c>
      <c r="EB18" s="73">
        <v>0</v>
      </c>
      <c r="EC18" s="73">
        <v>0</v>
      </c>
      <c r="ED18" s="73">
        <v>0</v>
      </c>
      <c r="EE18" s="73">
        <v>0</v>
      </c>
      <c r="EF18" s="73">
        <v>0</v>
      </c>
      <c r="EG18" s="73">
        <v>10.567</v>
      </c>
      <c r="EH18" s="73">
        <v>18.553000000000001</v>
      </c>
      <c r="EI18" s="73">
        <v>3.0139999999999998</v>
      </c>
      <c r="EJ18" s="73">
        <v>16.986999999999998</v>
      </c>
      <c r="EK18" s="73">
        <v>0</v>
      </c>
      <c r="EL18" s="73">
        <v>120.286</v>
      </c>
      <c r="EM18" s="73">
        <v>0</v>
      </c>
      <c r="EN18" s="73">
        <v>5.8239999999999998</v>
      </c>
      <c r="EO18" s="73">
        <v>0</v>
      </c>
      <c r="EP18" s="73">
        <v>0</v>
      </c>
      <c r="EQ18" s="73">
        <v>0</v>
      </c>
      <c r="ER18" s="73">
        <v>0</v>
      </c>
      <c r="ES18" s="73">
        <v>0</v>
      </c>
      <c r="ET18" s="73">
        <v>2.3769999999999998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8.7720000000000002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3.1930000000000001</v>
      </c>
      <c r="GH18" s="73">
        <v>0</v>
      </c>
      <c r="GI18" s="73">
        <v>0</v>
      </c>
      <c r="GJ18" s="73">
        <v>4.1050000000000004</v>
      </c>
      <c r="GK18" s="73">
        <v>0</v>
      </c>
      <c r="GL18" s="73">
        <v>0</v>
      </c>
      <c r="GM18" s="73">
        <v>23.77</v>
      </c>
      <c r="GN18" s="73">
        <v>0</v>
      </c>
      <c r="GO18" s="73">
        <v>9.2530000000000001</v>
      </c>
      <c r="GP18" s="73">
        <v>0</v>
      </c>
      <c r="GQ18" s="73">
        <v>0</v>
      </c>
      <c r="GR18" s="73">
        <v>0</v>
      </c>
      <c r="GS18" s="73">
        <v>0</v>
      </c>
      <c r="GT18" s="73">
        <v>46.648000000000003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303.52</v>
      </c>
      <c r="HL18" s="73">
        <v>2.3769999999999998</v>
      </c>
      <c r="HM18" s="73">
        <v>0</v>
      </c>
      <c r="HN18" s="73">
        <v>0</v>
      </c>
      <c r="HO18" s="73">
        <v>8.7720000000000002</v>
      </c>
      <c r="HP18" s="73">
        <v>0</v>
      </c>
      <c r="HQ18" s="73">
        <v>0</v>
      </c>
      <c r="HR18" s="73">
        <v>0</v>
      </c>
      <c r="HS18" s="73">
        <v>3.1930000000000001</v>
      </c>
      <c r="HT18" s="73">
        <v>4.1050000000000004</v>
      </c>
      <c r="HU18" s="73">
        <v>23.77</v>
      </c>
      <c r="HV18" s="73">
        <v>9.2530000000000001</v>
      </c>
      <c r="HW18" s="73">
        <v>0</v>
      </c>
      <c r="HX18" s="73">
        <v>46.648000000000003</v>
      </c>
      <c r="HY18" s="73">
        <v>0</v>
      </c>
      <c r="HZ18" s="73">
        <v>0</v>
      </c>
      <c r="IA18" s="73">
        <v>0</v>
      </c>
      <c r="IB18" s="73">
        <v>0</v>
      </c>
      <c r="IC18" s="73">
        <v>0</v>
      </c>
      <c r="ID18" s="73">
        <v>0</v>
      </c>
      <c r="IE18" s="73">
        <v>0</v>
      </c>
      <c r="IF18" s="73">
        <v>303.52</v>
      </c>
      <c r="IG18" s="73">
        <v>2.3769999999999998</v>
      </c>
      <c r="IH18" s="73">
        <v>0</v>
      </c>
      <c r="II18" s="73">
        <v>0</v>
      </c>
      <c r="IJ18" s="73">
        <v>8.7720000000000002</v>
      </c>
      <c r="IK18" s="73">
        <v>0</v>
      </c>
      <c r="IL18" s="73">
        <v>0</v>
      </c>
      <c r="IM18" s="73">
        <v>0</v>
      </c>
      <c r="IN18" s="73">
        <v>3.1930000000000001</v>
      </c>
      <c r="IO18" s="73">
        <v>4.1050000000000004</v>
      </c>
      <c r="IP18" s="73">
        <v>23.77</v>
      </c>
      <c r="IQ18" s="73">
        <v>9.2530000000000001</v>
      </c>
      <c r="IR18" s="73">
        <v>0</v>
      </c>
      <c r="IS18" s="73">
        <v>46.648000000000003</v>
      </c>
      <c r="IT18" s="73">
        <v>0</v>
      </c>
      <c r="IU18" s="73">
        <v>0</v>
      </c>
      <c r="IV18" s="74">
        <v>0</v>
      </c>
      <c r="IW18" s="71">
        <v>0</v>
      </c>
      <c r="IX18" s="71">
        <v>0</v>
      </c>
      <c r="IY18" s="71">
        <v>0</v>
      </c>
      <c r="IZ18" s="71">
        <v>0</v>
      </c>
      <c r="JA18" s="71">
        <v>0</v>
      </c>
      <c r="JB18" s="71">
        <v>0</v>
      </c>
      <c r="JC18" s="71">
        <v>0</v>
      </c>
      <c r="JD18" s="71">
        <v>0</v>
      </c>
      <c r="JE18" s="71">
        <v>6</v>
      </c>
      <c r="JF18" s="71">
        <v>2</v>
      </c>
      <c r="JG18" s="71">
        <v>0</v>
      </c>
      <c r="JH18" s="71">
        <v>0</v>
      </c>
      <c r="JI18" s="71">
        <v>0</v>
      </c>
      <c r="JJ18" s="71">
        <v>1</v>
      </c>
      <c r="JK18" s="71">
        <v>0</v>
      </c>
      <c r="JL18" s="71">
        <v>3</v>
      </c>
      <c r="JM18" s="71">
        <v>0</v>
      </c>
      <c r="JN18" s="71">
        <v>0</v>
      </c>
      <c r="JO18" s="71">
        <v>0</v>
      </c>
      <c r="JP18" s="71">
        <v>0</v>
      </c>
      <c r="JQ18" s="71">
        <v>0</v>
      </c>
      <c r="JR18" s="71">
        <v>0</v>
      </c>
      <c r="JS18" s="71">
        <v>1</v>
      </c>
      <c r="JT18" s="71">
        <v>3</v>
      </c>
      <c r="JU18" s="71">
        <v>1</v>
      </c>
      <c r="JV18" s="71">
        <v>1</v>
      </c>
      <c r="JW18" s="71">
        <v>0</v>
      </c>
      <c r="JX18" s="71">
        <v>1</v>
      </c>
      <c r="JY18" s="71">
        <v>0</v>
      </c>
      <c r="JZ18" s="71">
        <v>1</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1</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2</v>
      </c>
      <c r="NH18" s="71">
        <v>0</v>
      </c>
      <c r="NI18" s="71">
        <v>0</v>
      </c>
      <c r="NJ18" s="71">
        <v>0</v>
      </c>
      <c r="NK18" s="71">
        <v>1</v>
      </c>
      <c r="NL18" s="71">
        <v>0</v>
      </c>
      <c r="NM18" s="71">
        <v>3</v>
      </c>
      <c r="NN18" s="71">
        <v>0</v>
      </c>
      <c r="NO18" s="71">
        <v>0</v>
      </c>
      <c r="NP18" s="71">
        <v>0</v>
      </c>
      <c r="NQ18" s="71">
        <v>0</v>
      </c>
      <c r="NR18" s="71">
        <v>0</v>
      </c>
      <c r="NS18" s="71">
        <v>0</v>
      </c>
      <c r="NT18" s="71">
        <v>1</v>
      </c>
      <c r="NU18" s="71">
        <v>3</v>
      </c>
      <c r="NV18" s="71">
        <v>1</v>
      </c>
      <c r="NW18" s="71">
        <v>1</v>
      </c>
      <c r="NX18" s="71">
        <v>0</v>
      </c>
      <c r="NY18" s="71">
        <v>1</v>
      </c>
      <c r="NZ18" s="71">
        <v>0</v>
      </c>
      <c r="OA18" s="71">
        <v>1</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1</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20</v>
      </c>
      <c r="QY18" s="71">
        <v>1</v>
      </c>
      <c r="QZ18" s="71">
        <v>0</v>
      </c>
      <c r="RA18" s="71">
        <v>0</v>
      </c>
      <c r="RB18" s="71">
        <v>3</v>
      </c>
      <c r="RC18" s="71">
        <v>0</v>
      </c>
      <c r="RD18" s="71">
        <v>0</v>
      </c>
      <c r="RE18" s="71">
        <v>0</v>
      </c>
      <c r="RF18" s="71">
        <v>1</v>
      </c>
      <c r="RG18" s="71">
        <v>1</v>
      </c>
      <c r="RH18" s="71">
        <v>1</v>
      </c>
      <c r="RI18" s="71">
        <v>1</v>
      </c>
      <c r="RJ18" s="71">
        <v>0</v>
      </c>
      <c r="RK18" s="71">
        <v>1</v>
      </c>
      <c r="RL18" s="71">
        <v>0</v>
      </c>
      <c r="RM18" s="71">
        <v>0</v>
      </c>
      <c r="RN18" s="71">
        <v>0</v>
      </c>
      <c r="RO18" s="71">
        <v>0</v>
      </c>
      <c r="RP18" s="71">
        <v>0</v>
      </c>
      <c r="RQ18" s="71">
        <v>0</v>
      </c>
      <c r="RR18" s="71">
        <v>0</v>
      </c>
      <c r="RS18" s="71">
        <v>20</v>
      </c>
      <c r="RT18" s="71">
        <v>1</v>
      </c>
      <c r="RU18" s="71">
        <v>0</v>
      </c>
      <c r="RV18" s="71">
        <v>0</v>
      </c>
      <c r="RW18" s="71">
        <v>3</v>
      </c>
      <c r="RX18" s="71">
        <v>0</v>
      </c>
      <c r="RY18" s="71">
        <v>0</v>
      </c>
      <c r="RZ18" s="71">
        <v>0</v>
      </c>
      <c r="SA18" s="71">
        <v>1</v>
      </c>
      <c r="SB18" s="71">
        <v>1</v>
      </c>
      <c r="SC18" s="71">
        <v>1</v>
      </c>
      <c r="SD18" s="71">
        <v>1</v>
      </c>
      <c r="SE18" s="71">
        <v>0</v>
      </c>
      <c r="SF18" s="71">
        <v>1</v>
      </c>
      <c r="SG18" s="71">
        <v>0</v>
      </c>
      <c r="SH18" s="71">
        <v>0</v>
      </c>
    </row>
    <row r="19" spans="1:502">
      <c r="A19" s="16" t="s">
        <v>2238</v>
      </c>
      <c r="B19" s="70">
        <v>11</v>
      </c>
      <c r="C19" s="70">
        <v>11</v>
      </c>
      <c r="D19" s="70">
        <v>1</v>
      </c>
      <c r="E19" s="70">
        <v>2014</v>
      </c>
      <c r="F19" s="70" t="s">
        <v>181</v>
      </c>
      <c r="G19" s="1073" t="s">
        <v>2227</v>
      </c>
      <c r="H19" s="70" t="s">
        <v>2228</v>
      </c>
      <c r="I19" s="1066"/>
      <c r="J19" s="73">
        <v>0</v>
      </c>
      <c r="K19" s="73">
        <v>0</v>
      </c>
      <c r="L19" s="73">
        <v>0</v>
      </c>
      <c r="M19" s="73">
        <v>0</v>
      </c>
      <c r="N19" s="73">
        <v>0</v>
      </c>
      <c r="O19" s="73">
        <v>0</v>
      </c>
      <c r="P19" s="73">
        <v>0</v>
      </c>
      <c r="Q19" s="73">
        <v>0</v>
      </c>
      <c r="R19" s="73">
        <v>26.718</v>
      </c>
      <c r="S19" s="73">
        <v>28.405999999999999</v>
      </c>
      <c r="T19" s="73">
        <v>0</v>
      </c>
      <c r="U19" s="73">
        <v>0</v>
      </c>
      <c r="V19" s="73">
        <v>0</v>
      </c>
      <c r="W19" s="73">
        <v>38.774999999999999</v>
      </c>
      <c r="X19" s="73">
        <v>0</v>
      </c>
      <c r="Y19" s="73">
        <v>33.024999999999999</v>
      </c>
      <c r="Z19" s="73">
        <v>0</v>
      </c>
      <c r="AA19" s="73">
        <v>0</v>
      </c>
      <c r="AB19" s="73">
        <v>0</v>
      </c>
      <c r="AC19" s="73">
        <v>0</v>
      </c>
      <c r="AD19" s="73">
        <v>0</v>
      </c>
      <c r="AE19" s="73">
        <v>0</v>
      </c>
      <c r="AF19" s="73">
        <v>9.7919999999999998</v>
      </c>
      <c r="AG19" s="73">
        <v>18.120999999999999</v>
      </c>
      <c r="AH19" s="73">
        <v>3.0169999999999999</v>
      </c>
      <c r="AI19" s="73">
        <v>18.238</v>
      </c>
      <c r="AJ19" s="73">
        <v>0</v>
      </c>
      <c r="AK19" s="73">
        <v>121.16500000000001</v>
      </c>
      <c r="AL19" s="73">
        <v>0</v>
      </c>
      <c r="AM19" s="73">
        <v>8.2919999999999998</v>
      </c>
      <c r="AN19" s="73">
        <v>0</v>
      </c>
      <c r="AO19" s="73">
        <v>0</v>
      </c>
      <c r="AP19" s="73">
        <v>0</v>
      </c>
      <c r="AQ19" s="73">
        <v>0</v>
      </c>
      <c r="AR19" s="73">
        <v>0</v>
      </c>
      <c r="AS19" s="73">
        <v>2.242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7.9619999999999997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3.0960000000000001</v>
      </c>
      <c r="CG19" s="73">
        <v>0</v>
      </c>
      <c r="CH19" s="73">
        <v>0</v>
      </c>
      <c r="CI19" s="73">
        <v>3.89</v>
      </c>
      <c r="CJ19" s="73">
        <v>0</v>
      </c>
      <c r="CK19" s="73">
        <v>0</v>
      </c>
      <c r="CL19" s="73">
        <v>23.545000000000002</v>
      </c>
      <c r="CM19" s="73">
        <v>0</v>
      </c>
      <c r="CN19" s="73">
        <v>9.0760000000000005</v>
      </c>
      <c r="CO19" s="73">
        <v>0</v>
      </c>
      <c r="CP19" s="73">
        <v>0</v>
      </c>
      <c r="CQ19" s="73">
        <v>0</v>
      </c>
      <c r="CR19" s="73">
        <v>0</v>
      </c>
      <c r="CS19" s="73">
        <v>46.598999999999997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26.718</v>
      </c>
      <c r="DT19" s="73">
        <v>28.405999999999999</v>
      </c>
      <c r="DU19" s="73">
        <v>0</v>
      </c>
      <c r="DV19" s="73">
        <v>0</v>
      </c>
      <c r="DW19" s="73">
        <v>0</v>
      </c>
      <c r="DX19" s="73">
        <v>38.774999999999999</v>
      </c>
      <c r="DY19" s="73">
        <v>0</v>
      </c>
      <c r="DZ19" s="73">
        <v>33.024999999999999</v>
      </c>
      <c r="EA19" s="73">
        <v>0</v>
      </c>
      <c r="EB19" s="73">
        <v>0</v>
      </c>
      <c r="EC19" s="73">
        <v>0</v>
      </c>
      <c r="ED19" s="73">
        <v>0</v>
      </c>
      <c r="EE19" s="73">
        <v>0</v>
      </c>
      <c r="EF19" s="73">
        <v>0</v>
      </c>
      <c r="EG19" s="73">
        <v>9.7919999999999998</v>
      </c>
      <c r="EH19" s="73">
        <v>18.120999999999999</v>
      </c>
      <c r="EI19" s="73">
        <v>3.0169999999999999</v>
      </c>
      <c r="EJ19" s="73">
        <v>18.238</v>
      </c>
      <c r="EK19" s="73">
        <v>0</v>
      </c>
      <c r="EL19" s="73">
        <v>121.16500000000001</v>
      </c>
      <c r="EM19" s="73">
        <v>0</v>
      </c>
      <c r="EN19" s="73">
        <v>8.2919999999999998</v>
      </c>
      <c r="EO19" s="73">
        <v>0</v>
      </c>
      <c r="EP19" s="73">
        <v>0</v>
      </c>
      <c r="EQ19" s="73">
        <v>0</v>
      </c>
      <c r="ER19" s="73">
        <v>0</v>
      </c>
      <c r="ES19" s="73">
        <v>0</v>
      </c>
      <c r="ET19" s="73">
        <v>2.242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7.9619999999999997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3.0960000000000001</v>
      </c>
      <c r="GH19" s="73">
        <v>0</v>
      </c>
      <c r="GI19" s="73">
        <v>0</v>
      </c>
      <c r="GJ19" s="73">
        <v>3.89</v>
      </c>
      <c r="GK19" s="73">
        <v>0</v>
      </c>
      <c r="GL19" s="73">
        <v>0</v>
      </c>
      <c r="GM19" s="73">
        <v>23.545000000000002</v>
      </c>
      <c r="GN19" s="73">
        <v>0</v>
      </c>
      <c r="GO19" s="73">
        <v>9.0760000000000005</v>
      </c>
      <c r="GP19" s="73">
        <v>0</v>
      </c>
      <c r="GQ19" s="73">
        <v>0</v>
      </c>
      <c r="GR19" s="73">
        <v>0</v>
      </c>
      <c r="GS19" s="73">
        <v>0</v>
      </c>
      <c r="GT19" s="73">
        <v>46.598999999999997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305.54899999999998</v>
      </c>
      <c r="HL19" s="73">
        <v>2.242</v>
      </c>
      <c r="HM19" s="73">
        <v>0</v>
      </c>
      <c r="HN19" s="73">
        <v>0</v>
      </c>
      <c r="HO19" s="73">
        <v>7.9619999999999997</v>
      </c>
      <c r="HP19" s="73">
        <v>0</v>
      </c>
      <c r="HQ19" s="73">
        <v>0</v>
      </c>
      <c r="HR19" s="73">
        <v>0</v>
      </c>
      <c r="HS19" s="73">
        <v>3.0960000000000001</v>
      </c>
      <c r="HT19" s="73">
        <v>3.89</v>
      </c>
      <c r="HU19" s="73">
        <v>23.545000000000002</v>
      </c>
      <c r="HV19" s="73">
        <v>9.0760000000000005</v>
      </c>
      <c r="HW19" s="73">
        <v>0</v>
      </c>
      <c r="HX19" s="73">
        <v>46.598999999999997</v>
      </c>
      <c r="HY19" s="73">
        <v>0</v>
      </c>
      <c r="HZ19" s="73">
        <v>0</v>
      </c>
      <c r="IA19" s="73">
        <v>0</v>
      </c>
      <c r="IB19" s="73">
        <v>0</v>
      </c>
      <c r="IC19" s="73">
        <v>0</v>
      </c>
      <c r="ID19" s="73">
        <v>0</v>
      </c>
      <c r="IE19" s="73">
        <v>0</v>
      </c>
      <c r="IF19" s="73">
        <v>305.54899999999998</v>
      </c>
      <c r="IG19" s="73">
        <v>2.242</v>
      </c>
      <c r="IH19" s="73">
        <v>0</v>
      </c>
      <c r="II19" s="73">
        <v>0</v>
      </c>
      <c r="IJ19" s="73">
        <v>7.9619999999999997</v>
      </c>
      <c r="IK19" s="73">
        <v>0</v>
      </c>
      <c r="IL19" s="73">
        <v>0</v>
      </c>
      <c r="IM19" s="73">
        <v>0</v>
      </c>
      <c r="IN19" s="73">
        <v>3.0960000000000001</v>
      </c>
      <c r="IO19" s="73">
        <v>3.89</v>
      </c>
      <c r="IP19" s="73">
        <v>23.545000000000002</v>
      </c>
      <c r="IQ19" s="73">
        <v>9.0760000000000005</v>
      </c>
      <c r="IR19" s="73">
        <v>0</v>
      </c>
      <c r="IS19" s="73">
        <v>46.598999999999997</v>
      </c>
      <c r="IT19" s="73">
        <v>0</v>
      </c>
      <c r="IU19" s="73">
        <v>0</v>
      </c>
      <c r="IV19" s="74">
        <v>0</v>
      </c>
      <c r="IW19" s="71">
        <v>0</v>
      </c>
      <c r="IX19" s="71">
        <v>0</v>
      </c>
      <c r="IY19" s="71">
        <v>0</v>
      </c>
      <c r="IZ19" s="71">
        <v>0</v>
      </c>
      <c r="JA19" s="71">
        <v>0</v>
      </c>
      <c r="JB19" s="71">
        <v>0</v>
      </c>
      <c r="JC19" s="71">
        <v>0</v>
      </c>
      <c r="JD19" s="71">
        <v>0</v>
      </c>
      <c r="JE19" s="71">
        <v>6</v>
      </c>
      <c r="JF19" s="71">
        <v>2</v>
      </c>
      <c r="JG19" s="71">
        <v>0</v>
      </c>
      <c r="JH19" s="71">
        <v>0</v>
      </c>
      <c r="JI19" s="71">
        <v>0</v>
      </c>
      <c r="JJ19" s="71">
        <v>1</v>
      </c>
      <c r="JK19" s="71">
        <v>0</v>
      </c>
      <c r="JL19" s="71">
        <v>3</v>
      </c>
      <c r="JM19" s="71">
        <v>0</v>
      </c>
      <c r="JN19" s="71">
        <v>0</v>
      </c>
      <c r="JO19" s="71">
        <v>0</v>
      </c>
      <c r="JP19" s="71">
        <v>0</v>
      </c>
      <c r="JQ19" s="71">
        <v>0</v>
      </c>
      <c r="JR19" s="71">
        <v>0</v>
      </c>
      <c r="JS19" s="71">
        <v>1</v>
      </c>
      <c r="JT19" s="71">
        <v>3</v>
      </c>
      <c r="JU19" s="71">
        <v>1</v>
      </c>
      <c r="JV19" s="71">
        <v>1</v>
      </c>
      <c r="JW19" s="71">
        <v>0</v>
      </c>
      <c r="JX19" s="71">
        <v>1</v>
      </c>
      <c r="JY19" s="71">
        <v>0</v>
      </c>
      <c r="JZ19" s="71">
        <v>1</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1</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2</v>
      </c>
      <c r="NH19" s="71">
        <v>0</v>
      </c>
      <c r="NI19" s="71">
        <v>0</v>
      </c>
      <c r="NJ19" s="71">
        <v>0</v>
      </c>
      <c r="NK19" s="71">
        <v>1</v>
      </c>
      <c r="NL19" s="71">
        <v>0</v>
      </c>
      <c r="NM19" s="71">
        <v>3</v>
      </c>
      <c r="NN19" s="71">
        <v>0</v>
      </c>
      <c r="NO19" s="71">
        <v>0</v>
      </c>
      <c r="NP19" s="71">
        <v>0</v>
      </c>
      <c r="NQ19" s="71">
        <v>0</v>
      </c>
      <c r="NR19" s="71">
        <v>0</v>
      </c>
      <c r="NS19" s="71">
        <v>0</v>
      </c>
      <c r="NT19" s="71">
        <v>1</v>
      </c>
      <c r="NU19" s="71">
        <v>3</v>
      </c>
      <c r="NV19" s="71">
        <v>1</v>
      </c>
      <c r="NW19" s="71">
        <v>1</v>
      </c>
      <c r="NX19" s="71">
        <v>0</v>
      </c>
      <c r="NY19" s="71">
        <v>1</v>
      </c>
      <c r="NZ19" s="71">
        <v>0</v>
      </c>
      <c r="OA19" s="71">
        <v>1</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1</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20</v>
      </c>
      <c r="QY19" s="71">
        <v>1</v>
      </c>
      <c r="QZ19" s="71">
        <v>0</v>
      </c>
      <c r="RA19" s="71">
        <v>0</v>
      </c>
      <c r="RB19" s="71">
        <v>3</v>
      </c>
      <c r="RC19" s="71">
        <v>0</v>
      </c>
      <c r="RD19" s="71">
        <v>0</v>
      </c>
      <c r="RE19" s="71">
        <v>0</v>
      </c>
      <c r="RF19" s="71">
        <v>1</v>
      </c>
      <c r="RG19" s="71">
        <v>1</v>
      </c>
      <c r="RH19" s="71">
        <v>1</v>
      </c>
      <c r="RI19" s="71">
        <v>1</v>
      </c>
      <c r="RJ19" s="71">
        <v>0</v>
      </c>
      <c r="RK19" s="71">
        <v>1</v>
      </c>
      <c r="RL19" s="71">
        <v>0</v>
      </c>
      <c r="RM19" s="71">
        <v>0</v>
      </c>
      <c r="RN19" s="71">
        <v>0</v>
      </c>
      <c r="RO19" s="71">
        <v>0</v>
      </c>
      <c r="RP19" s="71">
        <v>0</v>
      </c>
      <c r="RQ19" s="71">
        <v>0</v>
      </c>
      <c r="RR19" s="71">
        <v>0</v>
      </c>
      <c r="RS19" s="71">
        <v>20</v>
      </c>
      <c r="RT19" s="71">
        <v>1</v>
      </c>
      <c r="RU19" s="71">
        <v>0</v>
      </c>
      <c r="RV19" s="71">
        <v>0</v>
      </c>
      <c r="RW19" s="71">
        <v>3</v>
      </c>
      <c r="RX19" s="71">
        <v>0</v>
      </c>
      <c r="RY19" s="71">
        <v>0</v>
      </c>
      <c r="RZ19" s="71">
        <v>0</v>
      </c>
      <c r="SA19" s="71">
        <v>1</v>
      </c>
      <c r="SB19" s="71">
        <v>1</v>
      </c>
      <c r="SC19" s="71">
        <v>1</v>
      </c>
      <c r="SD19" s="71">
        <v>1</v>
      </c>
      <c r="SE19" s="71">
        <v>0</v>
      </c>
      <c r="SF19" s="71">
        <v>1</v>
      </c>
      <c r="SG19" s="71">
        <v>0</v>
      </c>
      <c r="SH19" s="71">
        <v>0</v>
      </c>
    </row>
    <row r="20" spans="1:502">
      <c r="A20" s="16" t="s">
        <v>2239</v>
      </c>
      <c r="B20" s="70">
        <v>12</v>
      </c>
      <c r="C20" s="70">
        <v>12</v>
      </c>
      <c r="D20" s="70">
        <v>1</v>
      </c>
      <c r="E20" s="70">
        <v>2015</v>
      </c>
      <c r="F20" s="70" t="s">
        <v>182</v>
      </c>
      <c r="G20" s="1073" t="s">
        <v>2227</v>
      </c>
      <c r="H20" s="70" t="s">
        <v>2228</v>
      </c>
      <c r="I20" s="1066"/>
      <c r="J20" s="73">
        <v>0</v>
      </c>
      <c r="K20" s="73">
        <v>0</v>
      </c>
      <c r="L20" s="73">
        <v>0</v>
      </c>
      <c r="M20" s="73">
        <v>0</v>
      </c>
      <c r="N20" s="73">
        <v>0</v>
      </c>
      <c r="O20" s="73">
        <v>0</v>
      </c>
      <c r="P20" s="73">
        <v>0</v>
      </c>
      <c r="Q20" s="73">
        <v>0</v>
      </c>
      <c r="R20" s="73">
        <v>26.65</v>
      </c>
      <c r="S20" s="73">
        <v>28.923999999999999</v>
      </c>
      <c r="T20" s="73">
        <v>0</v>
      </c>
      <c r="U20" s="73">
        <v>0</v>
      </c>
      <c r="V20" s="73">
        <v>0</v>
      </c>
      <c r="W20" s="73">
        <v>35.667000000000002</v>
      </c>
      <c r="X20" s="73">
        <v>0</v>
      </c>
      <c r="Y20" s="73">
        <v>32.182000000000002</v>
      </c>
      <c r="Z20" s="73">
        <v>0</v>
      </c>
      <c r="AA20" s="73">
        <v>1.6160000000000001</v>
      </c>
      <c r="AB20" s="73">
        <v>0</v>
      </c>
      <c r="AC20" s="73">
        <v>0</v>
      </c>
      <c r="AD20" s="73">
        <v>0</v>
      </c>
      <c r="AE20" s="73">
        <v>0</v>
      </c>
      <c r="AF20" s="73">
        <v>9.7729999999999997</v>
      </c>
      <c r="AG20" s="73">
        <v>17.600000000000001</v>
      </c>
      <c r="AH20" s="73">
        <v>2.7549999999999999</v>
      </c>
      <c r="AI20" s="73">
        <v>17.151</v>
      </c>
      <c r="AJ20" s="73">
        <v>0</v>
      </c>
      <c r="AK20" s="73">
        <v>0</v>
      </c>
      <c r="AL20" s="73">
        <v>0</v>
      </c>
      <c r="AM20" s="73">
        <v>7.5330000000000004</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1.7430000000000001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3.6709999999999998</v>
      </c>
      <c r="CJ20" s="73">
        <v>0</v>
      </c>
      <c r="CK20" s="73">
        <v>0</v>
      </c>
      <c r="CL20" s="73">
        <v>22.533999999999999</v>
      </c>
      <c r="CM20" s="73">
        <v>0</v>
      </c>
      <c r="CN20" s="73">
        <v>8.7720000000000002</v>
      </c>
      <c r="CO20" s="73">
        <v>0</v>
      </c>
      <c r="CP20" s="73">
        <v>0</v>
      </c>
      <c r="CQ20" s="73">
        <v>0</v>
      </c>
      <c r="CR20" s="73">
        <v>0</v>
      </c>
      <c r="CS20" s="73">
        <v>46.603000000000002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26.65</v>
      </c>
      <c r="DT20" s="73">
        <v>28.923999999999999</v>
      </c>
      <c r="DU20" s="73">
        <v>0</v>
      </c>
      <c r="DV20" s="73">
        <v>0</v>
      </c>
      <c r="DW20" s="73">
        <v>0</v>
      </c>
      <c r="DX20" s="73">
        <v>35.667000000000002</v>
      </c>
      <c r="DY20" s="73">
        <v>0</v>
      </c>
      <c r="DZ20" s="73">
        <v>32.182000000000002</v>
      </c>
      <c r="EA20" s="73">
        <v>0</v>
      </c>
      <c r="EB20" s="73">
        <v>1.6160000000000001</v>
      </c>
      <c r="EC20" s="73">
        <v>0</v>
      </c>
      <c r="ED20" s="73">
        <v>0</v>
      </c>
      <c r="EE20" s="73">
        <v>0</v>
      </c>
      <c r="EF20" s="73">
        <v>0</v>
      </c>
      <c r="EG20" s="73">
        <v>9.7729999999999997</v>
      </c>
      <c r="EH20" s="73">
        <v>17.600000000000001</v>
      </c>
      <c r="EI20" s="73">
        <v>2.7549999999999999</v>
      </c>
      <c r="EJ20" s="73">
        <v>17.151</v>
      </c>
      <c r="EK20" s="73">
        <v>0</v>
      </c>
      <c r="EL20" s="73">
        <v>0</v>
      </c>
      <c r="EM20" s="73">
        <v>0</v>
      </c>
      <c r="EN20" s="73">
        <v>7.5330000000000004</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1.7430000000000001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3.6709999999999998</v>
      </c>
      <c r="GK20" s="73">
        <v>0</v>
      </c>
      <c r="GL20" s="73">
        <v>0</v>
      </c>
      <c r="GM20" s="73">
        <v>22.533999999999999</v>
      </c>
      <c r="GN20" s="73">
        <v>0</v>
      </c>
      <c r="GO20" s="73">
        <v>8.7720000000000002</v>
      </c>
      <c r="GP20" s="73">
        <v>0</v>
      </c>
      <c r="GQ20" s="73">
        <v>0</v>
      </c>
      <c r="GR20" s="73">
        <v>0</v>
      </c>
      <c r="GS20" s="73">
        <v>0</v>
      </c>
      <c r="GT20" s="73">
        <v>46.603000000000002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179.851</v>
      </c>
      <c r="HL20" s="73">
        <v>0</v>
      </c>
      <c r="HM20" s="73">
        <v>0</v>
      </c>
      <c r="HN20" s="73">
        <v>0</v>
      </c>
      <c r="HO20" s="73">
        <v>1.7430000000000001</v>
      </c>
      <c r="HP20" s="73">
        <v>0</v>
      </c>
      <c r="HQ20" s="73">
        <v>0</v>
      </c>
      <c r="HR20" s="73">
        <v>0</v>
      </c>
      <c r="HS20" s="73">
        <v>0</v>
      </c>
      <c r="HT20" s="73">
        <v>3.6709999999999998</v>
      </c>
      <c r="HU20" s="73">
        <v>22.533999999999999</v>
      </c>
      <c r="HV20" s="73">
        <v>8.7720000000000002</v>
      </c>
      <c r="HW20" s="73">
        <v>0</v>
      </c>
      <c r="HX20" s="73">
        <v>46.603000000000002</v>
      </c>
      <c r="HY20" s="73">
        <v>0</v>
      </c>
      <c r="HZ20" s="73">
        <v>0</v>
      </c>
      <c r="IA20" s="73">
        <v>0</v>
      </c>
      <c r="IB20" s="73">
        <v>0</v>
      </c>
      <c r="IC20" s="73">
        <v>0</v>
      </c>
      <c r="ID20" s="73">
        <v>0</v>
      </c>
      <c r="IE20" s="73">
        <v>0</v>
      </c>
      <c r="IF20" s="73">
        <v>179.851</v>
      </c>
      <c r="IG20" s="73">
        <v>0</v>
      </c>
      <c r="IH20" s="73">
        <v>0</v>
      </c>
      <c r="II20" s="73">
        <v>0</v>
      </c>
      <c r="IJ20" s="73">
        <v>1.7430000000000001</v>
      </c>
      <c r="IK20" s="73">
        <v>0</v>
      </c>
      <c r="IL20" s="73">
        <v>0</v>
      </c>
      <c r="IM20" s="73">
        <v>0</v>
      </c>
      <c r="IN20" s="73">
        <v>0</v>
      </c>
      <c r="IO20" s="73">
        <v>3.6709999999999998</v>
      </c>
      <c r="IP20" s="73">
        <v>22.533999999999999</v>
      </c>
      <c r="IQ20" s="73">
        <v>8.7720000000000002</v>
      </c>
      <c r="IR20" s="73">
        <v>0</v>
      </c>
      <c r="IS20" s="73">
        <v>46.603000000000002</v>
      </c>
      <c r="IT20" s="73">
        <v>0</v>
      </c>
      <c r="IU20" s="73">
        <v>0</v>
      </c>
      <c r="IV20" s="74">
        <v>0</v>
      </c>
      <c r="IW20" s="71">
        <v>0</v>
      </c>
      <c r="IX20" s="71">
        <v>0</v>
      </c>
      <c r="IY20" s="71">
        <v>0</v>
      </c>
      <c r="IZ20" s="71">
        <v>0</v>
      </c>
      <c r="JA20" s="71">
        <v>0</v>
      </c>
      <c r="JB20" s="71">
        <v>0</v>
      </c>
      <c r="JC20" s="71">
        <v>0</v>
      </c>
      <c r="JD20" s="71">
        <v>0</v>
      </c>
      <c r="JE20" s="71">
        <v>6</v>
      </c>
      <c r="JF20" s="71">
        <v>2</v>
      </c>
      <c r="JG20" s="71">
        <v>0</v>
      </c>
      <c r="JH20" s="71">
        <v>0</v>
      </c>
      <c r="JI20" s="71">
        <v>0</v>
      </c>
      <c r="JJ20" s="71">
        <v>1</v>
      </c>
      <c r="JK20" s="71">
        <v>0</v>
      </c>
      <c r="JL20" s="71">
        <v>3</v>
      </c>
      <c r="JM20" s="71">
        <v>0</v>
      </c>
      <c r="JN20" s="71">
        <v>1</v>
      </c>
      <c r="JO20" s="71">
        <v>0</v>
      </c>
      <c r="JP20" s="71">
        <v>0</v>
      </c>
      <c r="JQ20" s="71">
        <v>0</v>
      </c>
      <c r="JR20" s="71">
        <v>0</v>
      </c>
      <c r="JS20" s="71">
        <v>1</v>
      </c>
      <c r="JT20" s="71">
        <v>3</v>
      </c>
      <c r="JU20" s="71">
        <v>1</v>
      </c>
      <c r="JV20" s="71">
        <v>1</v>
      </c>
      <c r="JW20" s="71">
        <v>0</v>
      </c>
      <c r="JX20" s="71">
        <v>0</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2</v>
      </c>
      <c r="NH20" s="71">
        <v>0</v>
      </c>
      <c r="NI20" s="71">
        <v>0</v>
      </c>
      <c r="NJ20" s="71">
        <v>0</v>
      </c>
      <c r="NK20" s="71">
        <v>1</v>
      </c>
      <c r="NL20" s="71">
        <v>0</v>
      </c>
      <c r="NM20" s="71">
        <v>3</v>
      </c>
      <c r="NN20" s="71">
        <v>0</v>
      </c>
      <c r="NO20" s="71">
        <v>1</v>
      </c>
      <c r="NP20" s="71">
        <v>0</v>
      </c>
      <c r="NQ20" s="71">
        <v>0</v>
      </c>
      <c r="NR20" s="71">
        <v>0</v>
      </c>
      <c r="NS20" s="71">
        <v>0</v>
      </c>
      <c r="NT20" s="71">
        <v>1</v>
      </c>
      <c r="NU20" s="71">
        <v>3</v>
      </c>
      <c r="NV20" s="71">
        <v>1</v>
      </c>
      <c r="NW20" s="71">
        <v>1</v>
      </c>
      <c r="NX20" s="71">
        <v>0</v>
      </c>
      <c r="NY20" s="71">
        <v>0</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20</v>
      </c>
      <c r="QY20" s="71">
        <v>0</v>
      </c>
      <c r="QZ20" s="71">
        <v>0</v>
      </c>
      <c r="RA20" s="71">
        <v>0</v>
      </c>
      <c r="RB20" s="71">
        <v>1</v>
      </c>
      <c r="RC20" s="71">
        <v>0</v>
      </c>
      <c r="RD20" s="71">
        <v>0</v>
      </c>
      <c r="RE20" s="71">
        <v>0</v>
      </c>
      <c r="RF20" s="71">
        <v>0</v>
      </c>
      <c r="RG20" s="71">
        <v>1</v>
      </c>
      <c r="RH20" s="71">
        <v>1</v>
      </c>
      <c r="RI20" s="71">
        <v>1</v>
      </c>
      <c r="RJ20" s="71">
        <v>0</v>
      </c>
      <c r="RK20" s="71">
        <v>1</v>
      </c>
      <c r="RL20" s="71">
        <v>0</v>
      </c>
      <c r="RM20" s="71">
        <v>0</v>
      </c>
      <c r="RN20" s="71">
        <v>0</v>
      </c>
      <c r="RO20" s="71">
        <v>0</v>
      </c>
      <c r="RP20" s="71">
        <v>0</v>
      </c>
      <c r="RQ20" s="71">
        <v>0</v>
      </c>
      <c r="RR20" s="71">
        <v>0</v>
      </c>
      <c r="RS20" s="71">
        <v>20</v>
      </c>
      <c r="RT20" s="71">
        <v>0</v>
      </c>
      <c r="RU20" s="71">
        <v>0</v>
      </c>
      <c r="RV20" s="71">
        <v>0</v>
      </c>
      <c r="RW20" s="71">
        <v>1</v>
      </c>
      <c r="RX20" s="71">
        <v>0</v>
      </c>
      <c r="RY20" s="71">
        <v>0</v>
      </c>
      <c r="RZ20" s="71">
        <v>0</v>
      </c>
      <c r="SA20" s="71">
        <v>0</v>
      </c>
      <c r="SB20" s="71">
        <v>1</v>
      </c>
      <c r="SC20" s="71">
        <v>1</v>
      </c>
      <c r="SD20" s="71">
        <v>1</v>
      </c>
      <c r="SE20" s="71">
        <v>0</v>
      </c>
      <c r="SF20" s="71">
        <v>1</v>
      </c>
      <c r="SG20" s="71">
        <v>0</v>
      </c>
      <c r="SH20" s="71">
        <v>0</v>
      </c>
    </row>
    <row r="21" spans="1:502">
      <c r="A21" s="16" t="s">
        <v>2240</v>
      </c>
      <c r="B21" s="70">
        <v>13</v>
      </c>
      <c r="C21" s="70">
        <v>13</v>
      </c>
      <c r="D21" s="70">
        <v>1</v>
      </c>
      <c r="E21" s="70">
        <v>2016</v>
      </c>
      <c r="F21" s="70" t="s">
        <v>155</v>
      </c>
      <c r="G21" s="1073" t="s">
        <v>2227</v>
      </c>
      <c r="H21" s="70" t="s">
        <v>2228</v>
      </c>
      <c r="I21" s="1066"/>
      <c r="J21" s="73">
        <v>0</v>
      </c>
      <c r="K21" s="73">
        <v>0</v>
      </c>
      <c r="L21" s="73">
        <v>0</v>
      </c>
      <c r="M21" s="73">
        <v>0</v>
      </c>
      <c r="N21" s="73">
        <v>0</v>
      </c>
      <c r="O21" s="73">
        <v>0</v>
      </c>
      <c r="P21" s="73">
        <v>0</v>
      </c>
      <c r="Q21" s="73">
        <v>0</v>
      </c>
      <c r="R21" s="73">
        <v>26.936</v>
      </c>
      <c r="S21" s="73">
        <v>28.408000000000001</v>
      </c>
      <c r="T21" s="73">
        <v>0</v>
      </c>
      <c r="U21" s="73">
        <v>0</v>
      </c>
      <c r="V21" s="73">
        <v>0</v>
      </c>
      <c r="W21" s="73">
        <v>38.877000000000002</v>
      </c>
      <c r="X21" s="73">
        <v>0</v>
      </c>
      <c r="Y21" s="73">
        <v>31.373999999999999</v>
      </c>
      <c r="Z21" s="73">
        <v>0</v>
      </c>
      <c r="AA21" s="73">
        <v>0</v>
      </c>
      <c r="AB21" s="73">
        <v>0</v>
      </c>
      <c r="AC21" s="73">
        <v>0</v>
      </c>
      <c r="AD21" s="73">
        <v>0</v>
      </c>
      <c r="AE21" s="73">
        <v>0</v>
      </c>
      <c r="AF21" s="73">
        <v>10.06</v>
      </c>
      <c r="AG21" s="73">
        <v>18.643000000000001</v>
      </c>
      <c r="AH21" s="73">
        <v>2.5819999999999999</v>
      </c>
      <c r="AI21" s="73">
        <v>15.898</v>
      </c>
      <c r="AJ21" s="73">
        <v>0</v>
      </c>
      <c r="AK21" s="73">
        <v>95.64</v>
      </c>
      <c r="AL21" s="73">
        <v>0</v>
      </c>
      <c r="AM21" s="73">
        <v>6.4930000000000003</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1.603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3.6680000000000001</v>
      </c>
      <c r="CJ21" s="73">
        <v>0</v>
      </c>
      <c r="CK21" s="73">
        <v>0</v>
      </c>
      <c r="CL21" s="73">
        <v>22.707999999999998</v>
      </c>
      <c r="CM21" s="73">
        <v>0</v>
      </c>
      <c r="CN21" s="73">
        <v>8.452</v>
      </c>
      <c r="CO21" s="73">
        <v>0</v>
      </c>
      <c r="CP21" s="73">
        <v>0</v>
      </c>
      <c r="CQ21" s="73">
        <v>0</v>
      </c>
      <c r="CR21" s="73">
        <v>0</v>
      </c>
      <c r="CS21" s="73">
        <v>46.905000000000001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26.936</v>
      </c>
      <c r="DT21" s="73">
        <v>28.408000000000001</v>
      </c>
      <c r="DU21" s="73">
        <v>0</v>
      </c>
      <c r="DV21" s="73">
        <v>0</v>
      </c>
      <c r="DW21" s="73">
        <v>0</v>
      </c>
      <c r="DX21" s="73">
        <v>38.877000000000002</v>
      </c>
      <c r="DY21" s="73">
        <v>0</v>
      </c>
      <c r="DZ21" s="73">
        <v>31.373999999999999</v>
      </c>
      <c r="EA21" s="73">
        <v>0</v>
      </c>
      <c r="EB21" s="73">
        <v>0</v>
      </c>
      <c r="EC21" s="73">
        <v>0</v>
      </c>
      <c r="ED21" s="73">
        <v>0</v>
      </c>
      <c r="EE21" s="73">
        <v>0</v>
      </c>
      <c r="EF21" s="73">
        <v>0</v>
      </c>
      <c r="EG21" s="73">
        <v>10.06</v>
      </c>
      <c r="EH21" s="73">
        <v>18.643000000000001</v>
      </c>
      <c r="EI21" s="73">
        <v>2.5819999999999999</v>
      </c>
      <c r="EJ21" s="73">
        <v>15.898</v>
      </c>
      <c r="EK21" s="73">
        <v>0</v>
      </c>
      <c r="EL21" s="73">
        <v>95.64</v>
      </c>
      <c r="EM21" s="73">
        <v>0</v>
      </c>
      <c r="EN21" s="73">
        <v>6.4930000000000003</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1.603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3.6680000000000001</v>
      </c>
      <c r="GK21" s="73">
        <v>0</v>
      </c>
      <c r="GL21" s="73">
        <v>0</v>
      </c>
      <c r="GM21" s="73">
        <v>22.707999999999998</v>
      </c>
      <c r="GN21" s="73">
        <v>0</v>
      </c>
      <c r="GO21" s="73">
        <v>8.452</v>
      </c>
      <c r="GP21" s="73">
        <v>0</v>
      </c>
      <c r="GQ21" s="73">
        <v>0</v>
      </c>
      <c r="GR21" s="73">
        <v>0</v>
      </c>
      <c r="GS21" s="73">
        <v>0</v>
      </c>
      <c r="GT21" s="73">
        <v>46.905000000000001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274.911</v>
      </c>
      <c r="HL21" s="73">
        <v>0</v>
      </c>
      <c r="HM21" s="73">
        <v>0</v>
      </c>
      <c r="HN21" s="73">
        <v>0</v>
      </c>
      <c r="HO21" s="73">
        <v>1.603</v>
      </c>
      <c r="HP21" s="73">
        <v>0</v>
      </c>
      <c r="HQ21" s="73">
        <v>0</v>
      </c>
      <c r="HR21" s="73">
        <v>0</v>
      </c>
      <c r="HS21" s="73">
        <v>0</v>
      </c>
      <c r="HT21" s="73">
        <v>3.6680000000000001</v>
      </c>
      <c r="HU21" s="73">
        <v>22.707999999999998</v>
      </c>
      <c r="HV21" s="73">
        <v>8.452</v>
      </c>
      <c r="HW21" s="73">
        <v>0</v>
      </c>
      <c r="HX21" s="73">
        <v>46.905000000000001</v>
      </c>
      <c r="HY21" s="73">
        <v>0</v>
      </c>
      <c r="HZ21" s="73">
        <v>0</v>
      </c>
      <c r="IA21" s="73">
        <v>0</v>
      </c>
      <c r="IB21" s="73">
        <v>0</v>
      </c>
      <c r="IC21" s="73">
        <v>0</v>
      </c>
      <c r="ID21" s="73">
        <v>0</v>
      </c>
      <c r="IE21" s="73">
        <v>0</v>
      </c>
      <c r="IF21" s="73">
        <v>274.911</v>
      </c>
      <c r="IG21" s="73">
        <v>0</v>
      </c>
      <c r="IH21" s="73">
        <v>0</v>
      </c>
      <c r="II21" s="73">
        <v>0</v>
      </c>
      <c r="IJ21" s="73">
        <v>1.603</v>
      </c>
      <c r="IK21" s="73">
        <v>0</v>
      </c>
      <c r="IL21" s="73">
        <v>0</v>
      </c>
      <c r="IM21" s="73">
        <v>0</v>
      </c>
      <c r="IN21" s="73">
        <v>0</v>
      </c>
      <c r="IO21" s="73">
        <v>3.6680000000000001</v>
      </c>
      <c r="IP21" s="73">
        <v>22.707999999999998</v>
      </c>
      <c r="IQ21" s="73">
        <v>8.452</v>
      </c>
      <c r="IR21" s="73">
        <v>0</v>
      </c>
      <c r="IS21" s="73">
        <v>46.905000000000001</v>
      </c>
      <c r="IT21" s="73">
        <v>0</v>
      </c>
      <c r="IU21" s="73">
        <v>0</v>
      </c>
      <c r="IV21" s="74">
        <v>0</v>
      </c>
      <c r="IW21" s="71">
        <v>0</v>
      </c>
      <c r="IX21" s="71">
        <v>0</v>
      </c>
      <c r="IY21" s="71">
        <v>0</v>
      </c>
      <c r="IZ21" s="71">
        <v>0</v>
      </c>
      <c r="JA21" s="71">
        <v>0</v>
      </c>
      <c r="JB21" s="71">
        <v>0</v>
      </c>
      <c r="JC21" s="71">
        <v>0</v>
      </c>
      <c r="JD21" s="71">
        <v>0</v>
      </c>
      <c r="JE21" s="71">
        <v>6</v>
      </c>
      <c r="JF21" s="71">
        <v>2</v>
      </c>
      <c r="JG21" s="71">
        <v>0</v>
      </c>
      <c r="JH21" s="71">
        <v>0</v>
      </c>
      <c r="JI21" s="71">
        <v>0</v>
      </c>
      <c r="JJ21" s="71">
        <v>1</v>
      </c>
      <c r="JK21" s="71">
        <v>0</v>
      </c>
      <c r="JL21" s="71">
        <v>3</v>
      </c>
      <c r="JM21" s="71">
        <v>0</v>
      </c>
      <c r="JN21" s="71">
        <v>0</v>
      </c>
      <c r="JO21" s="71">
        <v>0</v>
      </c>
      <c r="JP21" s="71">
        <v>0</v>
      </c>
      <c r="JQ21" s="71">
        <v>0</v>
      </c>
      <c r="JR21" s="71">
        <v>0</v>
      </c>
      <c r="JS21" s="71">
        <v>1</v>
      </c>
      <c r="JT21" s="71">
        <v>3</v>
      </c>
      <c r="JU21" s="71">
        <v>1</v>
      </c>
      <c r="JV21" s="71">
        <v>1</v>
      </c>
      <c r="JW21" s="71">
        <v>0</v>
      </c>
      <c r="JX21" s="71">
        <v>1</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2</v>
      </c>
      <c r="NH21" s="71">
        <v>0</v>
      </c>
      <c r="NI21" s="71">
        <v>0</v>
      </c>
      <c r="NJ21" s="71">
        <v>0</v>
      </c>
      <c r="NK21" s="71">
        <v>1</v>
      </c>
      <c r="NL21" s="71">
        <v>0</v>
      </c>
      <c r="NM21" s="71">
        <v>3</v>
      </c>
      <c r="NN21" s="71">
        <v>0</v>
      </c>
      <c r="NO21" s="71">
        <v>0</v>
      </c>
      <c r="NP21" s="71">
        <v>0</v>
      </c>
      <c r="NQ21" s="71">
        <v>0</v>
      </c>
      <c r="NR21" s="71">
        <v>0</v>
      </c>
      <c r="NS21" s="71">
        <v>0</v>
      </c>
      <c r="NT21" s="71">
        <v>1</v>
      </c>
      <c r="NU21" s="71">
        <v>3</v>
      </c>
      <c r="NV21" s="71">
        <v>1</v>
      </c>
      <c r="NW21" s="71">
        <v>1</v>
      </c>
      <c r="NX21" s="71">
        <v>0</v>
      </c>
      <c r="NY21" s="71">
        <v>1</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20</v>
      </c>
      <c r="QY21" s="71">
        <v>0</v>
      </c>
      <c r="QZ21" s="71">
        <v>0</v>
      </c>
      <c r="RA21" s="71">
        <v>0</v>
      </c>
      <c r="RB21" s="71">
        <v>1</v>
      </c>
      <c r="RC21" s="71">
        <v>0</v>
      </c>
      <c r="RD21" s="71">
        <v>0</v>
      </c>
      <c r="RE21" s="71">
        <v>0</v>
      </c>
      <c r="RF21" s="71">
        <v>0</v>
      </c>
      <c r="RG21" s="71">
        <v>1</v>
      </c>
      <c r="RH21" s="71">
        <v>1</v>
      </c>
      <c r="RI21" s="71">
        <v>1</v>
      </c>
      <c r="RJ21" s="71">
        <v>0</v>
      </c>
      <c r="RK21" s="71">
        <v>1</v>
      </c>
      <c r="RL21" s="71">
        <v>0</v>
      </c>
      <c r="RM21" s="71">
        <v>0</v>
      </c>
      <c r="RN21" s="71">
        <v>0</v>
      </c>
      <c r="RO21" s="71">
        <v>0</v>
      </c>
      <c r="RP21" s="71">
        <v>0</v>
      </c>
      <c r="RQ21" s="71">
        <v>0</v>
      </c>
      <c r="RR21" s="71">
        <v>0</v>
      </c>
      <c r="RS21" s="71">
        <v>20</v>
      </c>
      <c r="RT21" s="71">
        <v>0</v>
      </c>
      <c r="RU21" s="71">
        <v>0</v>
      </c>
      <c r="RV21" s="71">
        <v>0</v>
      </c>
      <c r="RW21" s="71">
        <v>1</v>
      </c>
      <c r="RX21" s="71">
        <v>0</v>
      </c>
      <c r="RY21" s="71">
        <v>0</v>
      </c>
      <c r="RZ21" s="71">
        <v>0</v>
      </c>
      <c r="SA21" s="71">
        <v>0</v>
      </c>
      <c r="SB21" s="71">
        <v>1</v>
      </c>
      <c r="SC21" s="71">
        <v>1</v>
      </c>
      <c r="SD21" s="71">
        <v>1</v>
      </c>
      <c r="SE21" s="71">
        <v>0</v>
      </c>
      <c r="SF21" s="71">
        <v>1</v>
      </c>
      <c r="SG21" s="71">
        <v>0</v>
      </c>
      <c r="SH21" s="71">
        <v>0</v>
      </c>
    </row>
    <row r="22" spans="1:502">
      <c r="A22" s="16" t="s">
        <v>2241</v>
      </c>
      <c r="B22" s="70">
        <v>14</v>
      </c>
      <c r="C22" s="70">
        <v>14</v>
      </c>
      <c r="D22" s="70">
        <v>1</v>
      </c>
      <c r="E22" s="70">
        <v>2017</v>
      </c>
      <c r="F22" s="70" t="s">
        <v>156</v>
      </c>
      <c r="G22" s="1073" t="s">
        <v>2227</v>
      </c>
      <c r="H22" s="70" t="s">
        <v>2228</v>
      </c>
      <c r="I22" s="1066"/>
      <c r="J22" s="73">
        <v>0</v>
      </c>
      <c r="K22" s="73">
        <v>0</v>
      </c>
      <c r="L22" s="73">
        <v>0</v>
      </c>
      <c r="M22" s="73">
        <v>0</v>
      </c>
      <c r="N22" s="73">
        <v>0</v>
      </c>
      <c r="O22" s="73">
        <v>0</v>
      </c>
      <c r="P22" s="73">
        <v>0</v>
      </c>
      <c r="Q22" s="73">
        <v>0</v>
      </c>
      <c r="R22" s="73">
        <v>26.120999999999999</v>
      </c>
      <c r="S22" s="73">
        <v>28.89</v>
      </c>
      <c r="T22" s="73">
        <v>0</v>
      </c>
      <c r="U22" s="73">
        <v>0</v>
      </c>
      <c r="V22" s="73">
        <v>0</v>
      </c>
      <c r="W22" s="73">
        <v>41.588999999999999</v>
      </c>
      <c r="X22" s="73">
        <v>0</v>
      </c>
      <c r="Y22" s="73">
        <v>30.975000000000001</v>
      </c>
      <c r="Z22" s="73">
        <v>0</v>
      </c>
      <c r="AA22" s="73">
        <v>0</v>
      </c>
      <c r="AB22" s="73">
        <v>0</v>
      </c>
      <c r="AC22" s="73">
        <v>0</v>
      </c>
      <c r="AD22" s="73">
        <v>0</v>
      </c>
      <c r="AE22" s="73">
        <v>0</v>
      </c>
      <c r="AF22" s="73">
        <v>9.6579999999999995</v>
      </c>
      <c r="AG22" s="73">
        <v>20.164999999999999</v>
      </c>
      <c r="AH22" s="73">
        <v>2.6840000000000002</v>
      </c>
      <c r="AI22" s="73">
        <v>15.936</v>
      </c>
      <c r="AJ22" s="73">
        <v>0</v>
      </c>
      <c r="AK22" s="73">
        <v>92.652000000000001</v>
      </c>
      <c r="AL22" s="73">
        <v>0</v>
      </c>
      <c r="AM22" s="73">
        <v>5.125</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3.8780000000000001</v>
      </c>
      <c r="CJ22" s="73">
        <v>0</v>
      </c>
      <c r="CK22" s="73">
        <v>0</v>
      </c>
      <c r="CL22" s="73">
        <v>23.349</v>
      </c>
      <c r="CM22" s="73">
        <v>0</v>
      </c>
      <c r="CN22" s="73">
        <v>8.1530000000000005</v>
      </c>
      <c r="CO22" s="73">
        <v>0</v>
      </c>
      <c r="CP22" s="73">
        <v>0</v>
      </c>
      <c r="CQ22" s="73">
        <v>0</v>
      </c>
      <c r="CR22" s="73">
        <v>0</v>
      </c>
      <c r="CS22" s="73">
        <v>46.573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26.120999999999999</v>
      </c>
      <c r="DT22" s="73">
        <v>28.89</v>
      </c>
      <c r="DU22" s="73">
        <v>0</v>
      </c>
      <c r="DV22" s="73">
        <v>0</v>
      </c>
      <c r="DW22" s="73">
        <v>0</v>
      </c>
      <c r="DX22" s="73">
        <v>41.588999999999999</v>
      </c>
      <c r="DY22" s="73">
        <v>0</v>
      </c>
      <c r="DZ22" s="73">
        <v>30.975000000000001</v>
      </c>
      <c r="EA22" s="73">
        <v>0</v>
      </c>
      <c r="EB22" s="73">
        <v>0</v>
      </c>
      <c r="EC22" s="73">
        <v>0</v>
      </c>
      <c r="ED22" s="73">
        <v>0</v>
      </c>
      <c r="EE22" s="73">
        <v>0</v>
      </c>
      <c r="EF22" s="73">
        <v>0</v>
      </c>
      <c r="EG22" s="73">
        <v>9.6579999999999995</v>
      </c>
      <c r="EH22" s="73">
        <v>20.164999999999999</v>
      </c>
      <c r="EI22" s="73">
        <v>2.6840000000000002</v>
      </c>
      <c r="EJ22" s="73">
        <v>15.936</v>
      </c>
      <c r="EK22" s="73">
        <v>0</v>
      </c>
      <c r="EL22" s="73">
        <v>92.652000000000001</v>
      </c>
      <c r="EM22" s="73">
        <v>0</v>
      </c>
      <c r="EN22" s="73">
        <v>5.125</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3.8780000000000001</v>
      </c>
      <c r="GK22" s="73">
        <v>0</v>
      </c>
      <c r="GL22" s="73">
        <v>0</v>
      </c>
      <c r="GM22" s="73">
        <v>23.349</v>
      </c>
      <c r="GN22" s="73">
        <v>0</v>
      </c>
      <c r="GO22" s="73">
        <v>8.1530000000000005</v>
      </c>
      <c r="GP22" s="73">
        <v>0</v>
      </c>
      <c r="GQ22" s="73">
        <v>0</v>
      </c>
      <c r="GR22" s="73">
        <v>0</v>
      </c>
      <c r="GS22" s="73">
        <v>0</v>
      </c>
      <c r="GT22" s="73">
        <v>46.573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273.79500000000002</v>
      </c>
      <c r="HL22" s="73">
        <v>0</v>
      </c>
      <c r="HM22" s="73">
        <v>0</v>
      </c>
      <c r="HN22" s="73">
        <v>0</v>
      </c>
      <c r="HO22" s="73">
        <v>0</v>
      </c>
      <c r="HP22" s="73">
        <v>0</v>
      </c>
      <c r="HQ22" s="73">
        <v>0</v>
      </c>
      <c r="HR22" s="73">
        <v>0</v>
      </c>
      <c r="HS22" s="73">
        <v>0</v>
      </c>
      <c r="HT22" s="73">
        <v>3.8780000000000001</v>
      </c>
      <c r="HU22" s="73">
        <v>23.349</v>
      </c>
      <c r="HV22" s="73">
        <v>8.1530000000000005</v>
      </c>
      <c r="HW22" s="73">
        <v>0</v>
      </c>
      <c r="HX22" s="73">
        <v>46.573</v>
      </c>
      <c r="HY22" s="73">
        <v>0</v>
      </c>
      <c r="HZ22" s="73">
        <v>0</v>
      </c>
      <c r="IA22" s="73">
        <v>0</v>
      </c>
      <c r="IB22" s="73">
        <v>0</v>
      </c>
      <c r="IC22" s="73">
        <v>0</v>
      </c>
      <c r="ID22" s="73">
        <v>0</v>
      </c>
      <c r="IE22" s="73">
        <v>0</v>
      </c>
      <c r="IF22" s="73">
        <v>273.79500000000002</v>
      </c>
      <c r="IG22" s="73">
        <v>0</v>
      </c>
      <c r="IH22" s="73">
        <v>0</v>
      </c>
      <c r="II22" s="73">
        <v>0</v>
      </c>
      <c r="IJ22" s="73">
        <v>0</v>
      </c>
      <c r="IK22" s="73">
        <v>0</v>
      </c>
      <c r="IL22" s="73">
        <v>0</v>
      </c>
      <c r="IM22" s="73">
        <v>0</v>
      </c>
      <c r="IN22" s="73">
        <v>0</v>
      </c>
      <c r="IO22" s="73">
        <v>3.8780000000000001</v>
      </c>
      <c r="IP22" s="73">
        <v>23.349</v>
      </c>
      <c r="IQ22" s="73">
        <v>8.1530000000000005</v>
      </c>
      <c r="IR22" s="73">
        <v>0</v>
      </c>
      <c r="IS22" s="73">
        <v>46.573</v>
      </c>
      <c r="IT22" s="73">
        <v>0</v>
      </c>
      <c r="IU22" s="73">
        <v>0</v>
      </c>
      <c r="IV22" s="74">
        <v>0</v>
      </c>
      <c r="IW22" s="71">
        <v>0</v>
      </c>
      <c r="IX22" s="71">
        <v>0</v>
      </c>
      <c r="IY22" s="71">
        <v>0</v>
      </c>
      <c r="IZ22" s="71">
        <v>0</v>
      </c>
      <c r="JA22" s="71">
        <v>0</v>
      </c>
      <c r="JB22" s="71">
        <v>0</v>
      </c>
      <c r="JC22" s="71">
        <v>0</v>
      </c>
      <c r="JD22" s="71">
        <v>0</v>
      </c>
      <c r="JE22" s="71">
        <v>6</v>
      </c>
      <c r="JF22" s="71">
        <v>2</v>
      </c>
      <c r="JG22" s="71">
        <v>0</v>
      </c>
      <c r="JH22" s="71">
        <v>0</v>
      </c>
      <c r="JI22" s="71">
        <v>0</v>
      </c>
      <c r="JJ22" s="71">
        <v>1</v>
      </c>
      <c r="JK22" s="71">
        <v>0</v>
      </c>
      <c r="JL22" s="71">
        <v>3</v>
      </c>
      <c r="JM22" s="71">
        <v>0</v>
      </c>
      <c r="JN22" s="71">
        <v>0</v>
      </c>
      <c r="JO22" s="71">
        <v>0</v>
      </c>
      <c r="JP22" s="71">
        <v>0</v>
      </c>
      <c r="JQ22" s="71">
        <v>0</v>
      </c>
      <c r="JR22" s="71">
        <v>0</v>
      </c>
      <c r="JS22" s="71">
        <v>1</v>
      </c>
      <c r="JT22" s="71">
        <v>3</v>
      </c>
      <c r="JU22" s="71">
        <v>1</v>
      </c>
      <c r="JV22" s="71">
        <v>1</v>
      </c>
      <c r="JW22" s="71">
        <v>0</v>
      </c>
      <c r="JX22" s="71">
        <v>1</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2</v>
      </c>
      <c r="NH22" s="71">
        <v>0</v>
      </c>
      <c r="NI22" s="71">
        <v>0</v>
      </c>
      <c r="NJ22" s="71">
        <v>0</v>
      </c>
      <c r="NK22" s="71">
        <v>1</v>
      </c>
      <c r="NL22" s="71">
        <v>0</v>
      </c>
      <c r="NM22" s="71">
        <v>3</v>
      </c>
      <c r="NN22" s="71">
        <v>0</v>
      </c>
      <c r="NO22" s="71">
        <v>0</v>
      </c>
      <c r="NP22" s="71">
        <v>0</v>
      </c>
      <c r="NQ22" s="71">
        <v>0</v>
      </c>
      <c r="NR22" s="71">
        <v>0</v>
      </c>
      <c r="NS22" s="71">
        <v>0</v>
      </c>
      <c r="NT22" s="71">
        <v>1</v>
      </c>
      <c r="NU22" s="71">
        <v>3</v>
      </c>
      <c r="NV22" s="71">
        <v>1</v>
      </c>
      <c r="NW22" s="71">
        <v>1</v>
      </c>
      <c r="NX22" s="71">
        <v>0</v>
      </c>
      <c r="NY22" s="71">
        <v>1</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20</v>
      </c>
      <c r="QY22" s="71">
        <v>0</v>
      </c>
      <c r="QZ22" s="71">
        <v>0</v>
      </c>
      <c r="RA22" s="71">
        <v>0</v>
      </c>
      <c r="RB22" s="71">
        <v>0</v>
      </c>
      <c r="RC22" s="71">
        <v>0</v>
      </c>
      <c r="RD22" s="71">
        <v>0</v>
      </c>
      <c r="RE22" s="71">
        <v>0</v>
      </c>
      <c r="RF22" s="71">
        <v>0</v>
      </c>
      <c r="RG22" s="71">
        <v>1</v>
      </c>
      <c r="RH22" s="71">
        <v>1</v>
      </c>
      <c r="RI22" s="71">
        <v>1</v>
      </c>
      <c r="RJ22" s="71">
        <v>0</v>
      </c>
      <c r="RK22" s="71">
        <v>1</v>
      </c>
      <c r="RL22" s="71">
        <v>0</v>
      </c>
      <c r="RM22" s="71">
        <v>0</v>
      </c>
      <c r="RN22" s="71">
        <v>0</v>
      </c>
      <c r="RO22" s="71">
        <v>0</v>
      </c>
      <c r="RP22" s="71">
        <v>0</v>
      </c>
      <c r="RQ22" s="71">
        <v>0</v>
      </c>
      <c r="RR22" s="71">
        <v>0</v>
      </c>
      <c r="RS22" s="71">
        <v>20</v>
      </c>
      <c r="RT22" s="71">
        <v>0</v>
      </c>
      <c r="RU22" s="71">
        <v>0</v>
      </c>
      <c r="RV22" s="71">
        <v>0</v>
      </c>
      <c r="RW22" s="71">
        <v>0</v>
      </c>
      <c r="RX22" s="71">
        <v>0</v>
      </c>
      <c r="RY22" s="71">
        <v>0</v>
      </c>
      <c r="RZ22" s="71">
        <v>0</v>
      </c>
      <c r="SA22" s="71">
        <v>0</v>
      </c>
      <c r="SB22" s="71">
        <v>1</v>
      </c>
      <c r="SC22" s="71">
        <v>1</v>
      </c>
      <c r="SD22" s="71">
        <v>1</v>
      </c>
      <c r="SE22" s="71">
        <v>0</v>
      </c>
      <c r="SF22" s="71">
        <v>1</v>
      </c>
      <c r="SG22" s="71">
        <v>0</v>
      </c>
      <c r="SH22" s="71">
        <v>0</v>
      </c>
    </row>
    <row r="23" spans="1:502">
      <c r="A23" s="16" t="s">
        <v>2242</v>
      </c>
      <c r="B23" s="70">
        <v>15</v>
      </c>
      <c r="C23" s="70">
        <v>15</v>
      </c>
      <c r="D23" s="70">
        <v>1</v>
      </c>
      <c r="E23" s="70">
        <v>2018</v>
      </c>
      <c r="F23" s="70" t="s">
        <v>183</v>
      </c>
      <c r="G23" s="1073" t="s">
        <v>2227</v>
      </c>
      <c r="H23" s="70" t="s">
        <v>2228</v>
      </c>
      <c r="I23" s="1066"/>
      <c r="J23" s="73">
        <v>0</v>
      </c>
      <c r="K23" s="73">
        <v>0</v>
      </c>
      <c r="L23" s="73">
        <v>0</v>
      </c>
      <c r="M23" s="73">
        <v>0</v>
      </c>
      <c r="N23" s="73">
        <v>0</v>
      </c>
      <c r="O23" s="73">
        <v>0</v>
      </c>
      <c r="P23" s="73">
        <v>0</v>
      </c>
      <c r="Q23" s="73">
        <v>0</v>
      </c>
      <c r="R23" s="73">
        <v>24.777999999999999</v>
      </c>
      <c r="S23" s="73">
        <v>28.63</v>
      </c>
      <c r="T23" s="73">
        <v>0</v>
      </c>
      <c r="U23" s="73">
        <v>0</v>
      </c>
      <c r="V23" s="73">
        <v>0</v>
      </c>
      <c r="W23" s="73">
        <v>40.695</v>
      </c>
      <c r="X23" s="73">
        <v>0</v>
      </c>
      <c r="Y23" s="73">
        <v>30.385000000000002</v>
      </c>
      <c r="Z23" s="73">
        <v>0</v>
      </c>
      <c r="AA23" s="73">
        <v>0</v>
      </c>
      <c r="AB23" s="73">
        <v>0</v>
      </c>
      <c r="AC23" s="73">
        <v>0</v>
      </c>
      <c r="AD23" s="73">
        <v>0</v>
      </c>
      <c r="AE23" s="73">
        <v>0</v>
      </c>
      <c r="AF23" s="73">
        <v>9.7650000000000006</v>
      </c>
      <c r="AG23" s="73">
        <v>19.643999999999998</v>
      </c>
      <c r="AH23" s="73">
        <v>2.4689999999999999</v>
      </c>
      <c r="AI23" s="73">
        <v>15.305</v>
      </c>
      <c r="AJ23" s="73">
        <v>0</v>
      </c>
      <c r="AK23" s="73">
        <v>93.63</v>
      </c>
      <c r="AL23" s="73">
        <v>0</v>
      </c>
      <c r="AM23" s="73">
        <v>6.6369999999999996</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3.4670000000000001</v>
      </c>
      <c r="CA23" s="73">
        <v>0</v>
      </c>
      <c r="CB23" s="73">
        <v>0</v>
      </c>
      <c r="CC23" s="73">
        <v>0</v>
      </c>
      <c r="CD23" s="73">
        <v>0</v>
      </c>
      <c r="CE23" s="73">
        <v>0</v>
      </c>
      <c r="CF23" s="73">
        <v>0</v>
      </c>
      <c r="CG23" s="73">
        <v>0</v>
      </c>
      <c r="CH23" s="73">
        <v>0</v>
      </c>
      <c r="CI23" s="73">
        <v>4.5330000000000004</v>
      </c>
      <c r="CJ23" s="73">
        <v>0</v>
      </c>
      <c r="CK23" s="73">
        <v>0</v>
      </c>
      <c r="CL23" s="73">
        <v>23.28</v>
      </c>
      <c r="CM23" s="73">
        <v>0</v>
      </c>
      <c r="CN23" s="73">
        <v>7.9329999999999998</v>
      </c>
      <c r="CO23" s="73">
        <v>0</v>
      </c>
      <c r="CP23" s="73">
        <v>0</v>
      </c>
      <c r="CQ23" s="73">
        <v>0</v>
      </c>
      <c r="CR23" s="73">
        <v>0</v>
      </c>
      <c r="CS23" s="73">
        <v>46.073999999999998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24.777999999999999</v>
      </c>
      <c r="DT23" s="73">
        <v>28.63</v>
      </c>
      <c r="DU23" s="73">
        <v>0</v>
      </c>
      <c r="DV23" s="73">
        <v>0</v>
      </c>
      <c r="DW23" s="73">
        <v>0</v>
      </c>
      <c r="DX23" s="73">
        <v>40.695</v>
      </c>
      <c r="DY23" s="73">
        <v>0</v>
      </c>
      <c r="DZ23" s="73">
        <v>30.385000000000002</v>
      </c>
      <c r="EA23" s="73">
        <v>0</v>
      </c>
      <c r="EB23" s="73">
        <v>0</v>
      </c>
      <c r="EC23" s="73">
        <v>0</v>
      </c>
      <c r="ED23" s="73">
        <v>0</v>
      </c>
      <c r="EE23" s="73">
        <v>0</v>
      </c>
      <c r="EF23" s="73">
        <v>0</v>
      </c>
      <c r="EG23" s="73">
        <v>9.7650000000000006</v>
      </c>
      <c r="EH23" s="73">
        <v>19.643999999999998</v>
      </c>
      <c r="EI23" s="73">
        <v>2.4689999999999999</v>
      </c>
      <c r="EJ23" s="73">
        <v>15.305</v>
      </c>
      <c r="EK23" s="73">
        <v>0</v>
      </c>
      <c r="EL23" s="73">
        <v>93.63</v>
      </c>
      <c r="EM23" s="73">
        <v>0</v>
      </c>
      <c r="EN23" s="73">
        <v>6.6369999999999996</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3.4670000000000001</v>
      </c>
      <c r="GB23" s="73">
        <v>0</v>
      </c>
      <c r="GC23" s="73">
        <v>0</v>
      </c>
      <c r="GD23" s="73">
        <v>0</v>
      </c>
      <c r="GE23" s="73">
        <v>0</v>
      </c>
      <c r="GF23" s="73">
        <v>0</v>
      </c>
      <c r="GG23" s="73">
        <v>0</v>
      </c>
      <c r="GH23" s="73">
        <v>0</v>
      </c>
      <c r="GI23" s="73">
        <v>0</v>
      </c>
      <c r="GJ23" s="73">
        <v>4.5330000000000004</v>
      </c>
      <c r="GK23" s="73">
        <v>0</v>
      </c>
      <c r="GL23" s="73">
        <v>0</v>
      </c>
      <c r="GM23" s="73">
        <v>23.28</v>
      </c>
      <c r="GN23" s="73">
        <v>0</v>
      </c>
      <c r="GO23" s="73">
        <v>7.9329999999999998</v>
      </c>
      <c r="GP23" s="73">
        <v>0</v>
      </c>
      <c r="GQ23" s="73">
        <v>0</v>
      </c>
      <c r="GR23" s="73">
        <v>0</v>
      </c>
      <c r="GS23" s="73">
        <v>0</v>
      </c>
      <c r="GT23" s="73">
        <v>46.073999999999998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271.93799999999999</v>
      </c>
      <c r="HL23" s="73">
        <v>0</v>
      </c>
      <c r="HM23" s="73">
        <v>0</v>
      </c>
      <c r="HN23" s="73">
        <v>0</v>
      </c>
      <c r="HO23" s="73">
        <v>0</v>
      </c>
      <c r="HP23" s="73">
        <v>0</v>
      </c>
      <c r="HQ23" s="73">
        <v>3.4670000000000001</v>
      </c>
      <c r="HR23" s="73">
        <v>0</v>
      </c>
      <c r="HS23" s="73">
        <v>0</v>
      </c>
      <c r="HT23" s="73">
        <v>4.5330000000000004</v>
      </c>
      <c r="HU23" s="73">
        <v>23.28</v>
      </c>
      <c r="HV23" s="73">
        <v>7.9329999999999998</v>
      </c>
      <c r="HW23" s="73">
        <v>0</v>
      </c>
      <c r="HX23" s="73">
        <v>46.073999999999998</v>
      </c>
      <c r="HY23" s="73">
        <v>0</v>
      </c>
      <c r="HZ23" s="73">
        <v>0</v>
      </c>
      <c r="IA23" s="73">
        <v>0</v>
      </c>
      <c r="IB23" s="73">
        <v>0</v>
      </c>
      <c r="IC23" s="73">
        <v>0</v>
      </c>
      <c r="ID23" s="73">
        <v>0</v>
      </c>
      <c r="IE23" s="73">
        <v>0</v>
      </c>
      <c r="IF23" s="73">
        <v>271.93799999999999</v>
      </c>
      <c r="IG23" s="73">
        <v>0</v>
      </c>
      <c r="IH23" s="73">
        <v>0</v>
      </c>
      <c r="II23" s="73">
        <v>0</v>
      </c>
      <c r="IJ23" s="73">
        <v>0</v>
      </c>
      <c r="IK23" s="73">
        <v>0</v>
      </c>
      <c r="IL23" s="73">
        <v>3.4670000000000001</v>
      </c>
      <c r="IM23" s="73">
        <v>0</v>
      </c>
      <c r="IN23" s="73">
        <v>0</v>
      </c>
      <c r="IO23" s="73">
        <v>4.5330000000000004</v>
      </c>
      <c r="IP23" s="73">
        <v>23.28</v>
      </c>
      <c r="IQ23" s="73">
        <v>7.9329999999999998</v>
      </c>
      <c r="IR23" s="73">
        <v>0</v>
      </c>
      <c r="IS23" s="73">
        <v>46.073999999999998</v>
      </c>
      <c r="IT23" s="73">
        <v>0</v>
      </c>
      <c r="IU23" s="73">
        <v>0</v>
      </c>
      <c r="IV23" s="74">
        <v>0</v>
      </c>
      <c r="IW23" s="71">
        <v>0</v>
      </c>
      <c r="IX23" s="71">
        <v>0</v>
      </c>
      <c r="IY23" s="71">
        <v>0</v>
      </c>
      <c r="IZ23" s="71">
        <v>0</v>
      </c>
      <c r="JA23" s="71">
        <v>0</v>
      </c>
      <c r="JB23" s="71">
        <v>0</v>
      </c>
      <c r="JC23" s="71">
        <v>0</v>
      </c>
      <c r="JD23" s="71">
        <v>0</v>
      </c>
      <c r="JE23" s="71">
        <v>6</v>
      </c>
      <c r="JF23" s="71">
        <v>2</v>
      </c>
      <c r="JG23" s="71">
        <v>0</v>
      </c>
      <c r="JH23" s="71">
        <v>0</v>
      </c>
      <c r="JI23" s="71">
        <v>0</v>
      </c>
      <c r="JJ23" s="71">
        <v>1</v>
      </c>
      <c r="JK23" s="71">
        <v>0</v>
      </c>
      <c r="JL23" s="71">
        <v>3</v>
      </c>
      <c r="JM23" s="71">
        <v>0</v>
      </c>
      <c r="JN23" s="71">
        <v>0</v>
      </c>
      <c r="JO23" s="71">
        <v>0</v>
      </c>
      <c r="JP23" s="71">
        <v>0</v>
      </c>
      <c r="JQ23" s="71">
        <v>0</v>
      </c>
      <c r="JR23" s="71">
        <v>0</v>
      </c>
      <c r="JS23" s="71">
        <v>1</v>
      </c>
      <c r="JT23" s="71">
        <v>3</v>
      </c>
      <c r="JU23" s="71">
        <v>1</v>
      </c>
      <c r="JV23" s="71">
        <v>1</v>
      </c>
      <c r="JW23" s="71">
        <v>0</v>
      </c>
      <c r="JX23" s="71">
        <v>1</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1</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6</v>
      </c>
      <c r="NG23" s="71">
        <v>2</v>
      </c>
      <c r="NH23" s="71">
        <v>0</v>
      </c>
      <c r="NI23" s="71">
        <v>0</v>
      </c>
      <c r="NJ23" s="71">
        <v>0</v>
      </c>
      <c r="NK23" s="71">
        <v>1</v>
      </c>
      <c r="NL23" s="71">
        <v>0</v>
      </c>
      <c r="NM23" s="71">
        <v>3</v>
      </c>
      <c r="NN23" s="71">
        <v>0</v>
      </c>
      <c r="NO23" s="71">
        <v>0</v>
      </c>
      <c r="NP23" s="71">
        <v>0</v>
      </c>
      <c r="NQ23" s="71">
        <v>0</v>
      </c>
      <c r="NR23" s="71">
        <v>0</v>
      </c>
      <c r="NS23" s="71">
        <v>0</v>
      </c>
      <c r="NT23" s="71">
        <v>1</v>
      </c>
      <c r="NU23" s="71">
        <v>3</v>
      </c>
      <c r="NV23" s="71">
        <v>1</v>
      </c>
      <c r="NW23" s="71">
        <v>1</v>
      </c>
      <c r="NX23" s="71">
        <v>0</v>
      </c>
      <c r="NY23" s="71">
        <v>1</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1</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20</v>
      </c>
      <c r="QY23" s="71">
        <v>0</v>
      </c>
      <c r="QZ23" s="71">
        <v>0</v>
      </c>
      <c r="RA23" s="71">
        <v>0</v>
      </c>
      <c r="RB23" s="71">
        <v>0</v>
      </c>
      <c r="RC23" s="71">
        <v>0</v>
      </c>
      <c r="RD23" s="71">
        <v>1</v>
      </c>
      <c r="RE23" s="71">
        <v>0</v>
      </c>
      <c r="RF23" s="71">
        <v>0</v>
      </c>
      <c r="RG23" s="71">
        <v>1</v>
      </c>
      <c r="RH23" s="71">
        <v>1</v>
      </c>
      <c r="RI23" s="71">
        <v>1</v>
      </c>
      <c r="RJ23" s="71">
        <v>0</v>
      </c>
      <c r="RK23" s="71">
        <v>1</v>
      </c>
      <c r="RL23" s="71">
        <v>0</v>
      </c>
      <c r="RM23" s="71">
        <v>0</v>
      </c>
      <c r="RN23" s="71">
        <v>0</v>
      </c>
      <c r="RO23" s="71">
        <v>0</v>
      </c>
      <c r="RP23" s="71">
        <v>0</v>
      </c>
      <c r="RQ23" s="71">
        <v>0</v>
      </c>
      <c r="RR23" s="71">
        <v>0</v>
      </c>
      <c r="RS23" s="71">
        <v>20</v>
      </c>
      <c r="RT23" s="71">
        <v>0</v>
      </c>
      <c r="RU23" s="71">
        <v>0</v>
      </c>
      <c r="RV23" s="71">
        <v>0</v>
      </c>
      <c r="RW23" s="71">
        <v>0</v>
      </c>
      <c r="RX23" s="71">
        <v>0</v>
      </c>
      <c r="RY23" s="71">
        <v>1</v>
      </c>
      <c r="RZ23" s="71">
        <v>0</v>
      </c>
      <c r="SA23" s="71">
        <v>0</v>
      </c>
      <c r="SB23" s="71">
        <v>1</v>
      </c>
      <c r="SC23" s="71">
        <v>1</v>
      </c>
      <c r="SD23" s="71">
        <v>1</v>
      </c>
      <c r="SE23" s="71">
        <v>0</v>
      </c>
      <c r="SF23" s="71">
        <v>1</v>
      </c>
      <c r="SG23" s="71">
        <v>0</v>
      </c>
      <c r="SH23" s="71">
        <v>0</v>
      </c>
    </row>
    <row r="24" spans="1:502">
      <c r="A24" s="16" t="s">
        <v>2243</v>
      </c>
      <c r="B24" s="70">
        <v>16</v>
      </c>
      <c r="C24" s="70">
        <v>16</v>
      </c>
      <c r="D24" s="70">
        <v>1</v>
      </c>
      <c r="E24" s="70">
        <v>2019</v>
      </c>
      <c r="F24" s="70" t="s">
        <v>158</v>
      </c>
      <c r="G24" s="1073" t="s">
        <v>2227</v>
      </c>
      <c r="H24" s="70" t="s">
        <v>2228</v>
      </c>
      <c r="I24" s="1066"/>
      <c r="J24" s="73">
        <v>0</v>
      </c>
      <c r="K24" s="73">
        <v>0</v>
      </c>
      <c r="L24" s="73">
        <v>0</v>
      </c>
      <c r="M24" s="73">
        <v>0</v>
      </c>
      <c r="N24" s="73">
        <v>0</v>
      </c>
      <c r="O24" s="73">
        <v>0</v>
      </c>
      <c r="P24" s="73">
        <v>0</v>
      </c>
      <c r="Q24" s="73">
        <v>0</v>
      </c>
      <c r="R24" s="73">
        <v>22.18</v>
      </c>
      <c r="S24" s="73">
        <v>25.623000000000001</v>
      </c>
      <c r="T24" s="73">
        <v>0</v>
      </c>
      <c r="U24" s="73">
        <v>0</v>
      </c>
      <c r="V24" s="73">
        <v>0</v>
      </c>
      <c r="W24" s="73">
        <v>40.374000000000002</v>
      </c>
      <c r="X24" s="73">
        <v>0</v>
      </c>
      <c r="Y24" s="73">
        <v>29.370999999999999</v>
      </c>
      <c r="Z24" s="73">
        <v>0</v>
      </c>
      <c r="AA24" s="73">
        <v>0</v>
      </c>
      <c r="AB24" s="73">
        <v>0</v>
      </c>
      <c r="AC24" s="73">
        <v>0</v>
      </c>
      <c r="AD24" s="73">
        <v>0</v>
      </c>
      <c r="AE24" s="73">
        <v>0</v>
      </c>
      <c r="AF24" s="73">
        <v>9.5579999999999998</v>
      </c>
      <c r="AG24" s="73">
        <v>16.978999999999999</v>
      </c>
      <c r="AH24" s="73">
        <v>2.5409999999999999</v>
      </c>
      <c r="AI24" s="73">
        <v>13.643000000000001</v>
      </c>
      <c r="AJ24" s="73">
        <v>0</v>
      </c>
      <c r="AK24" s="73">
        <v>86.272000000000006</v>
      </c>
      <c r="AL24" s="73">
        <v>0</v>
      </c>
      <c r="AM24" s="73">
        <v>4.1760000000000002</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3.274</v>
      </c>
      <c r="CA24" s="73">
        <v>0</v>
      </c>
      <c r="CB24" s="73">
        <v>0</v>
      </c>
      <c r="CC24" s="73">
        <v>0</v>
      </c>
      <c r="CD24" s="73">
        <v>0</v>
      </c>
      <c r="CE24" s="73">
        <v>0</v>
      </c>
      <c r="CF24" s="73">
        <v>0</v>
      </c>
      <c r="CG24" s="73">
        <v>0</v>
      </c>
      <c r="CH24" s="73">
        <v>0</v>
      </c>
      <c r="CI24" s="73">
        <v>4.0819999999999999</v>
      </c>
      <c r="CJ24" s="73">
        <v>0</v>
      </c>
      <c r="CK24" s="73">
        <v>0</v>
      </c>
      <c r="CL24" s="73">
        <v>20.385000000000002</v>
      </c>
      <c r="CM24" s="73">
        <v>0</v>
      </c>
      <c r="CN24" s="73">
        <v>10.186999999999999</v>
      </c>
      <c r="CO24" s="73">
        <v>0</v>
      </c>
      <c r="CP24" s="73">
        <v>0</v>
      </c>
      <c r="CQ24" s="73">
        <v>0</v>
      </c>
      <c r="CR24" s="73">
        <v>0</v>
      </c>
      <c r="CS24" s="73">
        <v>46.668999999999997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22.18</v>
      </c>
      <c r="DT24" s="73">
        <v>25.623000000000001</v>
      </c>
      <c r="DU24" s="73">
        <v>0</v>
      </c>
      <c r="DV24" s="73">
        <v>0</v>
      </c>
      <c r="DW24" s="73">
        <v>0</v>
      </c>
      <c r="DX24" s="73">
        <v>40.374000000000002</v>
      </c>
      <c r="DY24" s="73">
        <v>0</v>
      </c>
      <c r="DZ24" s="73">
        <v>29.370999999999999</v>
      </c>
      <c r="EA24" s="73">
        <v>0</v>
      </c>
      <c r="EB24" s="73">
        <v>0</v>
      </c>
      <c r="EC24" s="73">
        <v>0</v>
      </c>
      <c r="ED24" s="73">
        <v>0</v>
      </c>
      <c r="EE24" s="73">
        <v>0</v>
      </c>
      <c r="EF24" s="73">
        <v>0</v>
      </c>
      <c r="EG24" s="73">
        <v>9.5579999999999998</v>
      </c>
      <c r="EH24" s="73">
        <v>16.978999999999999</v>
      </c>
      <c r="EI24" s="73">
        <v>2.5409999999999999</v>
      </c>
      <c r="EJ24" s="73">
        <v>13.643000000000001</v>
      </c>
      <c r="EK24" s="73">
        <v>0</v>
      </c>
      <c r="EL24" s="73">
        <v>86.272000000000006</v>
      </c>
      <c r="EM24" s="73">
        <v>0</v>
      </c>
      <c r="EN24" s="73">
        <v>4.1760000000000002</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3.274</v>
      </c>
      <c r="GB24" s="73">
        <v>0</v>
      </c>
      <c r="GC24" s="73">
        <v>0</v>
      </c>
      <c r="GD24" s="73">
        <v>0</v>
      </c>
      <c r="GE24" s="73">
        <v>0</v>
      </c>
      <c r="GF24" s="73">
        <v>0</v>
      </c>
      <c r="GG24" s="73">
        <v>0</v>
      </c>
      <c r="GH24" s="73">
        <v>0</v>
      </c>
      <c r="GI24" s="73">
        <v>0</v>
      </c>
      <c r="GJ24" s="73">
        <v>4.0819999999999999</v>
      </c>
      <c r="GK24" s="73">
        <v>0</v>
      </c>
      <c r="GL24" s="73">
        <v>0</v>
      </c>
      <c r="GM24" s="73">
        <v>20.385000000000002</v>
      </c>
      <c r="GN24" s="73">
        <v>0</v>
      </c>
      <c r="GO24" s="73">
        <v>10.186999999999999</v>
      </c>
      <c r="GP24" s="73">
        <v>0</v>
      </c>
      <c r="GQ24" s="73">
        <v>0</v>
      </c>
      <c r="GR24" s="73">
        <v>0</v>
      </c>
      <c r="GS24" s="73">
        <v>0</v>
      </c>
      <c r="GT24" s="73">
        <v>46.668999999999997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250.71700000000001</v>
      </c>
      <c r="HL24" s="73">
        <v>0</v>
      </c>
      <c r="HM24" s="73">
        <v>0</v>
      </c>
      <c r="HN24" s="73">
        <v>0</v>
      </c>
      <c r="HO24" s="73">
        <v>0</v>
      </c>
      <c r="HP24" s="73">
        <v>0</v>
      </c>
      <c r="HQ24" s="73">
        <v>3.274</v>
      </c>
      <c r="HR24" s="73">
        <v>0</v>
      </c>
      <c r="HS24" s="73">
        <v>0</v>
      </c>
      <c r="HT24" s="73">
        <v>4.0819999999999999</v>
      </c>
      <c r="HU24" s="73">
        <v>20.385000000000002</v>
      </c>
      <c r="HV24" s="73">
        <v>10.186999999999999</v>
      </c>
      <c r="HW24" s="73">
        <v>0</v>
      </c>
      <c r="HX24" s="73">
        <v>46.668999999999997</v>
      </c>
      <c r="HY24" s="73">
        <v>0</v>
      </c>
      <c r="HZ24" s="73">
        <v>0</v>
      </c>
      <c r="IA24" s="73">
        <v>0</v>
      </c>
      <c r="IB24" s="73">
        <v>0</v>
      </c>
      <c r="IC24" s="73">
        <v>0</v>
      </c>
      <c r="ID24" s="73">
        <v>0</v>
      </c>
      <c r="IE24" s="73">
        <v>0</v>
      </c>
      <c r="IF24" s="73">
        <v>250.71700000000001</v>
      </c>
      <c r="IG24" s="73">
        <v>0</v>
      </c>
      <c r="IH24" s="73">
        <v>0</v>
      </c>
      <c r="II24" s="73">
        <v>0</v>
      </c>
      <c r="IJ24" s="73">
        <v>0</v>
      </c>
      <c r="IK24" s="73">
        <v>0</v>
      </c>
      <c r="IL24" s="73">
        <v>3.274</v>
      </c>
      <c r="IM24" s="73">
        <v>0</v>
      </c>
      <c r="IN24" s="73">
        <v>0</v>
      </c>
      <c r="IO24" s="73">
        <v>4.0819999999999999</v>
      </c>
      <c r="IP24" s="73">
        <v>20.385000000000002</v>
      </c>
      <c r="IQ24" s="73">
        <v>10.186999999999999</v>
      </c>
      <c r="IR24" s="73">
        <v>0</v>
      </c>
      <c r="IS24" s="73">
        <v>46.668999999999997</v>
      </c>
      <c r="IT24" s="73">
        <v>0</v>
      </c>
      <c r="IU24" s="73">
        <v>0</v>
      </c>
      <c r="IV24" s="74">
        <v>0</v>
      </c>
      <c r="IW24" s="71">
        <v>0</v>
      </c>
      <c r="IX24" s="71">
        <v>0</v>
      </c>
      <c r="IY24" s="71">
        <v>0</v>
      </c>
      <c r="IZ24" s="71">
        <v>0</v>
      </c>
      <c r="JA24" s="71">
        <v>0</v>
      </c>
      <c r="JB24" s="71">
        <v>0</v>
      </c>
      <c r="JC24" s="71">
        <v>0</v>
      </c>
      <c r="JD24" s="71">
        <v>0</v>
      </c>
      <c r="JE24" s="71">
        <v>5</v>
      </c>
      <c r="JF24" s="71">
        <v>2</v>
      </c>
      <c r="JG24" s="71">
        <v>0</v>
      </c>
      <c r="JH24" s="71">
        <v>0</v>
      </c>
      <c r="JI24" s="71">
        <v>0</v>
      </c>
      <c r="JJ24" s="71">
        <v>1</v>
      </c>
      <c r="JK24" s="71">
        <v>0</v>
      </c>
      <c r="JL24" s="71">
        <v>3</v>
      </c>
      <c r="JM24" s="71">
        <v>0</v>
      </c>
      <c r="JN24" s="71">
        <v>0</v>
      </c>
      <c r="JO24" s="71">
        <v>0</v>
      </c>
      <c r="JP24" s="71">
        <v>0</v>
      </c>
      <c r="JQ24" s="71">
        <v>0</v>
      </c>
      <c r="JR24" s="71">
        <v>0</v>
      </c>
      <c r="JS24" s="71">
        <v>1</v>
      </c>
      <c r="JT24" s="71">
        <v>3</v>
      </c>
      <c r="JU24" s="71">
        <v>1</v>
      </c>
      <c r="JV24" s="71">
        <v>1</v>
      </c>
      <c r="JW24" s="71">
        <v>0</v>
      </c>
      <c r="JX24" s="71">
        <v>1</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1</v>
      </c>
      <c r="LW24" s="71">
        <v>0</v>
      </c>
      <c r="LX24" s="71">
        <v>0</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2</v>
      </c>
      <c r="NH24" s="71">
        <v>0</v>
      </c>
      <c r="NI24" s="71">
        <v>0</v>
      </c>
      <c r="NJ24" s="71">
        <v>0</v>
      </c>
      <c r="NK24" s="71">
        <v>1</v>
      </c>
      <c r="NL24" s="71">
        <v>0</v>
      </c>
      <c r="NM24" s="71">
        <v>3</v>
      </c>
      <c r="NN24" s="71">
        <v>0</v>
      </c>
      <c r="NO24" s="71">
        <v>0</v>
      </c>
      <c r="NP24" s="71">
        <v>0</v>
      </c>
      <c r="NQ24" s="71">
        <v>0</v>
      </c>
      <c r="NR24" s="71">
        <v>0</v>
      </c>
      <c r="NS24" s="71">
        <v>0</v>
      </c>
      <c r="NT24" s="71">
        <v>1</v>
      </c>
      <c r="NU24" s="71">
        <v>3</v>
      </c>
      <c r="NV24" s="71">
        <v>1</v>
      </c>
      <c r="NW24" s="71">
        <v>1</v>
      </c>
      <c r="NX24" s="71">
        <v>0</v>
      </c>
      <c r="NY24" s="71">
        <v>1</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1</v>
      </c>
      <c r="PX24" s="71">
        <v>0</v>
      </c>
      <c r="PY24" s="71">
        <v>0</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19</v>
      </c>
      <c r="QY24" s="71">
        <v>0</v>
      </c>
      <c r="QZ24" s="71">
        <v>0</v>
      </c>
      <c r="RA24" s="71">
        <v>0</v>
      </c>
      <c r="RB24" s="71">
        <v>0</v>
      </c>
      <c r="RC24" s="71">
        <v>0</v>
      </c>
      <c r="RD24" s="71">
        <v>1</v>
      </c>
      <c r="RE24" s="71">
        <v>0</v>
      </c>
      <c r="RF24" s="71">
        <v>0</v>
      </c>
      <c r="RG24" s="71">
        <v>1</v>
      </c>
      <c r="RH24" s="71">
        <v>1</v>
      </c>
      <c r="RI24" s="71">
        <v>2</v>
      </c>
      <c r="RJ24" s="71">
        <v>0</v>
      </c>
      <c r="RK24" s="71">
        <v>1</v>
      </c>
      <c r="RL24" s="71">
        <v>0</v>
      </c>
      <c r="RM24" s="71">
        <v>0</v>
      </c>
      <c r="RN24" s="71">
        <v>0</v>
      </c>
      <c r="RO24" s="71">
        <v>0</v>
      </c>
      <c r="RP24" s="71">
        <v>0</v>
      </c>
      <c r="RQ24" s="71">
        <v>0</v>
      </c>
      <c r="RR24" s="71">
        <v>0</v>
      </c>
      <c r="RS24" s="71">
        <v>19</v>
      </c>
      <c r="RT24" s="71">
        <v>0</v>
      </c>
      <c r="RU24" s="71">
        <v>0</v>
      </c>
      <c r="RV24" s="71">
        <v>0</v>
      </c>
      <c r="RW24" s="71">
        <v>0</v>
      </c>
      <c r="RX24" s="71">
        <v>0</v>
      </c>
      <c r="RY24" s="71">
        <v>1</v>
      </c>
      <c r="RZ24" s="71">
        <v>0</v>
      </c>
      <c r="SA24" s="71">
        <v>0</v>
      </c>
      <c r="SB24" s="71">
        <v>1</v>
      </c>
      <c r="SC24" s="71">
        <v>1</v>
      </c>
      <c r="SD24" s="71">
        <v>2</v>
      </c>
      <c r="SE24" s="71">
        <v>0</v>
      </c>
      <c r="SF24" s="71">
        <v>1</v>
      </c>
      <c r="SG24" s="71">
        <v>0</v>
      </c>
      <c r="SH24" s="71">
        <v>0</v>
      </c>
    </row>
    <row r="25" spans="1:502">
      <c r="A25" s="16" t="s">
        <v>2244</v>
      </c>
      <c r="B25" s="70">
        <v>17</v>
      </c>
      <c r="C25" s="70">
        <v>17</v>
      </c>
      <c r="D25" s="70">
        <v>1</v>
      </c>
      <c r="E25" s="70">
        <v>2020</v>
      </c>
      <c r="F25" s="70" t="s">
        <v>159</v>
      </c>
      <c r="G25" s="1073" t="s">
        <v>2227</v>
      </c>
      <c r="H25" s="70" t="s">
        <v>2228</v>
      </c>
      <c r="I25" s="1066"/>
      <c r="J25" s="73">
        <v>0</v>
      </c>
      <c r="K25" s="73">
        <v>0</v>
      </c>
      <c r="L25" s="73">
        <v>0</v>
      </c>
      <c r="M25" s="73">
        <v>0</v>
      </c>
      <c r="N25" s="73">
        <v>0</v>
      </c>
      <c r="O25" s="73">
        <v>0</v>
      </c>
      <c r="P25" s="73">
        <v>0</v>
      </c>
      <c r="Q25" s="73">
        <v>0</v>
      </c>
      <c r="R25" s="73">
        <v>22.986999999999998</v>
      </c>
      <c r="S25" s="73">
        <v>22.501000000000001</v>
      </c>
      <c r="T25" s="73">
        <v>0</v>
      </c>
      <c r="U25" s="73">
        <v>0</v>
      </c>
      <c r="V25" s="73">
        <v>0</v>
      </c>
      <c r="W25" s="73">
        <v>40.247999999999998</v>
      </c>
      <c r="X25" s="73">
        <v>0</v>
      </c>
      <c r="Y25" s="73">
        <v>27.091999999999999</v>
      </c>
      <c r="Z25" s="73">
        <v>0</v>
      </c>
      <c r="AA25" s="73">
        <v>0</v>
      </c>
      <c r="AB25" s="73">
        <v>0</v>
      </c>
      <c r="AC25" s="73">
        <v>0</v>
      </c>
      <c r="AD25" s="73">
        <v>0</v>
      </c>
      <c r="AE25" s="73">
        <v>0</v>
      </c>
      <c r="AF25" s="73">
        <v>8.3650000000000002</v>
      </c>
      <c r="AG25" s="73">
        <v>15.356999999999999</v>
      </c>
      <c r="AH25" s="73">
        <v>2.3279999999999998</v>
      </c>
      <c r="AI25" s="73">
        <v>5.7670000000000003</v>
      </c>
      <c r="AJ25" s="73">
        <v>0</v>
      </c>
      <c r="AK25" s="73">
        <v>84.48</v>
      </c>
      <c r="AL25" s="73">
        <v>0</v>
      </c>
      <c r="AM25" s="73">
        <v>5.5149999999999997</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2.5310000000000001</v>
      </c>
      <c r="CA25" s="73">
        <v>0</v>
      </c>
      <c r="CB25" s="73">
        <v>0</v>
      </c>
      <c r="CC25" s="73">
        <v>0</v>
      </c>
      <c r="CD25" s="73">
        <v>0</v>
      </c>
      <c r="CE25" s="73">
        <v>0</v>
      </c>
      <c r="CF25" s="73">
        <v>0</v>
      </c>
      <c r="CG25" s="73">
        <v>0</v>
      </c>
      <c r="CH25" s="73">
        <v>0</v>
      </c>
      <c r="CI25" s="73">
        <v>2.645</v>
      </c>
      <c r="CJ25" s="73">
        <v>0</v>
      </c>
      <c r="CK25" s="73">
        <v>0</v>
      </c>
      <c r="CL25" s="73">
        <v>22.524999999999999</v>
      </c>
      <c r="CM25" s="73">
        <v>0</v>
      </c>
      <c r="CN25" s="73">
        <v>9.9350000000000005</v>
      </c>
      <c r="CO25" s="73">
        <v>0</v>
      </c>
      <c r="CP25" s="73">
        <v>0</v>
      </c>
      <c r="CQ25" s="73">
        <v>0</v>
      </c>
      <c r="CR25" s="73">
        <v>0</v>
      </c>
      <c r="CS25" s="73">
        <v>46.774999999999999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22.986999999999998</v>
      </c>
      <c r="DT25" s="73">
        <v>22.501000000000001</v>
      </c>
      <c r="DU25" s="73">
        <v>0</v>
      </c>
      <c r="DV25" s="73">
        <v>0</v>
      </c>
      <c r="DW25" s="73">
        <v>0</v>
      </c>
      <c r="DX25" s="73">
        <v>40.247999999999998</v>
      </c>
      <c r="DY25" s="73">
        <v>0</v>
      </c>
      <c r="DZ25" s="73">
        <v>27.091999999999999</v>
      </c>
      <c r="EA25" s="73">
        <v>0</v>
      </c>
      <c r="EB25" s="73">
        <v>0</v>
      </c>
      <c r="EC25" s="73">
        <v>0</v>
      </c>
      <c r="ED25" s="73">
        <v>0</v>
      </c>
      <c r="EE25" s="73">
        <v>0</v>
      </c>
      <c r="EF25" s="73">
        <v>0</v>
      </c>
      <c r="EG25" s="73">
        <v>8.3650000000000002</v>
      </c>
      <c r="EH25" s="73">
        <v>15.356999999999999</v>
      </c>
      <c r="EI25" s="73">
        <v>2.3279999999999998</v>
      </c>
      <c r="EJ25" s="73">
        <v>5.7670000000000003</v>
      </c>
      <c r="EK25" s="73">
        <v>0</v>
      </c>
      <c r="EL25" s="73">
        <v>84.48</v>
      </c>
      <c r="EM25" s="73">
        <v>0</v>
      </c>
      <c r="EN25" s="73">
        <v>5.5149999999999997</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2.5310000000000001</v>
      </c>
      <c r="GB25" s="73">
        <v>0</v>
      </c>
      <c r="GC25" s="73">
        <v>0</v>
      </c>
      <c r="GD25" s="73">
        <v>0</v>
      </c>
      <c r="GE25" s="73">
        <v>0</v>
      </c>
      <c r="GF25" s="73">
        <v>0</v>
      </c>
      <c r="GG25" s="73">
        <v>0</v>
      </c>
      <c r="GH25" s="73">
        <v>0</v>
      </c>
      <c r="GI25" s="73">
        <v>0</v>
      </c>
      <c r="GJ25" s="73">
        <v>2.645</v>
      </c>
      <c r="GK25" s="73">
        <v>0</v>
      </c>
      <c r="GL25" s="73">
        <v>0</v>
      </c>
      <c r="GM25" s="73">
        <v>22.524999999999999</v>
      </c>
      <c r="GN25" s="73">
        <v>0</v>
      </c>
      <c r="GO25" s="73">
        <v>9.9350000000000005</v>
      </c>
      <c r="GP25" s="73">
        <v>0</v>
      </c>
      <c r="GQ25" s="73">
        <v>0</v>
      </c>
      <c r="GR25" s="73">
        <v>0</v>
      </c>
      <c r="GS25" s="73">
        <v>0</v>
      </c>
      <c r="GT25" s="73">
        <v>46.774999999999999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234.64</v>
      </c>
      <c r="HL25" s="73">
        <v>0</v>
      </c>
      <c r="HM25" s="73">
        <v>0</v>
      </c>
      <c r="HN25" s="73">
        <v>0</v>
      </c>
      <c r="HO25" s="73">
        <v>0</v>
      </c>
      <c r="HP25" s="73">
        <v>0</v>
      </c>
      <c r="HQ25" s="73">
        <v>2.5310000000000001</v>
      </c>
      <c r="HR25" s="73">
        <v>0</v>
      </c>
      <c r="HS25" s="73">
        <v>0</v>
      </c>
      <c r="HT25" s="73">
        <v>2.645</v>
      </c>
      <c r="HU25" s="73">
        <v>22.524999999999999</v>
      </c>
      <c r="HV25" s="73">
        <v>9.9350000000000005</v>
      </c>
      <c r="HW25" s="73">
        <v>0</v>
      </c>
      <c r="HX25" s="73">
        <v>46.774999999999999</v>
      </c>
      <c r="HY25" s="73">
        <v>0</v>
      </c>
      <c r="HZ25" s="73">
        <v>0</v>
      </c>
      <c r="IA25" s="73">
        <v>0</v>
      </c>
      <c r="IB25" s="73">
        <v>0</v>
      </c>
      <c r="IC25" s="73">
        <v>0</v>
      </c>
      <c r="ID25" s="73">
        <v>0</v>
      </c>
      <c r="IE25" s="73">
        <v>0</v>
      </c>
      <c r="IF25" s="73">
        <v>234.64</v>
      </c>
      <c r="IG25" s="73">
        <v>0</v>
      </c>
      <c r="IH25" s="73">
        <v>0</v>
      </c>
      <c r="II25" s="73">
        <v>0</v>
      </c>
      <c r="IJ25" s="73">
        <v>0</v>
      </c>
      <c r="IK25" s="73">
        <v>0</v>
      </c>
      <c r="IL25" s="73">
        <v>2.5310000000000001</v>
      </c>
      <c r="IM25" s="73">
        <v>0</v>
      </c>
      <c r="IN25" s="73">
        <v>0</v>
      </c>
      <c r="IO25" s="73">
        <v>2.645</v>
      </c>
      <c r="IP25" s="73">
        <v>22.524999999999999</v>
      </c>
      <c r="IQ25" s="73">
        <v>9.9350000000000005</v>
      </c>
      <c r="IR25" s="73">
        <v>0</v>
      </c>
      <c r="IS25" s="73">
        <v>46.774999999999999</v>
      </c>
      <c r="IT25" s="73">
        <v>0</v>
      </c>
      <c r="IU25" s="73">
        <v>0</v>
      </c>
      <c r="IV25" s="74">
        <v>0</v>
      </c>
      <c r="IW25" s="71">
        <v>0</v>
      </c>
      <c r="IX25" s="71">
        <v>0</v>
      </c>
      <c r="IY25" s="71">
        <v>0</v>
      </c>
      <c r="IZ25" s="71">
        <v>0</v>
      </c>
      <c r="JA25" s="71">
        <v>0</v>
      </c>
      <c r="JB25" s="71">
        <v>0</v>
      </c>
      <c r="JC25" s="71">
        <v>0</v>
      </c>
      <c r="JD25" s="71">
        <v>0</v>
      </c>
      <c r="JE25" s="71">
        <v>6</v>
      </c>
      <c r="JF25" s="71">
        <v>2</v>
      </c>
      <c r="JG25" s="71">
        <v>0</v>
      </c>
      <c r="JH25" s="71">
        <v>0</v>
      </c>
      <c r="JI25" s="71">
        <v>0</v>
      </c>
      <c r="JJ25" s="71">
        <v>1</v>
      </c>
      <c r="JK25" s="71">
        <v>0</v>
      </c>
      <c r="JL25" s="71">
        <v>3</v>
      </c>
      <c r="JM25" s="71">
        <v>0</v>
      </c>
      <c r="JN25" s="71">
        <v>0</v>
      </c>
      <c r="JO25" s="71">
        <v>0</v>
      </c>
      <c r="JP25" s="71">
        <v>0</v>
      </c>
      <c r="JQ25" s="71">
        <v>0</v>
      </c>
      <c r="JR25" s="71">
        <v>0</v>
      </c>
      <c r="JS25" s="71">
        <v>1</v>
      </c>
      <c r="JT25" s="71">
        <v>3</v>
      </c>
      <c r="JU25" s="71">
        <v>1</v>
      </c>
      <c r="JV25" s="71">
        <v>1</v>
      </c>
      <c r="JW25" s="71">
        <v>0</v>
      </c>
      <c r="JX25" s="71">
        <v>1</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1</v>
      </c>
      <c r="LW25" s="71">
        <v>0</v>
      </c>
      <c r="LX25" s="71">
        <v>0</v>
      </c>
      <c r="LY25" s="71">
        <v>1</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2</v>
      </c>
      <c r="NH25" s="71">
        <v>0</v>
      </c>
      <c r="NI25" s="71">
        <v>0</v>
      </c>
      <c r="NJ25" s="71">
        <v>0</v>
      </c>
      <c r="NK25" s="71">
        <v>1</v>
      </c>
      <c r="NL25" s="71">
        <v>0</v>
      </c>
      <c r="NM25" s="71">
        <v>3</v>
      </c>
      <c r="NN25" s="71">
        <v>0</v>
      </c>
      <c r="NO25" s="71">
        <v>0</v>
      </c>
      <c r="NP25" s="71">
        <v>0</v>
      </c>
      <c r="NQ25" s="71">
        <v>0</v>
      </c>
      <c r="NR25" s="71">
        <v>0</v>
      </c>
      <c r="NS25" s="71">
        <v>0</v>
      </c>
      <c r="NT25" s="71">
        <v>1</v>
      </c>
      <c r="NU25" s="71">
        <v>3</v>
      </c>
      <c r="NV25" s="71">
        <v>1</v>
      </c>
      <c r="NW25" s="71">
        <v>1</v>
      </c>
      <c r="NX25" s="71">
        <v>0</v>
      </c>
      <c r="NY25" s="71">
        <v>1</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1</v>
      </c>
      <c r="PX25" s="71">
        <v>0</v>
      </c>
      <c r="PY25" s="71">
        <v>0</v>
      </c>
      <c r="PZ25" s="71">
        <v>1</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20</v>
      </c>
      <c r="QY25" s="71">
        <v>0</v>
      </c>
      <c r="QZ25" s="71">
        <v>0</v>
      </c>
      <c r="RA25" s="71">
        <v>0</v>
      </c>
      <c r="RB25" s="71">
        <v>0</v>
      </c>
      <c r="RC25" s="71">
        <v>0</v>
      </c>
      <c r="RD25" s="71">
        <v>1</v>
      </c>
      <c r="RE25" s="71">
        <v>0</v>
      </c>
      <c r="RF25" s="71">
        <v>0</v>
      </c>
      <c r="RG25" s="71">
        <v>1</v>
      </c>
      <c r="RH25" s="71">
        <v>1</v>
      </c>
      <c r="RI25" s="71">
        <v>2</v>
      </c>
      <c r="RJ25" s="71">
        <v>0</v>
      </c>
      <c r="RK25" s="71">
        <v>1</v>
      </c>
      <c r="RL25" s="71">
        <v>0</v>
      </c>
      <c r="RM25" s="71">
        <v>0</v>
      </c>
      <c r="RN25" s="71">
        <v>0</v>
      </c>
      <c r="RO25" s="71">
        <v>0</v>
      </c>
      <c r="RP25" s="71">
        <v>0</v>
      </c>
      <c r="RQ25" s="71">
        <v>0</v>
      </c>
      <c r="RR25" s="71">
        <v>0</v>
      </c>
      <c r="RS25" s="71">
        <v>20</v>
      </c>
      <c r="RT25" s="71">
        <v>0</v>
      </c>
      <c r="RU25" s="71">
        <v>0</v>
      </c>
      <c r="RV25" s="71">
        <v>0</v>
      </c>
      <c r="RW25" s="71">
        <v>0</v>
      </c>
      <c r="RX25" s="71">
        <v>0</v>
      </c>
      <c r="RY25" s="71">
        <v>1</v>
      </c>
      <c r="RZ25" s="71">
        <v>0</v>
      </c>
      <c r="SA25" s="71">
        <v>0</v>
      </c>
      <c r="SB25" s="71">
        <v>1</v>
      </c>
      <c r="SC25" s="71">
        <v>1</v>
      </c>
      <c r="SD25" s="71">
        <v>2</v>
      </c>
      <c r="SE25" s="71">
        <v>0</v>
      </c>
      <c r="SF25" s="71">
        <v>1</v>
      </c>
      <c r="SG25" s="71">
        <v>0</v>
      </c>
      <c r="SH25" s="71">
        <v>0</v>
      </c>
    </row>
    <row r="26" spans="1:502">
      <c r="A26" s="16" t="s">
        <v>2245</v>
      </c>
      <c r="B26" s="70">
        <v>18</v>
      </c>
      <c r="C26" s="70">
        <v>18</v>
      </c>
      <c r="D26" s="70">
        <v>1</v>
      </c>
      <c r="E26" s="70">
        <v>2021</v>
      </c>
      <c r="F26" s="70" t="s">
        <v>160</v>
      </c>
      <c r="G26" s="1073" t="s">
        <v>2227</v>
      </c>
      <c r="H26" s="70" t="s">
        <v>2228</v>
      </c>
      <c r="I26" s="1066"/>
      <c r="J26" s="73">
        <v>0</v>
      </c>
      <c r="K26" s="73">
        <v>0</v>
      </c>
      <c r="L26" s="73">
        <v>0</v>
      </c>
      <c r="M26" s="73">
        <v>0</v>
      </c>
      <c r="N26" s="73">
        <v>0</v>
      </c>
      <c r="O26" s="73">
        <v>0</v>
      </c>
      <c r="P26" s="73">
        <v>0</v>
      </c>
      <c r="Q26" s="73">
        <v>0</v>
      </c>
      <c r="R26" s="73">
        <v>25.114000000000001</v>
      </c>
      <c r="S26" s="73">
        <v>24.068000000000001</v>
      </c>
      <c r="T26" s="73">
        <v>0</v>
      </c>
      <c r="U26" s="73">
        <v>0</v>
      </c>
      <c r="V26" s="73">
        <v>0</v>
      </c>
      <c r="W26" s="73">
        <v>43.857999999999997</v>
      </c>
      <c r="X26" s="73">
        <v>0</v>
      </c>
      <c r="Y26" s="73">
        <v>26.640999999999998</v>
      </c>
      <c r="Z26" s="73">
        <v>0</v>
      </c>
      <c r="AA26" s="73">
        <v>0</v>
      </c>
      <c r="AB26" s="73">
        <v>0</v>
      </c>
      <c r="AC26" s="73">
        <v>0</v>
      </c>
      <c r="AD26" s="73">
        <v>0</v>
      </c>
      <c r="AE26" s="73">
        <v>0</v>
      </c>
      <c r="AF26" s="73">
        <v>9.8539999999999992</v>
      </c>
      <c r="AG26" s="73">
        <v>15.113</v>
      </c>
      <c r="AH26" s="73">
        <v>2.1549999999999998</v>
      </c>
      <c r="AI26" s="73">
        <v>7.2709999999999999</v>
      </c>
      <c r="AJ26" s="73">
        <v>0</v>
      </c>
      <c r="AK26" s="73">
        <v>96.384</v>
      </c>
      <c r="AL26" s="73">
        <v>0</v>
      </c>
      <c r="AM26" s="73">
        <v>2.9409999999999998</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2.5840000000000001</v>
      </c>
      <c r="CA26" s="73">
        <v>0</v>
      </c>
      <c r="CB26" s="73">
        <v>0</v>
      </c>
      <c r="CC26" s="73">
        <v>0</v>
      </c>
      <c r="CD26" s="73">
        <v>0</v>
      </c>
      <c r="CE26" s="73">
        <v>0</v>
      </c>
      <c r="CF26" s="73">
        <v>0</v>
      </c>
      <c r="CG26" s="73">
        <v>0</v>
      </c>
      <c r="CH26" s="73">
        <v>0</v>
      </c>
      <c r="CI26" s="73">
        <v>3.2869999999999999</v>
      </c>
      <c r="CJ26" s="73">
        <v>0</v>
      </c>
      <c r="CK26" s="73">
        <v>0</v>
      </c>
      <c r="CL26" s="73">
        <v>21.754999999999999</v>
      </c>
      <c r="CM26" s="73">
        <v>0</v>
      </c>
      <c r="CN26" s="73">
        <v>9.6880000000000006</v>
      </c>
      <c r="CO26" s="73">
        <v>0</v>
      </c>
      <c r="CP26" s="73">
        <v>0</v>
      </c>
      <c r="CQ26" s="73">
        <v>0</v>
      </c>
      <c r="CR26" s="73">
        <v>0</v>
      </c>
      <c r="CS26" s="73">
        <v>46.222999999999999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25.114000000000001</v>
      </c>
      <c r="DT26" s="73">
        <v>24.068000000000001</v>
      </c>
      <c r="DU26" s="73">
        <v>0</v>
      </c>
      <c r="DV26" s="73">
        <v>0</v>
      </c>
      <c r="DW26" s="73">
        <v>0</v>
      </c>
      <c r="DX26" s="73">
        <v>43.857999999999997</v>
      </c>
      <c r="DY26" s="73">
        <v>0</v>
      </c>
      <c r="DZ26" s="73">
        <v>26.640999999999998</v>
      </c>
      <c r="EA26" s="73">
        <v>0</v>
      </c>
      <c r="EB26" s="73">
        <v>0</v>
      </c>
      <c r="EC26" s="73">
        <v>0</v>
      </c>
      <c r="ED26" s="73">
        <v>0</v>
      </c>
      <c r="EE26" s="73">
        <v>0</v>
      </c>
      <c r="EF26" s="73">
        <v>0</v>
      </c>
      <c r="EG26" s="73">
        <v>9.8539999999999992</v>
      </c>
      <c r="EH26" s="73">
        <v>15.113</v>
      </c>
      <c r="EI26" s="73">
        <v>2.1549999999999998</v>
      </c>
      <c r="EJ26" s="73">
        <v>7.2709999999999999</v>
      </c>
      <c r="EK26" s="73">
        <v>0</v>
      </c>
      <c r="EL26" s="73">
        <v>96.384</v>
      </c>
      <c r="EM26" s="73">
        <v>0</v>
      </c>
      <c r="EN26" s="73">
        <v>2.9409999999999998</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2.5840000000000001</v>
      </c>
      <c r="GB26" s="73">
        <v>0</v>
      </c>
      <c r="GC26" s="73">
        <v>0</v>
      </c>
      <c r="GD26" s="73">
        <v>0</v>
      </c>
      <c r="GE26" s="73">
        <v>0</v>
      </c>
      <c r="GF26" s="73">
        <v>0</v>
      </c>
      <c r="GG26" s="73">
        <v>0</v>
      </c>
      <c r="GH26" s="73">
        <v>0</v>
      </c>
      <c r="GI26" s="73">
        <v>0</v>
      </c>
      <c r="GJ26" s="73">
        <v>3.2869999999999999</v>
      </c>
      <c r="GK26" s="73">
        <v>0</v>
      </c>
      <c r="GL26" s="73">
        <v>0</v>
      </c>
      <c r="GM26" s="73">
        <v>21.754999999999999</v>
      </c>
      <c r="GN26" s="73">
        <v>0</v>
      </c>
      <c r="GO26" s="73">
        <v>9.6880000000000006</v>
      </c>
      <c r="GP26" s="73">
        <v>0</v>
      </c>
      <c r="GQ26" s="73">
        <v>0</v>
      </c>
      <c r="GR26" s="73">
        <v>0</v>
      </c>
      <c r="GS26" s="73">
        <v>0</v>
      </c>
      <c r="GT26" s="73">
        <v>46.222999999999999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253.399</v>
      </c>
      <c r="HL26" s="73">
        <v>0</v>
      </c>
      <c r="HM26" s="73">
        <v>0</v>
      </c>
      <c r="HN26" s="73">
        <v>0</v>
      </c>
      <c r="HO26" s="73">
        <v>0</v>
      </c>
      <c r="HP26" s="73">
        <v>0</v>
      </c>
      <c r="HQ26" s="73">
        <v>2.5840000000000001</v>
      </c>
      <c r="HR26" s="73">
        <v>0</v>
      </c>
      <c r="HS26" s="73">
        <v>0</v>
      </c>
      <c r="HT26" s="73">
        <v>3.2869999999999999</v>
      </c>
      <c r="HU26" s="73">
        <v>21.754999999999999</v>
      </c>
      <c r="HV26" s="73">
        <v>9.6880000000000006</v>
      </c>
      <c r="HW26" s="73">
        <v>0</v>
      </c>
      <c r="HX26" s="73">
        <v>46.222999999999999</v>
      </c>
      <c r="HY26" s="73">
        <v>0</v>
      </c>
      <c r="HZ26" s="73">
        <v>0</v>
      </c>
      <c r="IA26" s="73">
        <v>0</v>
      </c>
      <c r="IB26" s="73">
        <v>0</v>
      </c>
      <c r="IC26" s="73">
        <v>0</v>
      </c>
      <c r="ID26" s="73">
        <v>0</v>
      </c>
      <c r="IE26" s="73">
        <v>0</v>
      </c>
      <c r="IF26" s="73">
        <v>253.399</v>
      </c>
      <c r="IG26" s="73">
        <v>0</v>
      </c>
      <c r="IH26" s="73">
        <v>0</v>
      </c>
      <c r="II26" s="73">
        <v>0</v>
      </c>
      <c r="IJ26" s="73">
        <v>0</v>
      </c>
      <c r="IK26" s="73">
        <v>0</v>
      </c>
      <c r="IL26" s="73">
        <v>2.5840000000000001</v>
      </c>
      <c r="IM26" s="73">
        <v>0</v>
      </c>
      <c r="IN26" s="73">
        <v>0</v>
      </c>
      <c r="IO26" s="73">
        <v>3.2869999999999999</v>
      </c>
      <c r="IP26" s="73">
        <v>21.754999999999999</v>
      </c>
      <c r="IQ26" s="73">
        <v>9.6880000000000006</v>
      </c>
      <c r="IR26" s="73">
        <v>0</v>
      </c>
      <c r="IS26" s="73">
        <v>46.222999999999999</v>
      </c>
      <c r="IT26" s="73">
        <v>0</v>
      </c>
      <c r="IU26" s="73">
        <v>0</v>
      </c>
      <c r="IV26" s="74">
        <v>0</v>
      </c>
      <c r="IW26" s="71">
        <v>0</v>
      </c>
      <c r="IX26" s="71">
        <v>0</v>
      </c>
      <c r="IY26" s="71">
        <v>0</v>
      </c>
      <c r="IZ26" s="71">
        <v>0</v>
      </c>
      <c r="JA26" s="71">
        <v>0</v>
      </c>
      <c r="JB26" s="71">
        <v>0</v>
      </c>
      <c r="JC26" s="71">
        <v>0</v>
      </c>
      <c r="JD26" s="71">
        <v>0</v>
      </c>
      <c r="JE26" s="71">
        <v>7</v>
      </c>
      <c r="JF26" s="71">
        <v>2</v>
      </c>
      <c r="JG26" s="71">
        <v>0</v>
      </c>
      <c r="JH26" s="71">
        <v>0</v>
      </c>
      <c r="JI26" s="71">
        <v>0</v>
      </c>
      <c r="JJ26" s="71">
        <v>1</v>
      </c>
      <c r="JK26" s="71">
        <v>0</v>
      </c>
      <c r="JL26" s="71">
        <v>3</v>
      </c>
      <c r="JM26" s="71">
        <v>0</v>
      </c>
      <c r="JN26" s="71">
        <v>0</v>
      </c>
      <c r="JO26" s="71">
        <v>0</v>
      </c>
      <c r="JP26" s="71">
        <v>0</v>
      </c>
      <c r="JQ26" s="71">
        <v>0</v>
      </c>
      <c r="JR26" s="71">
        <v>0</v>
      </c>
      <c r="JS26" s="71">
        <v>1</v>
      </c>
      <c r="JT26" s="71">
        <v>3</v>
      </c>
      <c r="JU26" s="71">
        <v>1</v>
      </c>
      <c r="JV26" s="71">
        <v>1</v>
      </c>
      <c r="JW26" s="71">
        <v>0</v>
      </c>
      <c r="JX26" s="71">
        <v>1</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1</v>
      </c>
      <c r="LW26" s="71">
        <v>0</v>
      </c>
      <c r="LX26" s="71">
        <v>0</v>
      </c>
      <c r="LY26" s="71">
        <v>1</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2</v>
      </c>
      <c r="NH26" s="71">
        <v>0</v>
      </c>
      <c r="NI26" s="71">
        <v>0</v>
      </c>
      <c r="NJ26" s="71">
        <v>0</v>
      </c>
      <c r="NK26" s="71">
        <v>1</v>
      </c>
      <c r="NL26" s="71">
        <v>0</v>
      </c>
      <c r="NM26" s="71">
        <v>3</v>
      </c>
      <c r="NN26" s="71">
        <v>0</v>
      </c>
      <c r="NO26" s="71">
        <v>0</v>
      </c>
      <c r="NP26" s="71">
        <v>0</v>
      </c>
      <c r="NQ26" s="71">
        <v>0</v>
      </c>
      <c r="NR26" s="71">
        <v>0</v>
      </c>
      <c r="NS26" s="71">
        <v>0</v>
      </c>
      <c r="NT26" s="71">
        <v>1</v>
      </c>
      <c r="NU26" s="71">
        <v>3</v>
      </c>
      <c r="NV26" s="71">
        <v>1</v>
      </c>
      <c r="NW26" s="71">
        <v>1</v>
      </c>
      <c r="NX26" s="71">
        <v>0</v>
      </c>
      <c r="NY26" s="71">
        <v>1</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1</v>
      </c>
      <c r="PX26" s="71">
        <v>0</v>
      </c>
      <c r="PY26" s="71">
        <v>0</v>
      </c>
      <c r="PZ26" s="71">
        <v>1</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21</v>
      </c>
      <c r="QY26" s="71">
        <v>0</v>
      </c>
      <c r="QZ26" s="71">
        <v>0</v>
      </c>
      <c r="RA26" s="71">
        <v>0</v>
      </c>
      <c r="RB26" s="71">
        <v>0</v>
      </c>
      <c r="RC26" s="71">
        <v>0</v>
      </c>
      <c r="RD26" s="71">
        <v>1</v>
      </c>
      <c r="RE26" s="71">
        <v>0</v>
      </c>
      <c r="RF26" s="71">
        <v>0</v>
      </c>
      <c r="RG26" s="71">
        <v>1</v>
      </c>
      <c r="RH26" s="71">
        <v>1</v>
      </c>
      <c r="RI26" s="71">
        <v>2</v>
      </c>
      <c r="RJ26" s="71">
        <v>0</v>
      </c>
      <c r="RK26" s="71">
        <v>1</v>
      </c>
      <c r="RL26" s="71">
        <v>0</v>
      </c>
      <c r="RM26" s="71">
        <v>0</v>
      </c>
      <c r="RN26" s="71">
        <v>0</v>
      </c>
      <c r="RO26" s="71">
        <v>0</v>
      </c>
      <c r="RP26" s="71">
        <v>0</v>
      </c>
      <c r="RQ26" s="71">
        <v>0</v>
      </c>
      <c r="RR26" s="71">
        <v>0</v>
      </c>
      <c r="RS26" s="71">
        <v>21</v>
      </c>
      <c r="RT26" s="71">
        <v>0</v>
      </c>
      <c r="RU26" s="71">
        <v>0</v>
      </c>
      <c r="RV26" s="71">
        <v>0</v>
      </c>
      <c r="RW26" s="71">
        <v>0</v>
      </c>
      <c r="RX26" s="71">
        <v>0</v>
      </c>
      <c r="RY26" s="71">
        <v>1</v>
      </c>
      <c r="RZ26" s="71">
        <v>0</v>
      </c>
      <c r="SA26" s="71">
        <v>0</v>
      </c>
      <c r="SB26" s="71">
        <v>1</v>
      </c>
      <c r="SC26" s="71">
        <v>1</v>
      </c>
      <c r="SD26" s="71">
        <v>2</v>
      </c>
      <c r="SE26" s="71">
        <v>0</v>
      </c>
      <c r="SF26" s="71">
        <v>1</v>
      </c>
      <c r="SG26" s="71">
        <v>0</v>
      </c>
      <c r="SH26" s="71">
        <v>0</v>
      </c>
    </row>
    <row r="27" spans="1:502">
      <c r="A27" s="16" t="s">
        <v>2246</v>
      </c>
      <c r="B27" s="70">
        <v>19</v>
      </c>
      <c r="C27" s="70">
        <v>19</v>
      </c>
      <c r="D27" s="70">
        <v>1</v>
      </c>
      <c r="E27" s="70">
        <v>2022</v>
      </c>
      <c r="F27" s="70" t="s">
        <v>161</v>
      </c>
      <c r="G27" s="1073" t="s">
        <v>2227</v>
      </c>
      <c r="H27" s="70" t="s">
        <v>2228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2247</v>
      </c>
      <c r="B28" s="70">
        <v>20</v>
      </c>
      <c r="C28" s="70">
        <v>20</v>
      </c>
      <c r="D28" s="70">
        <v>1</v>
      </c>
      <c r="E28" s="70">
        <v>2023</v>
      </c>
      <c r="F28" s="70" t="s">
        <v>1539</v>
      </c>
      <c r="G28" s="1073" t="s">
        <v>2227</v>
      </c>
      <c r="H28" s="70" t="s">
        <v>2228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2248</v>
      </c>
      <c r="B29" s="70">
        <v>21</v>
      </c>
      <c r="C29" s="70">
        <v>21</v>
      </c>
      <c r="D29" s="70">
        <v>1</v>
      </c>
      <c r="E29" s="70">
        <v>2024</v>
      </c>
      <c r="F29" s="70" t="s">
        <v>1554</v>
      </c>
      <c r="G29" s="1073" t="s">
        <v>2227</v>
      </c>
      <c r="H29" s="70" t="s">
        <v>2228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2227</v>
      </c>
      <c r="H30" s="70" t="s">
        <v>2228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2227</v>
      </c>
      <c r="H31" s="70" t="s">
        <v>2228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2227</v>
      </c>
      <c r="H32" s="70" t="s">
        <v>2228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2227</v>
      </c>
      <c r="H33" s="70" t="s">
        <v>2228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2227</v>
      </c>
      <c r="H34" s="70" t="s">
        <v>2228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2227</v>
      </c>
      <c r="H35" s="70" t="s">
        <v>2228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2319</v>
      </c>
      <c r="B19" s="70">
        <v>11</v>
      </c>
      <c r="C19" s="70">
        <v>18</v>
      </c>
      <c r="D19" s="70">
        <v>11</v>
      </c>
      <c r="E19" s="70">
        <v>2024</v>
      </c>
      <c r="F19" s="70" t="s">
        <v>1554</v>
      </c>
      <c r="G19" s="1073" t="s">
        <v>2316</v>
      </c>
      <c r="H19" s="70" t="s">
        <v>2317</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2303</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2344</v>
      </c>
      <c r="H28" s="70" t="s">
        <v>2345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2331</v>
      </c>
      <c r="B41" s="70">
        <v>33</v>
      </c>
      <c r="C41" s="70">
        <v>18</v>
      </c>
      <c r="D41" s="70">
        <v>33</v>
      </c>
      <c r="E41" s="70">
        <v>2024</v>
      </c>
      <c r="F41" s="70" t="s">
        <v>1554</v>
      </c>
      <c r="G41" s="1073" t="s">
        <v>2328</v>
      </c>
      <c r="H41" s="70" t="s">
        <v>2329</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2298</v>
      </c>
      <c r="B45" s="70">
        <v>37</v>
      </c>
      <c r="C45" s="70">
        <v>18</v>
      </c>
      <c r="D45" s="70">
        <v>37</v>
      </c>
      <c r="E45" s="70">
        <v>2024</v>
      </c>
      <c r="F45" s="70" t="s">
        <v>1554</v>
      </c>
      <c r="G45" s="1073" t="s">
        <v>2295</v>
      </c>
      <c r="H45" s="70" t="s">
        <v>2296</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2351</v>
      </c>
      <c r="B48" s="70">
        <v>40</v>
      </c>
      <c r="C48" s="70">
        <v>18</v>
      </c>
      <c r="D48" s="70">
        <v>40</v>
      </c>
      <c r="E48" s="70">
        <v>2024</v>
      </c>
      <c r="F48" s="70" t="s">
        <v>1554</v>
      </c>
      <c r="G48" s="1073" t="s">
        <v>2348</v>
      </c>
      <c r="H48" s="70" t="s">
        <v>2349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2323</v>
      </c>
      <c r="B50" s="70">
        <v>42</v>
      </c>
      <c r="C50" s="70">
        <v>18</v>
      </c>
      <c r="D50" s="70">
        <v>42</v>
      </c>
      <c r="E50" s="70">
        <v>2024</v>
      </c>
      <c r="F50" s="70" t="s">
        <v>1554</v>
      </c>
      <c r="G50" s="1073" t="s">
        <v>2320</v>
      </c>
      <c r="H50" s="70" t="s">
        <v>2321</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2315</v>
      </c>
      <c r="B55" s="70">
        <v>47</v>
      </c>
      <c r="C55" s="70">
        <v>18</v>
      </c>
      <c r="D55" s="70">
        <v>47</v>
      </c>
      <c r="E55" s="70">
        <v>2024</v>
      </c>
      <c r="F55" s="70" t="s">
        <v>1554</v>
      </c>
      <c r="G55" s="1073" t="s">
        <v>2312</v>
      </c>
      <c r="H55" s="70" t="s">
        <v>2313</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2327</v>
      </c>
      <c r="B56" s="70">
        <v>48</v>
      </c>
      <c r="C56" s="70">
        <v>18</v>
      </c>
      <c r="D56" s="70">
        <v>48</v>
      </c>
      <c r="E56" s="70">
        <v>2024</v>
      </c>
      <c r="F56" s="70" t="s">
        <v>1554</v>
      </c>
      <c r="G56" s="1073" t="s">
        <v>2324</v>
      </c>
      <c r="H56" s="70" t="s">
        <v>2325</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2307</v>
      </c>
      <c r="B57" s="70">
        <v>49</v>
      </c>
      <c r="C57" s="70">
        <v>18</v>
      </c>
      <c r="D57" s="70">
        <v>49</v>
      </c>
      <c r="E57" s="70">
        <v>2024</v>
      </c>
      <c r="F57" s="70" t="s">
        <v>1554</v>
      </c>
      <c r="G57" s="1073" t="s">
        <v>2304</v>
      </c>
      <c r="H57" s="70" t="s">
        <v>2305</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2311</v>
      </c>
      <c r="B63" s="70">
        <v>55</v>
      </c>
      <c r="C63" s="70">
        <v>18</v>
      </c>
      <c r="D63" s="70">
        <v>55</v>
      </c>
      <c r="E63" s="70">
        <v>2024</v>
      </c>
      <c r="F63" s="70" t="s">
        <v>1554</v>
      </c>
      <c r="G63" s="1073" t="s">
        <v>2308</v>
      </c>
      <c r="H63" s="70" t="s">
        <v>2309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2302</v>
      </c>
      <c r="B66" s="70">
        <v>58</v>
      </c>
      <c r="C66" s="70">
        <v>18</v>
      </c>
      <c r="D66" s="70">
        <v>58</v>
      </c>
      <c r="E66" s="70">
        <v>2024</v>
      </c>
      <c r="F66" s="70" t="s">
        <v>1554</v>
      </c>
      <c r="G66" s="1073" t="s">
        <v>2299</v>
      </c>
      <c r="H66" s="70" t="s">
        <v>2300</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2343</v>
      </c>
      <c r="B72" s="70">
        <v>64</v>
      </c>
      <c r="C72" s="70">
        <v>18</v>
      </c>
      <c r="D72" s="70">
        <v>64</v>
      </c>
      <c r="E72" s="70">
        <v>2024</v>
      </c>
      <c r="F72" s="70" t="s">
        <v>1554</v>
      </c>
      <c r="G72" s="1073" t="s">
        <v>2340</v>
      </c>
      <c r="H72" s="70" t="s">
        <v>2341</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2248</v>
      </c>
      <c r="B77" s="70">
        <v>69</v>
      </c>
      <c r="C77" s="70">
        <v>18</v>
      </c>
      <c r="D77" s="70">
        <v>69</v>
      </c>
      <c r="E77" s="70">
        <v>2024</v>
      </c>
      <c r="F77" s="70" t="s">
        <v>1554</v>
      </c>
      <c r="G77" s="1073" t="s">
        <v>2227</v>
      </c>
      <c r="H77" s="70" t="s">
        <v>2228</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2339</v>
      </c>
      <c r="B85" s="70">
        <v>77</v>
      </c>
      <c r="C85" s="70">
        <v>18</v>
      </c>
      <c r="D85" s="70">
        <v>77</v>
      </c>
      <c r="E85" s="70">
        <v>2024</v>
      </c>
      <c r="F85" s="70" t="s">
        <v>1554</v>
      </c>
      <c r="G85" s="1073" t="s">
        <v>2336</v>
      </c>
      <c r="H85" s="70" t="s">
        <v>2337</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2335</v>
      </c>
      <c r="B86" s="70">
        <v>78</v>
      </c>
      <c r="C86" s="70">
        <v>18</v>
      </c>
      <c r="D86" s="70">
        <v>78</v>
      </c>
      <c r="E86" s="70">
        <v>2024</v>
      </c>
      <c r="F86" s="70" t="s">
        <v>1554</v>
      </c>
      <c r="G86" s="1073" t="s">
        <v>2332</v>
      </c>
      <c r="H86" s="70" t="s">
        <v>2333</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2318</v>
      </c>
      <c r="B199" s="70">
        <v>191</v>
      </c>
      <c r="C199" s="70">
        <v>16</v>
      </c>
      <c r="D199" s="70">
        <v>11</v>
      </c>
      <c r="E199" s="70">
        <v>2022</v>
      </c>
      <c r="F199" s="70" t="s">
        <v>161</v>
      </c>
      <c r="G199" s="1073" t="s">
        <v>2316</v>
      </c>
      <c r="H199" s="70" t="s">
        <v>2317</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2303</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2344</v>
      </c>
      <c r="H208" s="70" t="s">
        <v>2345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2330</v>
      </c>
      <c r="B221" s="70">
        <v>213</v>
      </c>
      <c r="C221" s="70">
        <v>16</v>
      </c>
      <c r="D221" s="70">
        <v>33</v>
      </c>
      <c r="E221" s="70">
        <v>2022</v>
      </c>
      <c r="F221" s="70" t="s">
        <v>161</v>
      </c>
      <c r="G221" s="1073" t="s">
        <v>2328</v>
      </c>
      <c r="H221" s="70" t="s">
        <v>2329</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2297</v>
      </c>
      <c r="B225" s="70">
        <v>217</v>
      </c>
      <c r="C225" s="70">
        <v>16</v>
      </c>
      <c r="D225" s="70">
        <v>37</v>
      </c>
      <c r="E225" s="70">
        <v>2022</v>
      </c>
      <c r="F225" s="70" t="s">
        <v>161</v>
      </c>
      <c r="G225" s="1073" t="s">
        <v>2295</v>
      </c>
      <c r="H225" s="70" t="s">
        <v>2296</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2350</v>
      </c>
      <c r="B228" s="70">
        <v>220</v>
      </c>
      <c r="C228" s="70">
        <v>16</v>
      </c>
      <c r="D228" s="70">
        <v>40</v>
      </c>
      <c r="E228" s="70">
        <v>2022</v>
      </c>
      <c r="F228" s="70" t="s">
        <v>161</v>
      </c>
      <c r="G228" s="1073" t="s">
        <v>2348</v>
      </c>
      <c r="H228" s="70" t="s">
        <v>2349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2322</v>
      </c>
      <c r="B230" s="70">
        <v>222</v>
      </c>
      <c r="C230" s="70">
        <v>16</v>
      </c>
      <c r="D230" s="70">
        <v>42</v>
      </c>
      <c r="E230" s="70">
        <v>2022</v>
      </c>
      <c r="F230" s="70" t="s">
        <v>161</v>
      </c>
      <c r="G230" s="1073" t="s">
        <v>2320</v>
      </c>
      <c r="H230" s="70" t="s">
        <v>2321</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2314</v>
      </c>
      <c r="B235" s="70">
        <v>227</v>
      </c>
      <c r="C235" s="70">
        <v>16</v>
      </c>
      <c r="D235" s="70">
        <v>47</v>
      </c>
      <c r="E235" s="70">
        <v>2022</v>
      </c>
      <c r="F235" s="70" t="s">
        <v>161</v>
      </c>
      <c r="G235" s="1073" t="s">
        <v>2312</v>
      </c>
      <c r="H235" s="70" t="s">
        <v>2313</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2326</v>
      </c>
      <c r="B236" s="70">
        <v>228</v>
      </c>
      <c r="C236" s="70">
        <v>16</v>
      </c>
      <c r="D236" s="70">
        <v>48</v>
      </c>
      <c r="E236" s="70">
        <v>2022</v>
      </c>
      <c r="F236" s="70" t="s">
        <v>161</v>
      </c>
      <c r="G236" s="1073" t="s">
        <v>2324</v>
      </c>
      <c r="H236" s="70" t="s">
        <v>2325</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2306</v>
      </c>
      <c r="B237" s="70">
        <v>229</v>
      </c>
      <c r="C237" s="70">
        <v>16</v>
      </c>
      <c r="D237" s="70">
        <v>49</v>
      </c>
      <c r="E237" s="70">
        <v>2022</v>
      </c>
      <c r="F237" s="70" t="s">
        <v>161</v>
      </c>
      <c r="G237" s="1073" t="s">
        <v>2304</v>
      </c>
      <c r="H237" s="70" t="s">
        <v>2305</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2310</v>
      </c>
      <c r="B243" s="70">
        <v>235</v>
      </c>
      <c r="C243" s="70">
        <v>16</v>
      </c>
      <c r="D243" s="70">
        <v>55</v>
      </c>
      <c r="E243" s="70">
        <v>2022</v>
      </c>
      <c r="F243" s="70" t="s">
        <v>161</v>
      </c>
      <c r="G243" s="1073" t="s">
        <v>2308</v>
      </c>
      <c r="H243" s="70" t="s">
        <v>2309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2301</v>
      </c>
      <c r="B246" s="70">
        <v>238</v>
      </c>
      <c r="C246" s="70">
        <v>16</v>
      </c>
      <c r="D246" s="70">
        <v>58</v>
      </c>
      <c r="E246" s="70">
        <v>2022</v>
      </c>
      <c r="F246" s="70" t="s">
        <v>161</v>
      </c>
      <c r="G246" s="1073" t="s">
        <v>2299</v>
      </c>
      <c r="H246" s="70" t="s">
        <v>2300</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2342</v>
      </c>
      <c r="B252" s="70">
        <v>244</v>
      </c>
      <c r="C252" s="70">
        <v>16</v>
      </c>
      <c r="D252" s="70">
        <v>64</v>
      </c>
      <c r="E252" s="70">
        <v>2022</v>
      </c>
      <c r="F252" s="70" t="s">
        <v>161</v>
      </c>
      <c r="G252" s="1073" t="s">
        <v>2340</v>
      </c>
      <c r="H252" s="70" t="s">
        <v>2341</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2246</v>
      </c>
      <c r="B257" s="70">
        <v>249</v>
      </c>
      <c r="C257" s="70">
        <v>16</v>
      </c>
      <c r="D257" s="70">
        <v>69</v>
      </c>
      <c r="E257" s="70">
        <v>2022</v>
      </c>
      <c r="F257" s="70" t="s">
        <v>161</v>
      </c>
      <c r="G257" s="1073" t="s">
        <v>2227</v>
      </c>
      <c r="H257" s="70" t="s">
        <v>2228</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2338</v>
      </c>
      <c r="B265" s="70">
        <v>257</v>
      </c>
      <c r="C265" s="70">
        <v>16</v>
      </c>
      <c r="D265" s="70">
        <v>77</v>
      </c>
      <c r="E265" s="70">
        <v>2022</v>
      </c>
      <c r="F265" s="70" t="s">
        <v>161</v>
      </c>
      <c r="G265" s="1073" t="s">
        <v>2336</v>
      </c>
      <c r="H265" s="70" t="s">
        <v>2337</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2334</v>
      </c>
      <c r="B266" s="70">
        <v>258</v>
      </c>
      <c r="C266" s="70">
        <v>16</v>
      </c>
      <c r="D266" s="70">
        <v>78</v>
      </c>
      <c r="E266" s="70">
        <v>2022</v>
      </c>
      <c r="F266" s="70" t="s">
        <v>161</v>
      </c>
      <c r="G266" s="1073" t="s">
        <v>2332</v>
      </c>
      <c r="H266" s="70" t="s">
        <v>2333</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2227</v>
      </c>
      <c r="H6" s="77" t="s">
        <v>2228</v>
      </c>
      <c r="I6" s="77" t="s">
        <v>2600</v>
      </c>
      <c r="J6" s="77" t="s">
        <v>2601</v>
      </c>
      <c r="K6" s="1080">
        <v>4</v>
      </c>
      <c r="L6" s="1081">
        <v>23</v>
      </c>
      <c r="M6" s="1044"/>
      <c r="N6" s="988">
        <v>1</v>
      </c>
      <c r="O6" s="77" t="s">
        <v>1629</v>
      </c>
      <c r="P6" s="77" t="s">
        <v>1630</v>
      </c>
      <c r="Q6" s="77" t="s">
        <v>1501</v>
      </c>
      <c r="R6" s="16"/>
      <c r="S6" s="77">
        <v>1</v>
      </c>
      <c r="T6" s="77" t="s">
        <v>2227</v>
      </c>
      <c r="U6" s="77" t="s">
        <v>2228</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2420</v>
      </c>
      <c r="AE9" s="77" t="s">
        <v>2421</v>
      </c>
      <c r="AF9" s="77" t="s">
        <v>1501</v>
      </c>
    </row>
    <row r="10" spans="1:32" ht="12">
      <c r="A10" s="16"/>
      <c r="B10" s="16"/>
      <c r="C10" s="16"/>
      <c r="D10" s="16"/>
      <c r="F10" s="75" t="s">
        <v>1501</v>
      </c>
      <c r="G10" s="76" t="s">
        <v>2227</v>
      </c>
      <c r="H10" s="77" t="s">
        <v>2228</v>
      </c>
      <c r="I10" s="77" t="s">
        <v>2600</v>
      </c>
      <c r="J10" s="77" t="s">
        <v>2601</v>
      </c>
      <c r="K10" s="1079">
        <v>4</v>
      </c>
      <c r="L10" s="1045">
        <v>23</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2567</v>
      </c>
      <c r="AE11" s="77" t="s">
        <v>2568</v>
      </c>
      <c r="AF11" s="77" t="s">
        <v>1501</v>
      </c>
    </row>
    <row r="12" spans="1:32" ht="12">
      <c r="A12" s="16"/>
      <c r="B12" s="16"/>
      <c r="C12" s="16"/>
      <c r="D12" s="16"/>
      <c r="F12" s="75" t="s">
        <v>1505</v>
      </c>
      <c r="G12" s="76" t="s">
        <v>2227</v>
      </c>
      <c r="H12" s="77"/>
      <c r="I12" s="77" t="s">
        <v>2227</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2316</v>
      </c>
      <c r="AE16" s="77" t="s">
        <v>2317</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2533</v>
      </c>
      <c r="AE18" s="77" t="s">
        <v>2303</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2344</v>
      </c>
      <c r="AE25" s="77" t="s">
        <v>2345</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2328</v>
      </c>
      <c r="AE38" s="77" t="s">
        <v>2329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2295</v>
      </c>
      <c r="AE42" s="77" t="s">
        <v>2296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2348</v>
      </c>
      <c r="AE45" s="77" t="s">
        <v>2349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2320</v>
      </c>
      <c r="AE47" s="77" t="s">
        <v>2321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2312</v>
      </c>
      <c r="AE52" s="77" t="s">
        <v>2313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2324</v>
      </c>
      <c r="AE53" s="77" t="s">
        <v>2325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2304</v>
      </c>
      <c r="AE54" s="77" t="s">
        <v>2305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2308</v>
      </c>
      <c r="AE60" s="77" t="s">
        <v>2309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2299</v>
      </c>
      <c r="AE63" s="77" t="s">
        <v>2300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2340</v>
      </c>
      <c r="AE69" s="77" t="s">
        <v>2341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2227</v>
      </c>
      <c r="AE74" s="77" t="s">
        <v>2228</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2336</v>
      </c>
      <c r="AE82" s="77" t="s">
        <v>2337</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2332</v>
      </c>
      <c r="AE83" s="77" t="s">
        <v>2333</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松本市</v>
      </c>
      <c r="K4" s="70" t="str">
        <f>HLOOKUP(K3,比較地域マスタ!$E$5:$L$6,2,0)</f>
        <v>20202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353.39026319785205</v>
      </c>
      <c r="BB5" s="29"/>
      <c r="BC5" s="17"/>
      <c r="BD5" s="1005">
        <f>SUM(BC6:BC8)</f>
        <v>316.46295718796267</v>
      </c>
      <c r="BE5" s="29"/>
      <c r="BF5" s="17"/>
      <c r="BG5" s="1005">
        <f>AK35</f>
        <v>215.95541989724947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288.09068498731148</v>
      </c>
      <c r="BA6" s="17"/>
      <c r="BB6" s="29"/>
      <c r="BC6" s="1005">
        <f>O32</f>
        <v>256.67876363569587</v>
      </c>
      <c r="BD6" s="17"/>
      <c r="BE6" s="29"/>
      <c r="BF6" s="1005">
        <f>AK36</f>
        <v>182.60393683691413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26.935426243542359</v>
      </c>
      <c r="BA7" s="17"/>
      <c r="BB7" s="29"/>
      <c r="BC7" s="1005">
        <f>O33</f>
        <v>19.051437874788281</v>
      </c>
      <c r="BD7" s="17"/>
      <c r="BE7" s="29"/>
      <c r="BF7" s="1005">
        <f t="shared" ref="BF7:BF8" si="0">AK37</f>
        <v>16.431670716662808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38.36415196699825</v>
      </c>
      <c r="BA8" s="17"/>
      <c r="BB8" s="29"/>
      <c r="BC8" s="1005">
        <f>O34</f>
        <v>40.732755677478487</v>
      </c>
      <c r="BD8" s="17"/>
      <c r="BE8" s="29"/>
      <c r="BF8" s="1005">
        <f t="shared" si="0"/>
        <v>16.919812343672536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1927.5195623911923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480.38964205831138</v>
      </c>
      <c r="BA9" s="1005">
        <f>AZ9</f>
        <v>480.38964205831138</v>
      </c>
      <c r="BB9" s="29"/>
      <c r="BC9" s="1005">
        <f>O35</f>
        <v>535.35789427667169</v>
      </c>
      <c r="BD9" s="1005">
        <f>BC9</f>
        <v>535.35789427667169</v>
      </c>
      <c r="BE9" s="29"/>
      <c r="BF9" s="1005">
        <f>AK39</f>
        <v>402.17368116702283</v>
      </c>
      <c r="BG9" s="1005">
        <f>AK39</f>
        <v>402.17368116702283</v>
      </c>
      <c r="BH9" s="29"/>
    </row>
    <row r="10" spans="1:62" ht="17.100000000000001" customHeight="1" thickBot="1">
      <c r="B10" s="323"/>
      <c r="C10" s="324"/>
      <c r="D10" s="326"/>
      <c r="E10" s="326"/>
      <c r="F10" s="326"/>
      <c r="G10" s="325"/>
      <c r="H10" s="325"/>
      <c r="I10" s="326"/>
      <c r="J10" s="327"/>
      <c r="K10" s="334"/>
      <c r="L10" s="246" t="s">
        <v>114</v>
      </c>
      <c r="M10" s="246"/>
      <c r="N10" s="563"/>
      <c r="O10" s="906">
        <f>SUM(O11:O13)</f>
        <v>353.39026319785205</v>
      </c>
      <c r="P10" s="453">
        <f t="shared" ref="P10:P22" si="1">O10/$O$9</f>
        <v>0.18333939125341603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500.65361463774269</v>
      </c>
      <c r="BA10" s="1005">
        <f>AZ10</f>
        <v>500.65361463774269</v>
      </c>
      <c r="BB10" s="29"/>
      <c r="BC10" s="1005">
        <f>O36</f>
        <v>454.76920010197688</v>
      </c>
      <c r="BD10" s="1005">
        <f>BC10</f>
        <v>454.76920010197688</v>
      </c>
      <c r="BE10" s="29"/>
      <c r="BF10" s="1005">
        <f>AK40</f>
        <v>405.50392709124463</v>
      </c>
      <c r="BG10" s="1005">
        <f>AK40</f>
        <v>405.50392709124463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288.09068498731148</v>
      </c>
      <c r="P11" s="454">
        <f t="shared" si="1"/>
        <v>0.149461873491919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565.54649240461572</v>
      </c>
      <c r="BB11" s="29"/>
      <c r="BC11" s="1005"/>
      <c r="BD11" s="1005">
        <f>SUM(BC12:BC14)</f>
        <v>517.39616096725138</v>
      </c>
      <c r="BE11" s="29"/>
      <c r="BF11" s="17"/>
      <c r="BG11" s="1005">
        <f>AK41</f>
        <v>441.54643442617595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26.935426243542359</v>
      </c>
      <c r="P12" s="454">
        <f t="shared" si="1"/>
        <v>1.3974138975859475E-2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551.48611935223539</v>
      </c>
      <c r="BA12" s="17"/>
      <c r="BB12" s="29"/>
      <c r="BC12" s="1005">
        <f>O38</f>
        <v>498.57795859811773</v>
      </c>
      <c r="BD12" s="17"/>
      <c r="BE12" s="29"/>
      <c r="BF12" s="1005">
        <f>AK42</f>
        <v>427.62683677490338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38.36415196699825</v>
      </c>
      <c r="P13" s="454">
        <f t="shared" si="1"/>
        <v>1.9903378785637561E-2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14.060373052380299</v>
      </c>
      <c r="BA13" s="17"/>
      <c r="BB13" s="29"/>
      <c r="BC13" s="1005">
        <f>O41</f>
        <v>18.818202369133601</v>
      </c>
      <c r="BD13" s="17"/>
      <c r="BE13" s="29"/>
      <c r="BF13" s="1005">
        <f>AK45</f>
        <v>13.919597651272554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480.38964205831138</v>
      </c>
      <c r="P14" s="453">
        <f t="shared" si="1"/>
        <v>0.24922685685345888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500.65361463774269</v>
      </c>
      <c r="P15" s="453">
        <f t="shared" si="1"/>
        <v>0.25973983580050147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27.539550092670499</v>
      </c>
      <c r="BA15" s="1005">
        <f>AZ15</f>
        <v>27.539550092670499</v>
      </c>
      <c r="BB15" s="29"/>
      <c r="BC15" s="1005">
        <f>O43</f>
        <v>29.63272636767913</v>
      </c>
      <c r="BD15" s="1005">
        <f>BC15</f>
        <v>29.63272636767913</v>
      </c>
      <c r="BE15" s="29"/>
      <c r="BF15" s="1005">
        <f>AK47</f>
        <v>33.133669969399499</v>
      </c>
      <c r="BG15" s="1005">
        <f>AK47</f>
        <v>33.133669969399499</v>
      </c>
      <c r="BH15" s="29"/>
    </row>
    <row r="16" spans="1:62" ht="17.100000000000001" customHeight="1" thickBot="1">
      <c r="B16" s="323"/>
      <c r="C16" s="324"/>
      <c r="D16" s="326"/>
      <c r="E16" s="326"/>
      <c r="F16" s="326"/>
      <c r="G16" s="325"/>
      <c r="H16" s="325"/>
      <c r="I16" s="326"/>
      <c r="J16" s="327"/>
      <c r="K16" s="335"/>
      <c r="L16" s="246" t="s">
        <v>128</v>
      </c>
      <c r="M16" s="344"/>
      <c r="N16" s="345"/>
      <c r="O16" s="906">
        <f>SUM(O18:O21)</f>
        <v>565.54649240461572</v>
      </c>
      <c r="P16" s="453">
        <f t="shared" si="1"/>
        <v>0.29340635677026528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551.48611935223539</v>
      </c>
      <c r="P17" s="454">
        <f t="shared" si="1"/>
        <v>0.28611181443372075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302.8388235339753</v>
      </c>
      <c r="P18" s="454">
        <f t="shared" si="1"/>
        <v>0.15711322958418505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248.64729581826009</v>
      </c>
      <c r="P19" s="454">
        <f t="shared" si="1"/>
        <v>0.12899858484953566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14.060373052380299</v>
      </c>
      <c r="P20" s="454">
        <f t="shared" si="1"/>
        <v>7.2945423365445104E-3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27.539550092670499</v>
      </c>
      <c r="P22" s="612">
        <f t="shared" si="1"/>
        <v>1.4287559322358419E-2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378.38562443339566</v>
      </c>
      <c r="AZ22" s="1005">
        <f t="shared" si="3"/>
        <v>355.8449545737376</v>
      </c>
      <c r="BA22" s="1005">
        <f t="shared" si="3"/>
        <v>313.49637096138321</v>
      </c>
      <c r="BB22" s="1005">
        <f t="shared" si="3"/>
        <v>311.24700299186139</v>
      </c>
      <c r="BC22" s="1005">
        <f t="shared" si="3"/>
        <v>316.46295718796267</v>
      </c>
      <c r="BD22" s="1005">
        <f t="shared" si="3"/>
        <v>285.64098371064489</v>
      </c>
      <c r="BE22" s="1005">
        <f t="shared" si="3"/>
        <v>270.28522250357008</v>
      </c>
      <c r="BF22" s="1005">
        <f t="shared" si="3"/>
        <v>279.45798485357079</v>
      </c>
      <c r="BG22" s="1005">
        <f t="shared" si="3"/>
        <v>263.18714262501163</v>
      </c>
      <c r="BH22" s="1005">
        <f t="shared" si="3"/>
        <v>276.95586112835798</v>
      </c>
      <c r="BI22" s="1005">
        <f t="shared" si="3"/>
        <v>272.88231069540996</v>
      </c>
      <c r="BJ22" s="1005">
        <f t="shared" si="3"/>
        <v>246.97597810539494</v>
      </c>
      <c r="BK22" s="1005">
        <f t="shared" si="3"/>
        <v>258.97023087028617</v>
      </c>
      <c r="BL22" s="1005">
        <f t="shared" si="3"/>
        <v>215.95541989724947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542.48679961237042</v>
      </c>
      <c r="AZ23" s="1005">
        <f t="shared" ref="AZ23:BL23" si="4">Y39</f>
        <v>560.49590170946828</v>
      </c>
      <c r="BA23" s="1005">
        <f t="shared" si="4"/>
        <v>616.83248970514046</v>
      </c>
      <c r="BB23" s="1005">
        <f t="shared" si="4"/>
        <v>555.33975310686765</v>
      </c>
      <c r="BC23" s="1005">
        <f t="shared" si="4"/>
        <v>535.35789427667169</v>
      </c>
      <c r="BD23" s="1005">
        <f t="shared" si="4"/>
        <v>510.10995447962932</v>
      </c>
      <c r="BE23" s="1005">
        <f t="shared" si="4"/>
        <v>543.80222650794815</v>
      </c>
      <c r="BF23" s="1005">
        <f t="shared" si="4"/>
        <v>439.60230307488132</v>
      </c>
      <c r="BG23" s="1005">
        <f t="shared" si="4"/>
        <v>417.62116522316325</v>
      </c>
      <c r="BH23" s="1005">
        <f t="shared" si="4"/>
        <v>406.43627943867511</v>
      </c>
      <c r="BI23" s="1005">
        <f t="shared" si="4"/>
        <v>389.20594771165281</v>
      </c>
      <c r="BJ23" s="1005">
        <f t="shared" si="4"/>
        <v>360.0243229422224</v>
      </c>
      <c r="BK23" s="1005">
        <f t="shared" si="4"/>
        <v>407.24163486814268</v>
      </c>
      <c r="BL23" s="1005">
        <f t="shared" si="4"/>
        <v>402.17368116702283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416.07651077571552</v>
      </c>
      <c r="AZ24" s="1005">
        <f t="shared" ref="AZ24:BL24" si="5">Y40</f>
        <v>446.9188933384259</v>
      </c>
      <c r="BA24" s="1005">
        <f t="shared" si="5"/>
        <v>423.72381548757107</v>
      </c>
      <c r="BB24" s="1005">
        <f t="shared" si="5"/>
        <v>420.99807115029802</v>
      </c>
      <c r="BC24" s="1005">
        <f t="shared" si="5"/>
        <v>454.76920010197688</v>
      </c>
      <c r="BD24" s="1005">
        <f t="shared" si="5"/>
        <v>453.1771844316022</v>
      </c>
      <c r="BE24" s="1005">
        <f t="shared" si="5"/>
        <v>390.17942602364963</v>
      </c>
      <c r="BF24" s="1005">
        <f t="shared" si="5"/>
        <v>418.26976743100897</v>
      </c>
      <c r="BG24" s="1005">
        <f t="shared" si="5"/>
        <v>434.10976593012788</v>
      </c>
      <c r="BH24" s="1005">
        <f t="shared" si="5"/>
        <v>423.94783583037014</v>
      </c>
      <c r="BI24" s="1005">
        <f t="shared" si="5"/>
        <v>378.47548368099206</v>
      </c>
      <c r="BJ24" s="1005">
        <f t="shared" si="5"/>
        <v>373.99694857427443</v>
      </c>
      <c r="BK24" s="1005">
        <f t="shared" si="5"/>
        <v>410.50179467895043</v>
      </c>
      <c r="BL24" s="1005">
        <f t="shared" si="5"/>
        <v>405.50392709124463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527.58648864560257</v>
      </c>
      <c r="AZ25" s="1005">
        <f t="shared" ref="AZ25:BL25" si="6">Y41</f>
        <v>531.6488495994065</v>
      </c>
      <c r="BA25" s="1005">
        <f t="shared" si="6"/>
        <v>523.18541365014619</v>
      </c>
      <c r="BB25" s="1005">
        <f t="shared" si="6"/>
        <v>525.78523441145535</v>
      </c>
      <c r="BC25" s="1005">
        <f t="shared" si="6"/>
        <v>517.39616096725138</v>
      </c>
      <c r="BD25" s="1005">
        <f t="shared" si="6"/>
        <v>505.27032849161827</v>
      </c>
      <c r="BE25" s="1005">
        <f t="shared" si="6"/>
        <v>503.20856234600041</v>
      </c>
      <c r="BF25" s="1005">
        <f t="shared" si="6"/>
        <v>496.95323366707987</v>
      </c>
      <c r="BG25" s="1005">
        <f t="shared" si="6"/>
        <v>491.06759254084648</v>
      </c>
      <c r="BH25" s="1005">
        <f t="shared" si="6"/>
        <v>484.09391034450238</v>
      </c>
      <c r="BI25" s="1005">
        <f t="shared" si="6"/>
        <v>476.25966884462161</v>
      </c>
      <c r="BJ25" s="1005">
        <f t="shared" si="6"/>
        <v>432.96686099325905</v>
      </c>
      <c r="BK25" s="1005">
        <f t="shared" si="6"/>
        <v>431.48777109364266</v>
      </c>
      <c r="BL25" s="1005">
        <f t="shared" si="6"/>
        <v>441.54643442617595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32.512512757341369</v>
      </c>
      <c r="AZ26" s="1005">
        <f t="shared" si="7"/>
        <v>31.731935869386209</v>
      </c>
      <c r="BA26" s="1005">
        <f t="shared" si="7"/>
        <v>33.341832971574227</v>
      </c>
      <c r="BB26" s="1005">
        <f t="shared" si="7"/>
        <v>29.426373852073461</v>
      </c>
      <c r="BC26" s="1005">
        <f t="shared" si="7"/>
        <v>29.63272636767913</v>
      </c>
      <c r="BD26" s="1005">
        <f t="shared" si="7"/>
        <v>31.05713958958556</v>
      </c>
      <c r="BE26" s="1005">
        <f t="shared" si="7"/>
        <v>28.30301306328063</v>
      </c>
      <c r="BF26" s="1005">
        <f t="shared" si="7"/>
        <v>31.414668319731742</v>
      </c>
      <c r="BG26" s="1005">
        <f t="shared" si="7"/>
        <v>28.413930529376053</v>
      </c>
      <c r="BH26" s="1005">
        <f t="shared" si="7"/>
        <v>32.193968514446262</v>
      </c>
      <c r="BI26" s="1005">
        <f t="shared" si="7"/>
        <v>35.111214963114953</v>
      </c>
      <c r="BJ26" s="1005">
        <f t="shared" si="7"/>
        <v>33.721750046462887</v>
      </c>
      <c r="BK26" s="1005">
        <f t="shared" si="7"/>
        <v>34.883189042414983</v>
      </c>
      <c r="BL26" s="1005">
        <f t="shared" si="7"/>
        <v>33.133669969399499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1897.0479362244255</v>
      </c>
      <c r="AZ27" s="1005">
        <f t="shared" si="8"/>
        <v>1926.6405350904245</v>
      </c>
      <c r="BA27" s="1005">
        <f t="shared" si="8"/>
        <v>1910.5799227758152</v>
      </c>
      <c r="BB27" s="1005">
        <f t="shared" si="8"/>
        <v>1842.7964355125559</v>
      </c>
      <c r="BC27" s="1005">
        <f t="shared" si="8"/>
        <v>1853.6189389015419</v>
      </c>
      <c r="BD27" s="1005">
        <f t="shared" si="8"/>
        <v>1785.2555907030803</v>
      </c>
      <c r="BE27" s="1005">
        <f t="shared" si="8"/>
        <v>1735.7784504444487</v>
      </c>
      <c r="BF27" s="1005">
        <f t="shared" si="8"/>
        <v>1665.6979573462727</v>
      </c>
      <c r="BG27" s="1005">
        <f t="shared" si="8"/>
        <v>1634.3995968485251</v>
      </c>
      <c r="BH27" s="1005">
        <f t="shared" si="8"/>
        <v>1623.6278552563517</v>
      </c>
      <c r="BI27" s="1005">
        <f t="shared" si="8"/>
        <v>1551.9346258957912</v>
      </c>
      <c r="BJ27" s="1005">
        <f t="shared" si="8"/>
        <v>1447.6858606616136</v>
      </c>
      <c r="BK27" s="1005">
        <f t="shared" si="8"/>
        <v>1543.0846205534367</v>
      </c>
      <c r="BL27" s="1005">
        <f t="shared" si="8"/>
        <v>1498.3131325510924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1853.6189389015419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316.46295718796267</v>
      </c>
      <c r="P31" s="453">
        <f t="shared" ref="P31:P43" si="9">O31/$O$30</f>
        <v>0.17072708448668486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256.67876363569587</v>
      </c>
      <c r="P32" s="454">
        <f t="shared" si="9"/>
        <v>0.13847439635451944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19.051437874788281</v>
      </c>
      <c r="P33" s="454">
        <f t="shared" si="9"/>
        <v>1.0277968936850741E-2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40.732755677478487</v>
      </c>
      <c r="P34" s="454">
        <f t="shared" si="9"/>
        <v>2.197471919531465E-2</v>
      </c>
      <c r="Q34" s="328"/>
      <c r="R34" s="13"/>
      <c r="S34" s="323"/>
      <c r="T34" s="563" t="s">
        <v>112</v>
      </c>
      <c r="U34" s="332"/>
      <c r="V34" s="332"/>
      <c r="W34" s="332"/>
      <c r="X34" s="893">
        <f>X35+X39+X40+X41+X47</f>
        <v>1897.0479362244255</v>
      </c>
      <c r="Y34" s="894">
        <f t="shared" ref="Y34:AK34" si="10">Y35+Y39+Y40+Y41+Y47</f>
        <v>1926.6405350904245</v>
      </c>
      <c r="Z34" s="894">
        <f t="shared" si="10"/>
        <v>1910.5799227758152</v>
      </c>
      <c r="AA34" s="894">
        <f t="shared" si="10"/>
        <v>1842.7964355125559</v>
      </c>
      <c r="AB34" s="894">
        <f t="shared" si="10"/>
        <v>1853.6189389015419</v>
      </c>
      <c r="AC34" s="894">
        <f t="shared" si="10"/>
        <v>1785.2555907030803</v>
      </c>
      <c r="AD34" s="894">
        <f t="shared" si="10"/>
        <v>1735.7784504444487</v>
      </c>
      <c r="AE34" s="894">
        <f t="shared" si="10"/>
        <v>1665.6979573462727</v>
      </c>
      <c r="AF34" s="894">
        <f t="shared" si="10"/>
        <v>1634.3995968485251</v>
      </c>
      <c r="AG34" s="894">
        <f t="shared" si="10"/>
        <v>1623.6278552563517</v>
      </c>
      <c r="AH34" s="894">
        <f t="shared" si="10"/>
        <v>1551.9346258957912</v>
      </c>
      <c r="AI34" s="894">
        <f t="shared" si="10"/>
        <v>1447.6858606616136</v>
      </c>
      <c r="AJ34" s="894">
        <f t="shared" si="10"/>
        <v>1543.0846205534367</v>
      </c>
      <c r="AK34" s="895">
        <f t="shared" si="10"/>
        <v>1498.3131325510924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535.35789427667169</v>
      </c>
      <c r="P35" s="453">
        <f t="shared" si="9"/>
        <v>0.28881766529312963</v>
      </c>
      <c r="Q35" s="328"/>
      <c r="R35" s="13"/>
      <c r="S35" s="323"/>
      <c r="T35" s="334"/>
      <c r="U35" s="246" t="s">
        <v>114</v>
      </c>
      <c r="V35" s="344"/>
      <c r="W35" s="344"/>
      <c r="X35" s="896">
        <f>SUM(X36:X38)</f>
        <v>378.38562443339566</v>
      </c>
      <c r="Y35" s="897">
        <f t="shared" ref="Y35:AK35" si="11">SUM(Y36:Y38)</f>
        <v>355.8449545737376</v>
      </c>
      <c r="Z35" s="897">
        <f t="shared" si="11"/>
        <v>313.49637096138321</v>
      </c>
      <c r="AA35" s="897">
        <f t="shared" si="11"/>
        <v>311.24700299186139</v>
      </c>
      <c r="AB35" s="897">
        <f t="shared" si="11"/>
        <v>316.46295718796267</v>
      </c>
      <c r="AC35" s="897">
        <f t="shared" si="11"/>
        <v>285.64098371064489</v>
      </c>
      <c r="AD35" s="897">
        <f t="shared" si="11"/>
        <v>270.28522250357008</v>
      </c>
      <c r="AE35" s="897">
        <f t="shared" si="11"/>
        <v>279.45798485357079</v>
      </c>
      <c r="AF35" s="897">
        <f t="shared" si="11"/>
        <v>263.18714262501163</v>
      </c>
      <c r="AG35" s="897">
        <f t="shared" si="11"/>
        <v>276.95586112835798</v>
      </c>
      <c r="AH35" s="897">
        <f t="shared" si="11"/>
        <v>272.88231069540996</v>
      </c>
      <c r="AI35" s="897">
        <f t="shared" si="11"/>
        <v>246.97597810539494</v>
      </c>
      <c r="AJ35" s="897">
        <f t="shared" si="11"/>
        <v>258.97023087028617</v>
      </c>
      <c r="AK35" s="898">
        <f t="shared" si="11"/>
        <v>215.95541989724947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454.76920010197688</v>
      </c>
      <c r="P36" s="453">
        <f t="shared" si="9"/>
        <v>0.24534125680193686</v>
      </c>
      <c r="Q36" s="328"/>
      <c r="R36" s="13"/>
      <c r="S36" s="356" t="s">
        <v>184</v>
      </c>
      <c r="T36" s="335"/>
      <c r="U36" s="346"/>
      <c r="V36" s="336" t="s">
        <v>184</v>
      </c>
      <c r="W36" s="357"/>
      <c r="X36" s="899">
        <f>VLOOKUP(年度マスタ!$K$4&amp;"_"&amp;X$33,データシート1!$A:$BT,MATCH("aa_"&amp;$S36,データシート1!$A$1:$BT$1,0),0)</f>
        <v>315.93025112244521</v>
      </c>
      <c r="Y36" s="900">
        <f>VLOOKUP(年度マスタ!$K$4&amp;"_"&amp;Y$33,データシート1!$A:$BT,MATCH("aa_"&amp;$S36,データシート1!$A$1:$BT$1,0),0)</f>
        <v>291.23355326652461</v>
      </c>
      <c r="Z36" s="900">
        <f>VLOOKUP(年度マスタ!$K$4&amp;"_"&amp;Z$33,データシート1!$A:$BT,MATCH("aa_"&amp;$S36,データシート1!$A$1:$BT$1,0),0)</f>
        <v>248.42789464411999</v>
      </c>
      <c r="AA36" s="900">
        <f>VLOOKUP(年度マスタ!$K$4&amp;"_"&amp;AA$33,データシート1!$A:$BT,MATCH("aa_"&amp;$S36,データシート1!$A$1:$BT$1,0),0)</f>
        <v>248.01641510570849</v>
      </c>
      <c r="AB36" s="900">
        <f>VLOOKUP(年度マスタ!$K$4&amp;"_"&amp;AB$33,データシート1!$A:$BT,MATCH("aa_"&amp;$S36,データシート1!$A$1:$BT$1,0),0)</f>
        <v>256.67876363569587</v>
      </c>
      <c r="AC36" s="900">
        <f>VLOOKUP(年度マスタ!$K$4&amp;"_"&amp;AC$33,データシート1!$A:$BT,MATCH("aa_"&amp;$S36,データシート1!$A$1:$BT$1,0),0)</f>
        <v>246.54629658315901</v>
      </c>
      <c r="AD36" s="900">
        <f>VLOOKUP(年度マスタ!$K$4&amp;"_"&amp;AD$33,データシート1!$A:$BT,MATCH("aa_"&amp;$S36,データシート1!$A$1:$BT$1,0),0)</f>
        <v>230.99253617696081</v>
      </c>
      <c r="AE36" s="900">
        <f>VLOOKUP(年度マスタ!$K$4&amp;"_"&amp;AE$33,データシート1!$A:$BT,MATCH("aa_"&amp;$S36,データシート1!$A$1:$BT$1,0),0)</f>
        <v>240.88214592257492</v>
      </c>
      <c r="AF36" s="900">
        <f>VLOOKUP(年度マスタ!$K$4&amp;"_"&amp;AF$33,データシート1!$A:$BT,MATCH("aa_"&amp;$S36,データシート1!$A$1:$BT$1,0),0)</f>
        <v>225.20136780130551</v>
      </c>
      <c r="AG36" s="900">
        <f>VLOOKUP(年度マスタ!$K$4&amp;"_"&amp;AG$33,データシート1!$A:$BT,MATCH("aa_"&amp;$S36,データシート1!$A$1:$BT$1,0),0)</f>
        <v>242.14971094287114</v>
      </c>
      <c r="AH36" s="900">
        <f>VLOOKUP(年度マスタ!$K$4&amp;"_"&amp;AH$33,データシート1!$A:$BT,MATCH("aa_"&amp;$S36,データシート1!$A$1:$BT$1,0),0)</f>
        <v>239.53401523553558</v>
      </c>
      <c r="AI36" s="900">
        <f>VLOOKUP(年度マスタ!$K$4&amp;"_"&amp;AI$33,データシート1!$A:$BT,MATCH("aa_"&amp;$S36,データシート1!$A$1:$BT$1,0),0)</f>
        <v>209.83997259836059</v>
      </c>
      <c r="AJ36" s="900">
        <f>VLOOKUP(年度マスタ!$K$4&amp;"_"&amp;AJ$33,データシート1!$A:$BT,MATCH("aa_"&amp;$S36,データシート1!$A$1:$BT$1,0),0)</f>
        <v>214.32611821442697</v>
      </c>
      <c r="AK36" s="901">
        <f>VLOOKUP(年度マスタ!$K$4&amp;"_"&amp;AK$33,データシート1!$A:$BT,MATCH("aa_"&amp;$S36,データシート1!$A$1:$BT$1,0),0)</f>
        <v>182.60393683691413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517.39616096725138</v>
      </c>
      <c r="P37" s="453">
        <f t="shared" si="9"/>
        <v>0.27912757585108688</v>
      </c>
      <c r="Q37" s="328"/>
      <c r="R37" s="13"/>
      <c r="S37" s="356" t="s">
        <v>187</v>
      </c>
      <c r="T37" s="335"/>
      <c r="U37" s="346"/>
      <c r="V37" s="336" t="s">
        <v>194</v>
      </c>
      <c r="W37" s="357"/>
      <c r="X37" s="899">
        <f>VLOOKUP(年度マスタ!$K$4&amp;"_"&amp;X$33,データシート1!$A:$BT,MATCH("aa_"&amp;$S37,データシート1!$A$1:$BT$1,0),0)</f>
        <v>19.082863742796079</v>
      </c>
      <c r="Y37" s="900">
        <f>VLOOKUP(年度マスタ!$K$4&amp;"_"&amp;Y$33,データシート1!$A:$BT,MATCH("aa_"&amp;$S37,データシート1!$A$1:$BT$1,0),0)</f>
        <v>20.4432566553842</v>
      </c>
      <c r="Z37" s="900">
        <f>VLOOKUP(年度マスタ!$K$4&amp;"_"&amp;Z$33,データシート1!$A:$BT,MATCH("aa_"&amp;$S37,データシート1!$A$1:$BT$1,0),0)</f>
        <v>25.658945820458229</v>
      </c>
      <c r="AA37" s="900">
        <f>VLOOKUP(年度マスタ!$K$4&amp;"_"&amp;AA$33,データシート1!$A:$BT,MATCH("aa_"&amp;$S37,データシート1!$A$1:$BT$1,0),0)</f>
        <v>23.160444914315431</v>
      </c>
      <c r="AB37" s="900">
        <f>VLOOKUP(年度マスタ!$K$4&amp;"_"&amp;AB$33,データシート1!$A:$BT,MATCH("aa_"&amp;$S37,データシート1!$A$1:$BT$1,0),0)</f>
        <v>19.051437874788281</v>
      </c>
      <c r="AC37" s="900">
        <f>VLOOKUP(年度マスタ!$K$4&amp;"_"&amp;AC$33,データシート1!$A:$BT,MATCH("aa_"&amp;$S37,データシート1!$A$1:$BT$1,0),0)</f>
        <v>19.457412496639471</v>
      </c>
      <c r="AD37" s="900">
        <f>VLOOKUP(年度マスタ!$K$4&amp;"_"&amp;AD$33,データシート1!$A:$BT,MATCH("aa_"&amp;$S37,データシート1!$A$1:$BT$1,0),0)</f>
        <v>18.107040835492949</v>
      </c>
      <c r="AE37" s="900">
        <f>VLOOKUP(年度マスタ!$K$4&amp;"_"&amp;AE$33,データシート1!$A:$BT,MATCH("aa_"&amp;$S37,データシート1!$A$1:$BT$1,0),0)</f>
        <v>18.215849289373335</v>
      </c>
      <c r="AF37" s="900">
        <f>VLOOKUP(年度マスタ!$K$4&amp;"_"&amp;AF$33,データシート1!$A:$BT,MATCH("aa_"&amp;$S37,データシート1!$A$1:$BT$1,0),0)</f>
        <v>17.964069790807933</v>
      </c>
      <c r="AG37" s="900">
        <f>VLOOKUP(年度マスタ!$K$4&amp;"_"&amp;AG$33,データシート1!$A:$BT,MATCH("aa_"&amp;$S37,データシート1!$A$1:$BT$1,0),0)</f>
        <v>16.856703032589817</v>
      </c>
      <c r="AH37" s="900">
        <f>VLOOKUP(年度マスタ!$K$4&amp;"_"&amp;AH$33,データシート1!$A:$BT,MATCH("aa_"&amp;$S37,データシート1!$A$1:$BT$1,0),0)</f>
        <v>15.301145267323422</v>
      </c>
      <c r="AI37" s="900">
        <f>VLOOKUP(年度マスタ!$K$4&amp;"_"&amp;AI$33,データシート1!$A:$BT,MATCH("aa_"&amp;$S37,データシート1!$A$1:$BT$1,0),0)</f>
        <v>17.008639903104367</v>
      </c>
      <c r="AJ37" s="900">
        <f>VLOOKUP(年度マスタ!$K$4&amp;"_"&amp;AJ$33,データシート1!$A:$BT,MATCH("aa_"&amp;$S37,データシート1!$A$1:$BT$1,0),0)</f>
        <v>18.238598804400844</v>
      </c>
      <c r="AK37" s="901">
        <f>VLOOKUP(年度マスタ!$K$4&amp;"_"&amp;AK$33,データシート1!$A:$BT,MATCH("aa_"&amp;$S37,データシート1!$A$1:$BT$1,0),0)</f>
        <v>16.431670716662808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498.57795859811773</v>
      </c>
      <c r="P38" s="454">
        <f t="shared" si="9"/>
        <v>0.2689754340196675</v>
      </c>
      <c r="Q38" s="328"/>
      <c r="R38" s="13"/>
      <c r="S38" s="356" t="s">
        <v>188</v>
      </c>
      <c r="T38" s="335"/>
      <c r="U38" s="348"/>
      <c r="V38" s="358" t="s">
        <v>197</v>
      </c>
      <c r="W38" s="358"/>
      <c r="X38" s="899">
        <f>VLOOKUP(年度マスタ!$K$4&amp;"_"&amp;X$33,データシート1!$A:$BT,MATCH("aa_"&amp;$S38,データシート1!$A$1:$BT$1,0),0)</f>
        <v>43.372509568154378</v>
      </c>
      <c r="Y38" s="900">
        <f>VLOOKUP(年度マスタ!$K$4&amp;"_"&amp;Y$33,データシート1!$A:$BT,MATCH("aa_"&amp;$S38,データシート1!$A$1:$BT$1,0),0)</f>
        <v>44.168144651828818</v>
      </c>
      <c r="Z38" s="900">
        <f>VLOOKUP(年度マスタ!$K$4&amp;"_"&amp;Z$33,データシート1!$A:$BT,MATCH("aa_"&amp;$S38,データシート1!$A$1:$BT$1,0),0)</f>
        <v>39.409530496804969</v>
      </c>
      <c r="AA38" s="900">
        <f>VLOOKUP(年度マスタ!$K$4&amp;"_"&amp;AA$33,データシート1!$A:$BT,MATCH("aa_"&amp;$S38,データシート1!$A$1:$BT$1,0),0)</f>
        <v>40.070142971837477</v>
      </c>
      <c r="AB38" s="900">
        <f>VLOOKUP(年度マスタ!$K$4&amp;"_"&amp;AB$33,データシート1!$A:$BT,MATCH("aa_"&amp;$S38,データシート1!$A$1:$BT$1,0),0)</f>
        <v>40.732755677478487</v>
      </c>
      <c r="AC38" s="900">
        <f>VLOOKUP(年度マスタ!$K$4&amp;"_"&amp;AC$33,データシート1!$A:$BT,MATCH("aa_"&amp;$S38,データシート1!$A$1:$BT$1,0),0)</f>
        <v>19.63727463084642</v>
      </c>
      <c r="AD38" s="900">
        <f>VLOOKUP(年度マスタ!$K$4&amp;"_"&amp;AD$33,データシート1!$A:$BT,MATCH("aa_"&amp;$S38,データシート1!$A$1:$BT$1,0),0)</f>
        <v>21.18564549111634</v>
      </c>
      <c r="AE38" s="900">
        <f>VLOOKUP(年度マスタ!$K$4&amp;"_"&amp;AE$33,データシート1!$A:$BT,MATCH("aa_"&amp;$S38,データシート1!$A$1:$BT$1,0),0)</f>
        <v>20.35998964162253</v>
      </c>
      <c r="AF38" s="900">
        <f>VLOOKUP(年度マスタ!$K$4&amp;"_"&amp;AF$33,データシート1!$A:$BT,MATCH("aa_"&amp;$S38,データシート1!$A$1:$BT$1,0),0)</f>
        <v>20.02170503289819</v>
      </c>
      <c r="AG38" s="900">
        <f>VLOOKUP(年度マスタ!$K$4&amp;"_"&amp;AG$33,データシート1!$A:$BT,MATCH("aa_"&amp;$S38,データシート1!$A$1:$BT$1,0),0)</f>
        <v>17.949447152897054</v>
      </c>
      <c r="AH38" s="900">
        <f>VLOOKUP(年度マスタ!$K$4&amp;"_"&amp;AH$33,データシート1!$A:$BT,MATCH("aa_"&amp;$S38,データシート1!$A$1:$BT$1,0),0)</f>
        <v>18.047150192550969</v>
      </c>
      <c r="AI38" s="900">
        <f>VLOOKUP(年度マスタ!$K$4&amp;"_"&amp;AI$33,データシート1!$A:$BT,MATCH("aa_"&amp;$S38,データシート1!$A$1:$BT$1,0),0)</f>
        <v>20.12736560392997</v>
      </c>
      <c r="AJ38" s="900">
        <f>VLOOKUP(年度マスタ!$K$4&amp;"_"&amp;AJ$33,データシート1!$A:$BT,MATCH("aa_"&amp;$S38,データシート1!$A$1:$BT$1,0),0)</f>
        <v>26.405513851458373</v>
      </c>
      <c r="AK38" s="901">
        <f>VLOOKUP(年度マスタ!$K$4&amp;"_"&amp;AK$33,データシート1!$A:$BT,MATCH("aa_"&amp;$S38,データシート1!$A$1:$BT$1,0),0)</f>
        <v>16.919812343672536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280.82005460238923</v>
      </c>
      <c r="P39" s="454">
        <f t="shared" si="9"/>
        <v>0.15149826574862454</v>
      </c>
      <c r="Q39" s="328"/>
      <c r="R39" s="13"/>
      <c r="S39" s="356" t="s">
        <v>189</v>
      </c>
      <c r="T39" s="335"/>
      <c r="U39" s="343" t="s">
        <v>199</v>
      </c>
      <c r="V39" s="344"/>
      <c r="W39" s="344"/>
      <c r="X39" s="896">
        <f>VLOOKUP(年度マスタ!$K$4&amp;"_"&amp;X$33,データシート1!$A:$BT,MATCH("aa_"&amp;$S39,データシート1!$A$1:$BT$1,0),0)</f>
        <v>542.48679961237042</v>
      </c>
      <c r="Y39" s="897">
        <f>VLOOKUP(年度マスタ!$K$4&amp;"_"&amp;Y$33,データシート1!$A:$BT,MATCH("aa_"&amp;$S39,データシート1!$A$1:$BT$1,0),0)</f>
        <v>560.49590170946828</v>
      </c>
      <c r="Z39" s="897">
        <f>VLOOKUP(年度マスタ!$K$4&amp;"_"&amp;Z$33,データシート1!$A:$BT,MATCH("aa_"&amp;$S39,データシート1!$A$1:$BT$1,0),0)</f>
        <v>616.83248970514046</v>
      </c>
      <c r="AA39" s="897">
        <f>VLOOKUP(年度マスタ!$K$4&amp;"_"&amp;AA$33,データシート1!$A:$BT,MATCH("aa_"&amp;$S39,データシート1!$A$1:$BT$1,0),0)</f>
        <v>555.33975310686765</v>
      </c>
      <c r="AB39" s="897">
        <f>VLOOKUP(年度マスタ!$K$4&amp;"_"&amp;AB$33,データシート1!$A:$BT,MATCH("aa_"&amp;$S39,データシート1!$A$1:$BT$1,0),0)</f>
        <v>535.35789427667169</v>
      </c>
      <c r="AC39" s="897">
        <f>VLOOKUP(年度マスタ!$K$4&amp;"_"&amp;AC$33,データシート1!$A:$BT,MATCH("aa_"&amp;$S39,データシート1!$A$1:$BT$1,0),0)</f>
        <v>510.10995447962932</v>
      </c>
      <c r="AD39" s="897">
        <f>VLOOKUP(年度マスタ!$K$4&amp;"_"&amp;AD$33,データシート1!$A:$BT,MATCH("aa_"&amp;$S39,データシート1!$A$1:$BT$1,0),0)</f>
        <v>543.80222650794815</v>
      </c>
      <c r="AE39" s="897">
        <f>VLOOKUP(年度マスタ!$K$4&amp;"_"&amp;AE$33,データシート1!$A:$BT,MATCH("aa_"&amp;$S39,データシート1!$A$1:$BT$1,0),0)</f>
        <v>439.60230307488132</v>
      </c>
      <c r="AF39" s="897">
        <f>VLOOKUP(年度マスタ!$K$4&amp;"_"&amp;AF$33,データシート1!$A:$BT,MATCH("aa_"&amp;$S39,データシート1!$A$1:$BT$1,0),0)</f>
        <v>417.62116522316325</v>
      </c>
      <c r="AG39" s="897">
        <f>VLOOKUP(年度マスタ!$K$4&amp;"_"&amp;AG$33,データシート1!$A:$BT,MATCH("aa_"&amp;$S39,データシート1!$A$1:$BT$1,0),0)</f>
        <v>406.43627943867511</v>
      </c>
      <c r="AH39" s="897">
        <f>VLOOKUP(年度マスタ!$K$4&amp;"_"&amp;AH$33,データシート1!$A:$BT,MATCH("aa_"&amp;$S39,データシート1!$A$1:$BT$1,0),0)</f>
        <v>389.20594771165281</v>
      </c>
      <c r="AI39" s="897">
        <f>VLOOKUP(年度マスタ!$K$4&amp;"_"&amp;AI$33,データシート1!$A:$BT,MATCH("aa_"&amp;$S39,データシート1!$A$1:$BT$1,0),0)</f>
        <v>360.0243229422224</v>
      </c>
      <c r="AJ39" s="897">
        <f>VLOOKUP(年度マスタ!$K$4&amp;"_"&amp;AJ$33,データシート1!$A:$BT,MATCH("aa_"&amp;$S39,データシート1!$A$1:$BT$1,0),0)</f>
        <v>407.24163486814268</v>
      </c>
      <c r="AK39" s="898">
        <f>VLOOKUP(年度マスタ!$K$4&amp;"_"&amp;AK$33,データシート1!$A:$BT,MATCH("aa_"&amp;$S39,データシート1!$A$1:$BT$1,0),0)</f>
        <v>402.17368116702283</v>
      </c>
      <c r="AL39" s="330"/>
      <c r="AW39" s="17" t="str">
        <f>年度マスタ!K4</f>
        <v>20202</v>
      </c>
      <c r="AX39" s="17" t="s">
        <v>200</v>
      </c>
      <c r="AY39" s="17">
        <f>VLOOKUP($AW39&amp;"_"&amp;$AY$34,データシート1!$A:$BT,MATCH($AY$31&amp;"_"&amp;AY$36,データシート1!$A$1:$BT$1,0),0)</f>
        <v>182.60393683691413</v>
      </c>
      <c r="AZ39" s="17">
        <f>VLOOKUP($AW39&amp;"_"&amp;$AY$34,データシート1!$A:$BT,MATCH($AY$31&amp;"_"&amp;AZ$36,データシート1!$A$1:$BT$1,0),0)</f>
        <v>16.431670716662808</v>
      </c>
      <c r="BA39" s="17">
        <f>VLOOKUP($AW39&amp;"_"&amp;$AY$34,データシート1!$A:$BT,MATCH($AY$31&amp;"_"&amp;BA$36,データシート1!$A$1:$BT$1,0),0)</f>
        <v>16.919812343672536</v>
      </c>
      <c r="BB39" s="17">
        <f>VLOOKUP($AW39&amp;"_"&amp;$AY$34,データシート1!$A:$BT,MATCH($AY$31&amp;"_"&amp;BB$36,データシート1!$A$1:$BT$1,0),0)</f>
        <v>402.17368116702283</v>
      </c>
      <c r="BC39" s="17">
        <f>VLOOKUP($AW39&amp;"_"&amp;$AY$34,データシート1!$A:$BT,MATCH($AY$31&amp;"_"&amp;BC$36,データシート1!$A$1:$BT$1,0),0)</f>
        <v>405.50392709124463</v>
      </c>
      <c r="BD39" s="17">
        <f>VLOOKUP($AW39&amp;"_"&amp;$AY$34,データシート1!$A:$BT,MATCH($AY$31&amp;"_"&amp;BD$36,データシート1!$A$1:$BT$1,0),0)</f>
        <v>232.09971300532698</v>
      </c>
      <c r="BE39" s="17">
        <f>VLOOKUP($AW39&amp;"_"&amp;$AY$34,データシート1!$A:$BT,MATCH($AY$31&amp;"_"&amp;BE$36,データシート1!$A$1:$BT$1,0),0)</f>
        <v>195.52712376957641</v>
      </c>
      <c r="BF39" s="17">
        <f>VLOOKUP($AW39&amp;"_"&amp;$AY$34,データシート1!$A:$BT,MATCH($AY$31&amp;"_"&amp;BF$36,データシート1!$A$1:$BT$1,0),0)</f>
        <v>13.919597651272554</v>
      </c>
      <c r="BG39" s="17">
        <f>VLOOKUP($AW39&amp;"_"&amp;$AY$34,データシート1!$A:$BT,MATCH($AY$31&amp;"_"&amp;BG$36,データシート1!$A$1:$BT$1,0),0)</f>
        <v>0</v>
      </c>
      <c r="BH39" s="17">
        <f>VLOOKUP($AW39&amp;"_"&amp;$AY$34,データシート1!$A:$BT,MATCH($AY$31&amp;"_"&amp;BH$36,データシート1!$A$1:$BT$1,0),0)</f>
        <v>33.133669969399499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217.7579039957285</v>
      </c>
      <c r="P40" s="454">
        <f t="shared" si="9"/>
        <v>0.11747716827104293</v>
      </c>
      <c r="Q40" s="328"/>
      <c r="R40" s="13"/>
      <c r="S40" s="356" t="s">
        <v>165</v>
      </c>
      <c r="T40" s="335"/>
      <c r="U40" s="343" t="s">
        <v>165</v>
      </c>
      <c r="V40" s="344"/>
      <c r="W40" s="344"/>
      <c r="X40" s="896">
        <f>VLOOKUP(年度マスタ!$K$4&amp;"_"&amp;X$33,データシート1!$A:$BT,MATCH("aa_"&amp;$S40,データシート1!$A$1:$BT$1,0),0)</f>
        <v>416.07651077571552</v>
      </c>
      <c r="Y40" s="897">
        <f>VLOOKUP(年度マスタ!$K$4&amp;"_"&amp;Y$33,データシート1!$A:$BT,MATCH("aa_"&amp;$S40,データシート1!$A$1:$BT$1,0),0)</f>
        <v>446.9188933384259</v>
      </c>
      <c r="Z40" s="897">
        <f>VLOOKUP(年度マスタ!$K$4&amp;"_"&amp;Z$33,データシート1!$A:$BT,MATCH("aa_"&amp;$S40,データシート1!$A$1:$BT$1,0),0)</f>
        <v>423.72381548757107</v>
      </c>
      <c r="AA40" s="897">
        <f>VLOOKUP(年度マスタ!$K$4&amp;"_"&amp;AA$33,データシート1!$A:$BT,MATCH("aa_"&amp;$S40,データシート1!$A$1:$BT$1,0),0)</f>
        <v>420.99807115029802</v>
      </c>
      <c r="AB40" s="897">
        <f>VLOOKUP(年度マスタ!$K$4&amp;"_"&amp;AB$33,データシート1!$A:$BT,MATCH("aa_"&amp;$S40,データシート1!$A$1:$BT$1,0),0)</f>
        <v>454.76920010197688</v>
      </c>
      <c r="AC40" s="897">
        <f>VLOOKUP(年度マスタ!$K$4&amp;"_"&amp;AC$33,データシート1!$A:$BT,MATCH("aa_"&amp;$S40,データシート1!$A$1:$BT$1,0),0)</f>
        <v>453.1771844316022</v>
      </c>
      <c r="AD40" s="897">
        <f>VLOOKUP(年度マスタ!$K$4&amp;"_"&amp;AD$33,データシート1!$A:$BT,MATCH("aa_"&amp;$S40,データシート1!$A$1:$BT$1,0),0)</f>
        <v>390.17942602364963</v>
      </c>
      <c r="AE40" s="897">
        <f>VLOOKUP(年度マスタ!$K$4&amp;"_"&amp;AE$33,データシート1!$A:$BT,MATCH("aa_"&amp;$S40,データシート1!$A$1:$BT$1,0),0)</f>
        <v>418.26976743100897</v>
      </c>
      <c r="AF40" s="897">
        <f>VLOOKUP(年度マスタ!$K$4&amp;"_"&amp;AF$33,データシート1!$A:$BT,MATCH("aa_"&amp;$S40,データシート1!$A$1:$BT$1,0),0)</f>
        <v>434.10976593012788</v>
      </c>
      <c r="AG40" s="897">
        <f>VLOOKUP(年度マスタ!$K$4&amp;"_"&amp;AG$33,データシート1!$A:$BT,MATCH("aa_"&amp;$S40,データシート1!$A$1:$BT$1,0),0)</f>
        <v>423.94783583037014</v>
      </c>
      <c r="AH40" s="897">
        <f>VLOOKUP(年度マスタ!$K$4&amp;"_"&amp;AH$33,データシート1!$A:$BT,MATCH("aa_"&amp;$S40,データシート1!$A$1:$BT$1,0),0)</f>
        <v>378.47548368099206</v>
      </c>
      <c r="AI40" s="897">
        <f>VLOOKUP(年度マスタ!$K$4&amp;"_"&amp;AI$33,データシート1!$A:$BT,MATCH("aa_"&amp;$S40,データシート1!$A$1:$BT$1,0),0)</f>
        <v>373.99694857427443</v>
      </c>
      <c r="AJ40" s="897">
        <f>VLOOKUP(年度マスタ!$K$4&amp;"_"&amp;AJ$33,データシート1!$A:$BT,MATCH("aa_"&amp;$S40,データシート1!$A$1:$BT$1,0),0)</f>
        <v>410.50179467895043</v>
      </c>
      <c r="AK40" s="898">
        <f>VLOOKUP(年度マスタ!$K$4&amp;"_"&amp;AK$33,データシート1!$A:$BT,MATCH("aa_"&amp;$S40,データシート1!$A$1:$BT$1,0),0)</f>
        <v>405.50392709124463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18.818202369133601</v>
      </c>
      <c r="P41" s="454">
        <f t="shared" si="9"/>
        <v>1.0152141831419409E-2</v>
      </c>
      <c r="Q41" s="328"/>
      <c r="R41" s="13"/>
      <c r="S41" s="356" t="s">
        <v>201</v>
      </c>
      <c r="T41" s="335"/>
      <c r="U41" s="246" t="s">
        <v>128</v>
      </c>
      <c r="V41" s="344"/>
      <c r="W41" s="344"/>
      <c r="X41" s="896">
        <f>X42+X45+X46</f>
        <v>527.58648864560257</v>
      </c>
      <c r="Y41" s="897">
        <f t="shared" ref="Y41:AH41" si="12">Y42+Y45+Y46</f>
        <v>531.6488495994065</v>
      </c>
      <c r="Z41" s="897">
        <f t="shared" si="12"/>
        <v>523.18541365014619</v>
      </c>
      <c r="AA41" s="897">
        <f t="shared" si="12"/>
        <v>525.78523441145535</v>
      </c>
      <c r="AB41" s="897">
        <f t="shared" si="12"/>
        <v>517.39616096725138</v>
      </c>
      <c r="AC41" s="897">
        <f t="shared" si="12"/>
        <v>505.27032849161827</v>
      </c>
      <c r="AD41" s="897">
        <f t="shared" si="12"/>
        <v>503.20856234600041</v>
      </c>
      <c r="AE41" s="897">
        <f t="shared" si="12"/>
        <v>496.95323366707987</v>
      </c>
      <c r="AF41" s="897">
        <f t="shared" si="12"/>
        <v>491.06759254084648</v>
      </c>
      <c r="AG41" s="897">
        <f t="shared" si="12"/>
        <v>484.09391034450238</v>
      </c>
      <c r="AH41" s="897">
        <f t="shared" si="12"/>
        <v>476.25966884462161</v>
      </c>
      <c r="AI41" s="897">
        <f>AI42+AI45+AI46</f>
        <v>432.96686099325905</v>
      </c>
      <c r="AJ41" s="897">
        <f>AJ42+AJ45+AJ46</f>
        <v>431.48777109364266</v>
      </c>
      <c r="AK41" s="898">
        <f>AK42+AK45+AK46</f>
        <v>441.54643442617595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513.67662234700242</v>
      </c>
      <c r="Y42" s="900">
        <f t="shared" ref="Y42:AK42" si="13">SUM(Y43:Y44)</f>
        <v>517.11460309087704</v>
      </c>
      <c r="Z42" s="900">
        <f t="shared" si="13"/>
        <v>506.38636320614773</v>
      </c>
      <c r="AA42" s="900">
        <f t="shared" si="13"/>
        <v>507.29147623124049</v>
      </c>
      <c r="AB42" s="900">
        <f t="shared" si="13"/>
        <v>498.57795859811773</v>
      </c>
      <c r="AC42" s="900">
        <f t="shared" si="13"/>
        <v>487.27661355854849</v>
      </c>
      <c r="AD42" s="900">
        <f t="shared" si="13"/>
        <v>485.6411002420374</v>
      </c>
      <c r="AE42" s="900">
        <f t="shared" si="13"/>
        <v>479.91170304333957</v>
      </c>
      <c r="AF42" s="900">
        <f t="shared" si="13"/>
        <v>474.65157465144227</v>
      </c>
      <c r="AG42" s="900">
        <f t="shared" si="13"/>
        <v>468.90564433743839</v>
      </c>
      <c r="AH42" s="900">
        <f t="shared" si="13"/>
        <v>461.5271561613518</v>
      </c>
      <c r="AI42" s="900">
        <f t="shared" si="13"/>
        <v>418.93597764601816</v>
      </c>
      <c r="AJ42" s="900">
        <f t="shared" si="13"/>
        <v>417.65189502788706</v>
      </c>
      <c r="AK42" s="901">
        <f t="shared" si="13"/>
        <v>427.62683677490338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29.63272636767913</v>
      </c>
      <c r="P43" s="612">
        <f t="shared" si="9"/>
        <v>1.598641756716164E-2</v>
      </c>
      <c r="Q43" s="328"/>
      <c r="R43" s="13"/>
      <c r="S43" s="356" t="s">
        <v>190</v>
      </c>
      <c r="T43" s="359"/>
      <c r="U43" s="346"/>
      <c r="V43" s="360"/>
      <c r="W43" s="347" t="s">
        <v>190</v>
      </c>
      <c r="X43" s="899">
        <f>VLOOKUP(年度マスタ!$K$4&amp;"_"&amp;X$33,データシート1!$A:$BT,MATCH("aa_"&amp;$S43,データシート1!$A$1:$BT$1,0),0)</f>
        <v>288.33226062812417</v>
      </c>
      <c r="Y43" s="900">
        <f>VLOOKUP(年度マスタ!$K$4&amp;"_"&amp;Y$33,データシート1!$A:$BT,MATCH("aa_"&amp;$S43,データシート1!$A$1:$BT$1,0),0)</f>
        <v>289.82020428868992</v>
      </c>
      <c r="Z43" s="900">
        <f>VLOOKUP(年度マスタ!$K$4&amp;"_"&amp;Z$33,データシート1!$A:$BT,MATCH("aa_"&amp;$S43,データシート1!$A$1:$BT$1,0),0)</f>
        <v>287.28844838990614</v>
      </c>
      <c r="AA43" s="900">
        <f>VLOOKUP(年度マスタ!$K$4&amp;"_"&amp;AA$33,データシート1!$A:$BT,MATCH("aa_"&amp;$S43,データシート1!$A$1:$BT$1,0),0)</f>
        <v>289.32582342846069</v>
      </c>
      <c r="AB43" s="900">
        <f>VLOOKUP(年度マスタ!$K$4&amp;"_"&amp;AB$33,データシート1!$A:$BT,MATCH("aa_"&amp;$S43,データシート1!$A$1:$BT$1,0),0)</f>
        <v>280.82005460238923</v>
      </c>
      <c r="AC43" s="900">
        <f>VLOOKUP(年度マスタ!$K$4&amp;"_"&amp;AC$33,データシート1!$A:$BT,MATCH("aa_"&amp;$S43,データシート1!$A$1:$BT$1,0),0)</f>
        <v>269.12999393648198</v>
      </c>
      <c r="AD43" s="900">
        <f>VLOOKUP(年度マスタ!$K$4&amp;"_"&amp;AD$33,データシート1!$A:$BT,MATCH("aa_"&amp;$S43,データシート1!$A$1:$BT$1,0),0)</f>
        <v>268.51815253888799</v>
      </c>
      <c r="AE43" s="900">
        <f>VLOOKUP(年度マスタ!$K$4&amp;"_"&amp;AE$33,データシート1!$A:$BT,MATCH("aa_"&amp;$S43,データシート1!$A$1:$BT$1,0),0)</f>
        <v>267.83334934352325</v>
      </c>
      <c r="AF43" s="900">
        <f>VLOOKUP(年度マスタ!$K$4&amp;"_"&amp;AF$33,データシート1!$A:$BT,MATCH("aa_"&amp;$S43,データシート1!$A$1:$BT$1,0),0)</f>
        <v>264.94984153630844</v>
      </c>
      <c r="AG43" s="900">
        <f>VLOOKUP(年度マスタ!$K$4&amp;"_"&amp;AG$33,データシート1!$A:$BT,MATCH("aa_"&amp;$S43,データシート1!$A$1:$BT$1,0),0)</f>
        <v>261.28655216271687</v>
      </c>
      <c r="AH43" s="900">
        <f>VLOOKUP(年度マスタ!$K$4&amp;"_"&amp;AH$33,データシート1!$A:$BT,MATCH("aa_"&amp;$S43,データシート1!$A$1:$BT$1,0),0)</f>
        <v>255.79050854103662</v>
      </c>
      <c r="AI43" s="900">
        <f>VLOOKUP(年度マスタ!$K$4&amp;"_"&amp;AI$33,データシート1!$A:$BT,MATCH("aa_"&amp;$S43,データシート1!$A$1:$BT$1,0),0)</f>
        <v>225.18761588234133</v>
      </c>
      <c r="AJ43" s="900">
        <f>VLOOKUP(年度マスタ!$K$4&amp;"_"&amp;AJ$33,データシート1!$A:$BT,MATCH("aa_"&amp;$S43,データシート1!$A$1:$BT$1,0),0)</f>
        <v>219.53438865217632</v>
      </c>
      <c r="AK43" s="901">
        <f>VLOOKUP(年度マスタ!$K$4&amp;"_"&amp;AK$33,データシート1!$A:$BT,MATCH("aa_"&amp;$S43,データシート1!$A$1:$BT$1,0),0)</f>
        <v>232.09971300532698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225.3443617188783</v>
      </c>
      <c r="Y44" s="900">
        <f>VLOOKUP(年度マスタ!$K$4&amp;"_"&amp;Y$33,データシート1!$A:$BT,MATCH("aa_"&amp;$S44,データシート1!$A$1:$BT$1,0),0)</f>
        <v>227.29439880218709</v>
      </c>
      <c r="Z44" s="900">
        <f>VLOOKUP(年度マスタ!$K$4&amp;"_"&amp;Z$33,データシート1!$A:$BT,MATCH("aa_"&amp;$S44,データシート1!$A$1:$BT$1,0),0)</f>
        <v>219.09791481624163</v>
      </c>
      <c r="AA44" s="900">
        <f>VLOOKUP(年度マスタ!$K$4&amp;"_"&amp;AA$33,データシート1!$A:$BT,MATCH("aa_"&amp;$S44,データシート1!$A$1:$BT$1,0),0)</f>
        <v>217.96565280277977</v>
      </c>
      <c r="AB44" s="900">
        <f>VLOOKUP(年度マスタ!$K$4&amp;"_"&amp;AB$33,データシート1!$A:$BT,MATCH("aa_"&amp;$S44,データシート1!$A$1:$BT$1,0),0)</f>
        <v>217.7579039957285</v>
      </c>
      <c r="AC44" s="900">
        <f>VLOOKUP(年度マスタ!$K$4&amp;"_"&amp;AC$33,データシート1!$A:$BT,MATCH("aa_"&amp;$S44,データシート1!$A$1:$BT$1,0),0)</f>
        <v>218.14661962206651</v>
      </c>
      <c r="AD44" s="900">
        <f>VLOOKUP(年度マスタ!$K$4&amp;"_"&amp;AD$33,データシート1!$A:$BT,MATCH("aa_"&amp;$S44,データシート1!$A$1:$BT$1,0),0)</f>
        <v>217.12294770314938</v>
      </c>
      <c r="AE44" s="900">
        <f>VLOOKUP(年度マスタ!$K$4&amp;"_"&amp;AE$33,データシート1!$A:$BT,MATCH("aa_"&amp;$S44,データシート1!$A$1:$BT$1,0),0)</f>
        <v>212.07835369981629</v>
      </c>
      <c r="AF44" s="900">
        <f>VLOOKUP(年度マスタ!$K$4&amp;"_"&amp;AF$33,データシート1!$A:$BT,MATCH("aa_"&amp;$S44,データシート1!$A$1:$BT$1,0),0)</f>
        <v>209.70173311513386</v>
      </c>
      <c r="AG44" s="900">
        <f>VLOOKUP(年度マスタ!$K$4&amp;"_"&amp;AG$33,データシート1!$A:$BT,MATCH("aa_"&amp;$S44,データシート1!$A$1:$BT$1,0),0)</f>
        <v>207.61909217472149</v>
      </c>
      <c r="AH44" s="900">
        <f>VLOOKUP(年度マスタ!$K$4&amp;"_"&amp;AH$33,データシート1!$A:$BT,MATCH("aa_"&amp;$S44,データシート1!$A$1:$BT$1,0),0)</f>
        <v>205.73664762031518</v>
      </c>
      <c r="AI44" s="900">
        <f>VLOOKUP(年度マスタ!$K$4&amp;"_"&amp;AI$33,データシート1!$A:$BT,MATCH("aa_"&amp;$S44,データシート1!$A$1:$BT$1,0),0)</f>
        <v>193.74836176367683</v>
      </c>
      <c r="AJ44" s="900">
        <f>VLOOKUP(年度マスタ!$K$4&amp;"_"&amp;AJ$33,データシート1!$A:$BT,MATCH("aa_"&amp;$S44,データシート1!$A$1:$BT$1,0),0)</f>
        <v>198.11750637571075</v>
      </c>
      <c r="AK44" s="901">
        <f>VLOOKUP(年度マスタ!$K$4&amp;"_"&amp;AK$33,データシート1!$A:$BT,MATCH("aa_"&amp;$S44,データシート1!$A$1:$BT$1,0),0)</f>
        <v>195.52712376957641</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13.9098662986001</v>
      </c>
      <c r="Y45" s="900">
        <f>VLOOKUP(年度マスタ!$K$4&amp;"_"&amp;Y$33,データシート1!$A:$BT,MATCH("aa_"&amp;$S45,データシート1!$A$1:$BT$1,0),0)</f>
        <v>14.534246508529501</v>
      </c>
      <c r="Z45" s="900">
        <f>VLOOKUP(年度マスタ!$K$4&amp;"_"&amp;Z$33,データシート1!$A:$BT,MATCH("aa_"&amp;$S45,データシート1!$A$1:$BT$1,0),0)</f>
        <v>16.7990504439984</v>
      </c>
      <c r="AA45" s="900">
        <f>VLOOKUP(年度マスタ!$K$4&amp;"_"&amp;AA$33,データシート1!$A:$BT,MATCH("aa_"&amp;$S45,データシート1!$A$1:$BT$1,0),0)</f>
        <v>18.493758180214801</v>
      </c>
      <c r="AB45" s="900">
        <f>VLOOKUP(年度マスタ!$K$4&amp;"_"&amp;AB$33,データシート1!$A:$BT,MATCH("aa_"&amp;$S45,データシート1!$A$1:$BT$1,0),0)</f>
        <v>18.818202369133601</v>
      </c>
      <c r="AC45" s="900">
        <f>VLOOKUP(年度マスタ!$K$4&amp;"_"&amp;AC$33,データシート1!$A:$BT,MATCH("aa_"&amp;$S45,データシート1!$A$1:$BT$1,0),0)</f>
        <v>17.9937149330698</v>
      </c>
      <c r="AD45" s="900">
        <f>VLOOKUP(年度マスタ!$K$4&amp;"_"&amp;AD$33,データシート1!$A:$BT,MATCH("aa_"&amp;$S45,データシート1!$A$1:$BT$1,0),0)</f>
        <v>17.567462103962999</v>
      </c>
      <c r="AE45" s="900">
        <f>VLOOKUP(年度マスタ!$K$4&amp;"_"&amp;AE$33,データシート1!$A:$BT,MATCH("aa_"&amp;$S45,データシート1!$A$1:$BT$1,0),0)</f>
        <v>17.041530623740318</v>
      </c>
      <c r="AF45" s="900">
        <f>VLOOKUP(年度マスタ!$K$4&amp;"_"&amp;AF$33,データシート1!$A:$BT,MATCH("aa_"&amp;$S45,データシート1!$A$1:$BT$1,0),0)</f>
        <v>16.416017889404198</v>
      </c>
      <c r="AG45" s="900">
        <f>VLOOKUP(年度マスタ!$K$4&amp;"_"&amp;AG$33,データシート1!$A:$BT,MATCH("aa_"&amp;$S45,データシート1!$A$1:$BT$1,0),0)</f>
        <v>15.188266007064</v>
      </c>
      <c r="AH45" s="900">
        <f>VLOOKUP(年度マスタ!$K$4&amp;"_"&amp;AH$33,データシート1!$A:$BT,MATCH("aa_"&amp;$S45,データシート1!$A$1:$BT$1,0),0)</f>
        <v>14.7325126832698</v>
      </c>
      <c r="AI45" s="900">
        <f>VLOOKUP(年度マスタ!$K$4&amp;"_"&amp;AI$33,データシート1!$A:$BT,MATCH("aa_"&amp;$S45,データシート1!$A$1:$BT$1,0),0)</f>
        <v>14.0308833472409</v>
      </c>
      <c r="AJ45" s="900">
        <f>VLOOKUP(年度マスタ!$K$4&amp;"_"&amp;AJ$33,データシート1!$A:$BT,MATCH("aa_"&amp;$S45,データシート1!$A$1:$BT$1,0),0)</f>
        <v>13.835876065755601</v>
      </c>
      <c r="AK45" s="901">
        <f>VLOOKUP(年度マスタ!$K$4&amp;"_"&amp;AK$33,データシート1!$A:$BT,MATCH("aa_"&amp;$S45,データシート1!$A$1:$BT$1,0),0)</f>
        <v>13.919597651272554</v>
      </c>
      <c r="AL45" s="330"/>
      <c r="AW45" s="17" t="str">
        <f>AW48</f>
        <v>松本市</v>
      </c>
      <c r="AX45" s="1010">
        <f t="shared" ref="AX45:BB45" si="15">AX48/$BC48</f>
        <v>0.14413236806484803</v>
      </c>
      <c r="AY45" s="1010">
        <f t="shared" si="15"/>
        <v>0.26841764410238106</v>
      </c>
      <c r="AZ45" s="1010">
        <f t="shared" si="15"/>
        <v>0.27064030761101066</v>
      </c>
      <c r="BA45" s="1010">
        <f t="shared" si="15"/>
        <v>0.294695698004315</v>
      </c>
      <c r="BB45" s="1010">
        <f t="shared" si="15"/>
        <v>2.2113982217445219E-2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32.512512757341369</v>
      </c>
      <c r="Y47" s="903">
        <f>VLOOKUP(年度マスタ!$K$4&amp;"_"&amp;Y$33,データシート1!$A:$BT,MATCH("aa_"&amp;$S47,データシート1!$A$1:$BT$1,0),0)</f>
        <v>31.731935869386209</v>
      </c>
      <c r="Z47" s="903">
        <f>VLOOKUP(年度マスタ!$K$4&amp;"_"&amp;Z$33,データシート1!$A:$BT,MATCH("aa_"&amp;$S47,データシート1!$A$1:$BT$1,0),0)</f>
        <v>33.341832971574227</v>
      </c>
      <c r="AA47" s="903">
        <f>VLOOKUP(年度マスタ!$K$4&amp;"_"&amp;AA$33,データシート1!$A:$BT,MATCH("aa_"&amp;$S47,データシート1!$A$1:$BT$1,0),0)</f>
        <v>29.426373852073461</v>
      </c>
      <c r="AB47" s="903">
        <f>VLOOKUP(年度マスタ!$K$4&amp;"_"&amp;AB$33,データシート1!$A:$BT,MATCH("aa_"&amp;$S47,データシート1!$A$1:$BT$1,0),0)</f>
        <v>29.63272636767913</v>
      </c>
      <c r="AC47" s="903">
        <f>VLOOKUP(年度マスタ!$K$4&amp;"_"&amp;AC$33,データシート1!$A:$BT,MATCH("aa_"&amp;$S47,データシート1!$A$1:$BT$1,0),0)</f>
        <v>31.05713958958556</v>
      </c>
      <c r="AD47" s="903">
        <f>VLOOKUP(年度マスタ!$K$4&amp;"_"&amp;AD$33,データシート1!$A:$BT,MATCH("aa_"&amp;$S47,データシート1!$A$1:$BT$1,0),0)</f>
        <v>28.30301306328063</v>
      </c>
      <c r="AE47" s="903">
        <f>VLOOKUP(年度マスタ!$K$4&amp;"_"&amp;AE$33,データシート1!$A:$BT,MATCH("aa_"&amp;$S47,データシート1!$A$1:$BT$1,0),0)</f>
        <v>31.414668319731742</v>
      </c>
      <c r="AF47" s="903">
        <f>VLOOKUP(年度マスタ!$K$4&amp;"_"&amp;AF$33,データシート1!$A:$BT,MATCH("aa_"&amp;$S47,データシート1!$A$1:$BT$1,0),0)</f>
        <v>28.413930529376053</v>
      </c>
      <c r="AG47" s="903">
        <f>VLOOKUP(年度マスタ!$K$4&amp;"_"&amp;AG$33,データシート1!$A:$BT,MATCH("aa_"&amp;$S47,データシート1!$A$1:$BT$1,0),0)</f>
        <v>32.193968514446262</v>
      </c>
      <c r="AH47" s="903">
        <f>VLOOKUP(年度マスタ!$K$4&amp;"_"&amp;AH$33,データシート1!$A:$BT,MATCH("aa_"&amp;$S47,データシート1!$A$1:$BT$1,0),0)</f>
        <v>35.111214963114953</v>
      </c>
      <c r="AI47" s="903">
        <f>VLOOKUP(年度マスタ!$K$4&amp;"_"&amp;AI$33,データシート1!$A:$BT,MATCH("aa_"&amp;$S47,データシート1!$A$1:$BT$1,0),0)</f>
        <v>33.721750046462887</v>
      </c>
      <c r="AJ47" s="903">
        <f>VLOOKUP(年度マスタ!$K$4&amp;"_"&amp;AJ$33,データシート1!$A:$BT,MATCH("aa_"&amp;$S47,データシート1!$A$1:$BT$1,0),0)</f>
        <v>34.883189042414983</v>
      </c>
      <c r="AK47" s="904">
        <f>VLOOKUP(年度マスタ!$K$4&amp;"_"&amp;AK$33,データシート1!$A:$BT,MATCH("aa_"&amp;$S47,データシート1!$A$1:$BT$1,0),0)</f>
        <v>33.133669969399499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松本市</v>
      </c>
      <c r="AX48" s="1011">
        <f>SUM(AY39:BA39)</f>
        <v>215.95541989724947</v>
      </c>
      <c r="AY48" s="1011">
        <f>BB39</f>
        <v>402.17368116702283</v>
      </c>
      <c r="AZ48" s="1011">
        <f>BC39</f>
        <v>405.50392709124463</v>
      </c>
      <c r="BA48" s="1011">
        <f>SUM(BD39:BG39)</f>
        <v>441.54643442617595</v>
      </c>
      <c r="BB48" s="1011">
        <f>BH39</f>
        <v>33.133669969399499</v>
      </c>
      <c r="BC48" s="1011">
        <f>SUM(AX48:BB48)</f>
        <v>1498.3131325510924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1498.3131325510924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215.95541989724947</v>
      </c>
      <c r="P52" s="453">
        <f t="shared" ref="P52:P64" si="18">O52/$O$51</f>
        <v>0.14413236806484803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182.60393683691413</v>
      </c>
      <c r="P53" s="454">
        <f t="shared" si="18"/>
        <v>0.12187301363767987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16.431670716662808</v>
      </c>
      <c r="P54" s="454">
        <f t="shared" si="18"/>
        <v>1.0966780147408532E-2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16.919812343672536</v>
      </c>
      <c r="P55" s="454">
        <f t="shared" si="18"/>
        <v>1.1292574279759623E-2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402.17368116702283</v>
      </c>
      <c r="P56" s="453">
        <f t="shared" si="18"/>
        <v>0.26841764410238106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405.50392709124463</v>
      </c>
      <c r="P57" s="453">
        <f t="shared" si="18"/>
        <v>0.27064030761101066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441.54643442617595</v>
      </c>
      <c r="P58" s="453">
        <f t="shared" si="18"/>
        <v>0.294695698004315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427.62683677490338</v>
      </c>
      <c r="P59" s="454">
        <f t="shared" si="18"/>
        <v>0.2854055187027611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232.09971300532698</v>
      </c>
      <c r="P60" s="454">
        <f t="shared" si="18"/>
        <v>0.15490734744488557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195.52712376957641</v>
      </c>
      <c r="P61" s="454">
        <f t="shared" si="18"/>
        <v>0.13049817125787552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13.919597651272554</v>
      </c>
      <c r="P62" s="454">
        <f t="shared" si="18"/>
        <v>9.2901793015539059E-3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33.133669969399499</v>
      </c>
      <c r="P64" s="612">
        <f t="shared" si="18"/>
        <v>2.2113982217445219E-2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5020.2008999999998</v>
      </c>
      <c r="AI7" s="78">
        <f>VLOOKUP(年度マスタ!$K$4&amp;"_"&amp;$AG7,データシート1!$A:$BT,MATCH("ab_"&amp;AI$2,データシート1!$A$1:$BT$1,0),0)</f>
        <v>9218</v>
      </c>
      <c r="AJ7" s="78">
        <f>VLOOKUP(年度マスタ!$K$4&amp;"_"&amp;$AG7,データシート1!$A:$BT,MATCH("ab_"&amp;AJ$2,データシート1!$A$1:$BT$1,0),0)</f>
        <v>1083</v>
      </c>
      <c r="AK7" s="78">
        <f>VLOOKUP(年度マスタ!$K$4&amp;"_"&amp;$AG7,データシート1!$A:$BT,MATCH("ab_"&amp;AK$2,データシート1!$A$1:$BT$1,0),0)</f>
        <v>109491</v>
      </c>
      <c r="AL7" s="78">
        <f>VLOOKUP(年度マスタ!$K$4&amp;"_"&amp;$AG7,データシート1!$A:$BT,MATCH("ab_"&amp;AL$2,データシート1!$A$1:$BT$1,0),0)</f>
        <v>96700</v>
      </c>
      <c r="AM7" s="78">
        <f>VLOOKUP(年度マスタ!$K$4&amp;"_"&amp;$AG7,データシート1!$A:$BT,MATCH("ab_"&amp;AM$2,データシート1!$A$1:$BT$1,0),0)</f>
        <v>145759</v>
      </c>
      <c r="AN7" s="78">
        <f>VLOOKUP(年度マスタ!$K$4&amp;"_"&amp;$AG7,データシート1!$A:$BT,MATCH("ab_"&amp;AN$2,データシート1!$A$1:$BT$1,0),0)</f>
        <v>45355</v>
      </c>
      <c r="AO7" s="78">
        <f>VLOOKUP(年度マスタ!$K$4&amp;"_"&amp;$AG7,データシート1!$A:$BT,MATCH("ab_"&amp;AO$2,データシート1!$A$1:$BT$1,0),0)</f>
        <v>238602</v>
      </c>
      <c r="AP7" s="78">
        <f>VLOOKUP(年度マスタ!$K$4&amp;"_"&amp;$AG7,データシート1!$A:$BT,MATCH("ab_"&amp;AP$2,データシート1!$A$1:$BT$1,0),0)</f>
        <v>0</v>
      </c>
      <c r="AQ7" s="954">
        <f>VLOOKUP(年度マスタ!$K$4&amp;"_"&amp;$AG7,データシート1!$A:$BT,MATCH("ab_"&amp;AQ$2,データシート1!$A$1:$BT$1,0),0)</f>
        <v>32.512512757341369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5404.0694000000003</v>
      </c>
      <c r="AI8" s="78">
        <f>VLOOKUP(年度マスタ!$K$4&amp;"_"&amp;$AG8,データシート1!$A:$BT,MATCH("ab_"&amp;AI$2,データシート1!$A$1:$BT$1,0),0)</f>
        <v>9218</v>
      </c>
      <c r="AJ8" s="78">
        <f>VLOOKUP(年度マスタ!$K$4&amp;"_"&amp;$AG8,データシート1!$A:$BT,MATCH("ab_"&amp;AJ$2,データシート1!$A$1:$BT$1,0),0)</f>
        <v>1083</v>
      </c>
      <c r="AK8" s="78">
        <f>VLOOKUP(年度マスタ!$K$4&amp;"_"&amp;$AG8,データシート1!$A:$BT,MATCH("ab_"&amp;AK$2,データシート1!$A$1:$BT$1,0),0)</f>
        <v>109491</v>
      </c>
      <c r="AL8" s="78">
        <f>VLOOKUP(年度マスタ!$K$4&amp;"_"&amp;$AG8,データシート1!$A:$BT,MATCH("ab_"&amp;AL$2,データシート1!$A$1:$BT$1,0),0)</f>
        <v>97596</v>
      </c>
      <c r="AM8" s="78">
        <f>VLOOKUP(年度マスタ!$K$4&amp;"_"&amp;$AG8,データシート1!$A:$BT,MATCH("ab_"&amp;AM$2,データシート1!$A$1:$BT$1,0),0)</f>
        <v>147192</v>
      </c>
      <c r="AN8" s="78">
        <f>VLOOKUP(年度マスタ!$K$4&amp;"_"&amp;$AG8,データシート1!$A:$BT,MATCH("ab_"&amp;AN$2,データシート1!$A$1:$BT$1,0),0)</f>
        <v>44605</v>
      </c>
      <c r="AO8" s="78">
        <f>VLOOKUP(年度マスタ!$K$4&amp;"_"&amp;$AG8,データシート1!$A:$BT,MATCH("ab_"&amp;AO$2,データシート1!$A$1:$BT$1,0),0)</f>
        <v>238897</v>
      </c>
      <c r="AP8" s="78">
        <f>VLOOKUP(年度マスタ!$K$4&amp;"_"&amp;$AG8,データシート1!$A:$BT,MATCH("ab_"&amp;AP$2,データシート1!$A$1:$BT$1,0),0)</f>
        <v>0</v>
      </c>
      <c r="AQ8" s="954">
        <f>VLOOKUP(年度マスタ!$K$4&amp;"_"&amp;$AG8,データシート1!$A:$BT,MATCH("ab_"&amp;AQ$2,データシート1!$A$1:$BT$1,0),0)</f>
        <v>31.731935869386209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4371.2313999999997</v>
      </c>
      <c r="AI9" s="78">
        <f>VLOOKUP(年度マスタ!$K$4&amp;"_"&amp;$AG9,データシート1!$A:$BT,MATCH("ab_"&amp;AI$2,データシート1!$A$1:$BT$1,0),0)</f>
        <v>9218</v>
      </c>
      <c r="AJ9" s="78">
        <f>VLOOKUP(年度マスタ!$K$4&amp;"_"&amp;$AG9,データシート1!$A:$BT,MATCH("ab_"&amp;AJ$2,データシート1!$A$1:$BT$1,0),0)</f>
        <v>1083</v>
      </c>
      <c r="AK9" s="78">
        <f>VLOOKUP(年度マスタ!$K$4&amp;"_"&amp;$AG9,データシート1!$A:$BT,MATCH("ab_"&amp;AK$2,データシート1!$A$1:$BT$1,0),0)</f>
        <v>109491</v>
      </c>
      <c r="AL9" s="78">
        <f>VLOOKUP(年度マスタ!$K$4&amp;"_"&amp;$AG9,データシート1!$A:$BT,MATCH("ab_"&amp;AL$2,データシート1!$A$1:$BT$1,0),0)</f>
        <v>98535</v>
      </c>
      <c r="AM9" s="78">
        <f>VLOOKUP(年度マスタ!$K$4&amp;"_"&amp;$AG9,データシート1!$A:$BT,MATCH("ab_"&amp;AM$2,データシート1!$A$1:$BT$1,0),0)</f>
        <v>149076</v>
      </c>
      <c r="AN9" s="78">
        <f>VLOOKUP(年度マスタ!$K$4&amp;"_"&amp;$AG9,データシート1!$A:$BT,MATCH("ab_"&amp;AN$2,データシート1!$A$1:$BT$1,0),0)</f>
        <v>44276</v>
      </c>
      <c r="AO9" s="78">
        <f>VLOOKUP(年度マスタ!$K$4&amp;"_"&amp;$AG9,データシート1!$A:$BT,MATCH("ab_"&amp;AO$2,データシート1!$A$1:$BT$1,0),0)</f>
        <v>239381</v>
      </c>
      <c r="AP9" s="78">
        <f>VLOOKUP(年度マスタ!$K$4&amp;"_"&amp;$AG9,データシート1!$A:$BT,MATCH("ab_"&amp;AP$2,データシート1!$A$1:$BT$1,0),0)</f>
        <v>0</v>
      </c>
      <c r="AQ9" s="954">
        <f>VLOOKUP(年度マスタ!$K$4&amp;"_"&amp;$AG9,データシート1!$A:$BT,MATCH("ab_"&amp;AQ$2,データシート1!$A$1:$BT$1,0),0)</f>
        <v>33.341832971574227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4477.8126000000002</v>
      </c>
      <c r="AI10" s="78">
        <f>VLOOKUP(年度マスタ!$K$4&amp;"_"&amp;$AG10,データシート1!$A:$BT,MATCH("ab_"&amp;AI$2,データシート1!$A$1:$BT$1,0),0)</f>
        <v>9218</v>
      </c>
      <c r="AJ10" s="78">
        <f>VLOOKUP(年度マスタ!$K$4&amp;"_"&amp;$AG10,データシート1!$A:$BT,MATCH("ab_"&amp;AJ$2,データシート1!$A$1:$BT$1,0),0)</f>
        <v>1083</v>
      </c>
      <c r="AK10" s="78">
        <f>VLOOKUP(年度マスタ!$K$4&amp;"_"&amp;$AG10,データシート1!$A:$BT,MATCH("ab_"&amp;AK$2,データシート1!$A$1:$BT$1,0),0)</f>
        <v>109491</v>
      </c>
      <c r="AL10" s="78">
        <f>VLOOKUP(年度マスタ!$K$4&amp;"_"&amp;$AG10,データシート1!$A:$BT,MATCH("ab_"&amp;AL$2,データシート1!$A$1:$BT$1,0),0)</f>
        <v>101075</v>
      </c>
      <c r="AM10" s="78">
        <f>VLOOKUP(年度マスタ!$K$4&amp;"_"&amp;$AG10,データシート1!$A:$BT,MATCH("ab_"&amp;AM$2,データシート1!$A$1:$BT$1,0),0)</f>
        <v>151324</v>
      </c>
      <c r="AN10" s="78">
        <f>VLOOKUP(年度マスタ!$K$4&amp;"_"&amp;$AG10,データシート1!$A:$BT,MATCH("ab_"&amp;AN$2,データシート1!$A$1:$BT$1,0),0)</f>
        <v>43798</v>
      </c>
      <c r="AO10" s="78">
        <f>VLOOKUP(年度マスタ!$K$4&amp;"_"&amp;$AG10,データシート1!$A:$BT,MATCH("ab_"&amp;AO$2,データシート1!$A$1:$BT$1,0),0)</f>
        <v>242554</v>
      </c>
      <c r="AP10" s="78">
        <f>VLOOKUP(年度マスタ!$K$4&amp;"_"&amp;$AG10,データシート1!$A:$BT,MATCH("ab_"&amp;AP$2,データシート1!$A$1:$BT$1,0),0)</f>
        <v>0</v>
      </c>
      <c r="AQ10" s="954">
        <f>VLOOKUP(年度マスタ!$K$4&amp;"_"&amp;$AG10,データシート1!$A:$BT,MATCH("ab_"&amp;AQ$2,データシート1!$A$1:$BT$1,0),0)</f>
        <v>29.426373852073461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4601.9504999999999</v>
      </c>
      <c r="AI11" s="78">
        <f>VLOOKUP(年度マスタ!$K$4&amp;"_"&amp;$AG11,データシート1!$A:$BT,MATCH("ab_"&amp;AI$2,データシート1!$A$1:$BT$1,0),0)</f>
        <v>9218</v>
      </c>
      <c r="AJ11" s="78">
        <f>VLOOKUP(年度マスタ!$K$4&amp;"_"&amp;$AG11,データシート1!$A:$BT,MATCH("ab_"&amp;AJ$2,データシート1!$A$1:$BT$1,0),0)</f>
        <v>1083</v>
      </c>
      <c r="AK11" s="78">
        <f>VLOOKUP(年度マスタ!$K$4&amp;"_"&amp;$AG11,データシート1!$A:$BT,MATCH("ab_"&amp;AK$2,データシート1!$A$1:$BT$1,0),0)</f>
        <v>109491</v>
      </c>
      <c r="AL11" s="78">
        <f>VLOOKUP(年度マスタ!$K$4&amp;"_"&amp;$AG11,データシート1!$A:$BT,MATCH("ab_"&amp;AL$2,データシート1!$A$1:$BT$1,0),0)</f>
        <v>102015</v>
      </c>
      <c r="AM11" s="78">
        <f>VLOOKUP(年度マスタ!$K$4&amp;"_"&amp;$AG11,データシート1!$A:$BT,MATCH("ab_"&amp;AM$2,データシート1!$A$1:$BT$1,0),0)</f>
        <v>153433</v>
      </c>
      <c r="AN11" s="78">
        <f>VLOOKUP(年度マスタ!$K$4&amp;"_"&amp;$AG11,データシート1!$A:$BT,MATCH("ab_"&amp;AN$2,データシート1!$A$1:$BT$1,0),0)</f>
        <v>43592</v>
      </c>
      <c r="AO11" s="78">
        <f>VLOOKUP(年度マスタ!$K$4&amp;"_"&amp;$AG11,データシート1!$A:$BT,MATCH("ab_"&amp;AO$2,データシート1!$A$1:$BT$1,0),0)</f>
        <v>243271</v>
      </c>
      <c r="AP11" s="78">
        <f>VLOOKUP(年度マスタ!$K$4&amp;"_"&amp;$AG11,データシート1!$A:$BT,MATCH("ab_"&amp;AP$2,データシート1!$A$1:$BT$1,0),0)</f>
        <v>0</v>
      </c>
      <c r="AQ11" s="954">
        <f>VLOOKUP(年度マスタ!$K$4&amp;"_"&amp;$AG11,データシート1!$A:$BT,MATCH("ab_"&amp;AQ$2,データシート1!$A$1:$BT$1,0),0)</f>
        <v>29.63272636767913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4838.7157999999999</v>
      </c>
      <c r="AI12" s="78">
        <f>VLOOKUP(年度マスタ!$K$4&amp;"_"&amp;$AG12,データシート1!$A:$BT,MATCH("ab_"&amp;AI$2,データシート1!$A$1:$BT$1,0),0)</f>
        <v>8017</v>
      </c>
      <c r="AJ12" s="78">
        <f>VLOOKUP(年度マスタ!$K$4&amp;"_"&amp;$AG12,データシート1!$A:$BT,MATCH("ab_"&amp;AJ$2,データシート1!$A$1:$BT$1,0),0)</f>
        <v>725</v>
      </c>
      <c r="AK12" s="78">
        <f>VLOOKUP(年度マスタ!$K$4&amp;"_"&amp;$AG12,データシート1!$A:$BT,MATCH("ab_"&amp;AK$2,データシート1!$A$1:$BT$1,0),0)</f>
        <v>104796</v>
      </c>
      <c r="AL12" s="78">
        <f>VLOOKUP(年度マスタ!$K$4&amp;"_"&amp;$AG12,データシート1!$A:$BT,MATCH("ab_"&amp;AL$2,データシート1!$A$1:$BT$1,0),0)</f>
        <v>102541</v>
      </c>
      <c r="AM12" s="78">
        <f>VLOOKUP(年度マスタ!$K$4&amp;"_"&amp;$AG12,データシート1!$A:$BT,MATCH("ab_"&amp;AM$2,データシート1!$A$1:$BT$1,0),0)</f>
        <v>154872</v>
      </c>
      <c r="AN12" s="78">
        <f>VLOOKUP(年度マスタ!$K$4&amp;"_"&amp;$AG12,データシート1!$A:$BT,MATCH("ab_"&amp;AN$2,データシート1!$A$1:$BT$1,0),0)</f>
        <v>43444</v>
      </c>
      <c r="AO12" s="78">
        <f>VLOOKUP(年度マスタ!$K$4&amp;"_"&amp;$AG12,データシート1!$A:$BT,MATCH("ab_"&amp;AO$2,データシート1!$A$1:$BT$1,0),0)</f>
        <v>242446</v>
      </c>
      <c r="AP12" s="78">
        <f>VLOOKUP(年度マスタ!$K$4&amp;"_"&amp;$AG12,データシート1!$A:$BT,MATCH("ab_"&amp;AP$2,データシート1!$A$1:$BT$1,0),0)</f>
        <v>0</v>
      </c>
      <c r="AQ12" s="954">
        <f>VLOOKUP(年度マスタ!$K$4&amp;"_"&amp;$AG12,データシート1!$A:$BT,MATCH("ab_"&amp;AQ$2,データシート1!$A$1:$BT$1,0),0)</f>
        <v>31.05713958958556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4893.5999000000002</v>
      </c>
      <c r="AI13" s="78">
        <f>VLOOKUP(年度マスタ!$K$4&amp;"_"&amp;$AG13,データシート1!$A:$BT,MATCH("ab_"&amp;AI$2,データシート1!$A$1:$BT$1,0),0)</f>
        <v>8017</v>
      </c>
      <c r="AJ13" s="78">
        <f>VLOOKUP(年度マスタ!$K$4&amp;"_"&amp;$AG13,データシート1!$A:$BT,MATCH("ab_"&amp;AJ$2,データシート1!$A$1:$BT$1,0),0)</f>
        <v>725</v>
      </c>
      <c r="AK13" s="78">
        <f>VLOOKUP(年度マスタ!$K$4&amp;"_"&amp;$AG13,データシート1!$A:$BT,MATCH("ab_"&amp;AK$2,データシート1!$A$1:$BT$1,0),0)</f>
        <v>104796</v>
      </c>
      <c r="AL13" s="78">
        <f>VLOOKUP(年度マスタ!$K$4&amp;"_"&amp;$AG13,データシート1!$A:$BT,MATCH("ab_"&amp;AL$2,データシート1!$A$1:$BT$1,0),0)</f>
        <v>103007</v>
      </c>
      <c r="AM13" s="78">
        <f>VLOOKUP(年度マスタ!$K$4&amp;"_"&amp;$AG13,データシート1!$A:$BT,MATCH("ab_"&amp;AM$2,データシート1!$A$1:$BT$1,0),0)</f>
        <v>156007</v>
      </c>
      <c r="AN13" s="78">
        <f>VLOOKUP(年度マスタ!$K$4&amp;"_"&amp;$AG13,データシート1!$A:$BT,MATCH("ab_"&amp;AN$2,データシート1!$A$1:$BT$1,0),0)</f>
        <v>43206</v>
      </c>
      <c r="AO13" s="78">
        <f>VLOOKUP(年度マスタ!$K$4&amp;"_"&amp;$AG13,データシート1!$A:$BT,MATCH("ab_"&amp;AO$2,データシート1!$A$1:$BT$1,0),0)</f>
        <v>241796</v>
      </c>
      <c r="AP13" s="78">
        <f>VLOOKUP(年度マスタ!$K$4&amp;"_"&amp;$AG13,データシート1!$A:$BT,MATCH("ab_"&amp;AP$2,データシート1!$A$1:$BT$1,0),0)</f>
        <v>0</v>
      </c>
      <c r="AQ13" s="954">
        <f>VLOOKUP(年度マスタ!$K$4&amp;"_"&amp;$AG13,データシート1!$A:$BT,MATCH("ab_"&amp;AQ$2,データシート1!$A$1:$BT$1,0),0)</f>
        <v>28.30301306328063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5064.2883000000002</v>
      </c>
      <c r="AI14" s="78">
        <f>VLOOKUP(年度マスタ!$K$4&amp;"_"&amp;$AG14,データシート1!$A:$BT,MATCH("ab_"&amp;AI$2,データシート1!$A$1:$BT$1,0),0)</f>
        <v>8017</v>
      </c>
      <c r="AJ14" s="78">
        <f>VLOOKUP(年度マスタ!$K$4&amp;"_"&amp;$AG14,データシート1!$A:$BT,MATCH("ab_"&amp;AJ$2,データシート1!$A$1:$BT$1,0),0)</f>
        <v>725</v>
      </c>
      <c r="AK14" s="78">
        <f>VLOOKUP(年度マスタ!$K$4&amp;"_"&amp;$AG14,データシート1!$A:$BT,MATCH("ab_"&amp;AK$2,データシート1!$A$1:$BT$1,0),0)</f>
        <v>104796</v>
      </c>
      <c r="AL14" s="78">
        <f>VLOOKUP(年度マスタ!$K$4&amp;"_"&amp;$AG14,データシート1!$A:$BT,MATCH("ab_"&amp;AL$2,データシート1!$A$1:$BT$1,0),0)</f>
        <v>103718</v>
      </c>
      <c r="AM14" s="78">
        <f>VLOOKUP(年度マスタ!$K$4&amp;"_"&amp;$AG14,データシート1!$A:$BT,MATCH("ab_"&amp;AM$2,データシート1!$A$1:$BT$1,0),0)</f>
        <v>157522</v>
      </c>
      <c r="AN14" s="78">
        <f>VLOOKUP(年度マスタ!$K$4&amp;"_"&amp;$AG14,データシート1!$A:$BT,MATCH("ab_"&amp;AN$2,データシート1!$A$1:$BT$1,0),0)</f>
        <v>43649</v>
      </c>
      <c r="AO14" s="78">
        <f>VLOOKUP(年度マスタ!$K$4&amp;"_"&amp;$AG14,データシート1!$A:$BT,MATCH("ab_"&amp;AO$2,データシート1!$A$1:$BT$1,0),0)</f>
        <v>241272</v>
      </c>
      <c r="AP14" s="78">
        <f>VLOOKUP(年度マスタ!$K$4&amp;"_"&amp;$AG14,データシート1!$A:$BT,MATCH("ab_"&amp;AP$2,データシート1!$A$1:$BT$1,0),0)</f>
        <v>0</v>
      </c>
      <c r="AQ14" s="954">
        <f>VLOOKUP(年度マスタ!$K$4&amp;"_"&amp;$AG14,データシート1!$A:$BT,MATCH("ab_"&amp;AQ$2,データシート1!$A$1:$BT$1,0),0)</f>
        <v>31.414668319731739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5026.3854000000001</v>
      </c>
      <c r="AI15" s="78">
        <f>VLOOKUP(年度マスタ!$K$4&amp;"_"&amp;$AG15,データシート1!$A:$BT,MATCH("ab_"&amp;AI$2,データシート1!$A$1:$BT$1,0),0)</f>
        <v>8017</v>
      </c>
      <c r="AJ15" s="78">
        <f>VLOOKUP(年度マスタ!$K$4&amp;"_"&amp;$AG15,データシート1!$A:$BT,MATCH("ab_"&amp;AJ$2,データシート1!$A$1:$BT$1,0),0)</f>
        <v>725</v>
      </c>
      <c r="AK15" s="78">
        <f>VLOOKUP(年度マスタ!$K$4&amp;"_"&amp;$AG15,データシート1!$A:$BT,MATCH("ab_"&amp;AK$2,データシート1!$A$1:$BT$1,0),0)</f>
        <v>104796</v>
      </c>
      <c r="AL15" s="78">
        <f>VLOOKUP(年度マスタ!$K$4&amp;"_"&amp;$AG15,データシート1!$A:$BT,MATCH("ab_"&amp;AL$2,データシート1!$A$1:$BT$1,0),0)</f>
        <v>104483</v>
      </c>
      <c r="AM15" s="78">
        <f>VLOOKUP(年度マスタ!$K$4&amp;"_"&amp;$AG15,データシート1!$A:$BT,MATCH("ab_"&amp;AM$2,データシート1!$A$1:$BT$1,0),0)</f>
        <v>158411</v>
      </c>
      <c r="AN15" s="78">
        <f>VLOOKUP(年度マスタ!$K$4&amp;"_"&amp;$AG15,データシート1!$A:$BT,MATCH("ab_"&amp;AN$2,データシート1!$A$1:$BT$1,0),0)</f>
        <v>43435</v>
      </c>
      <c r="AO15" s="78">
        <f>VLOOKUP(年度マスタ!$K$4&amp;"_"&amp;$AG15,データシート1!$A:$BT,MATCH("ab_"&amp;AO$2,データシート1!$A$1:$BT$1,0),0)</f>
        <v>240342</v>
      </c>
      <c r="AP15" s="78">
        <f>VLOOKUP(年度マスタ!$K$4&amp;"_"&amp;$AG15,データシート1!$A:$BT,MATCH("ab_"&amp;AP$2,データシート1!$A$1:$BT$1,0),0)</f>
        <v>0</v>
      </c>
      <c r="AQ15" s="954">
        <f>VLOOKUP(年度マスタ!$K$4&amp;"_"&amp;$AG15,データシート1!$A:$BT,MATCH("ab_"&amp;AQ$2,データシート1!$A$1:$BT$1,0),0)</f>
        <v>28.413930529376049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5810.4881999999989</v>
      </c>
      <c r="AI16" s="78">
        <f>VLOOKUP(年度マスタ!$K$4&amp;"_"&amp;$AG16,データシート1!$A:$BT,MATCH("ab_"&amp;AI$2,データシート1!$A$1:$BT$1,0),0)</f>
        <v>8017</v>
      </c>
      <c r="AJ16" s="78">
        <f>VLOOKUP(年度マスタ!$K$4&amp;"_"&amp;$AG16,データシート1!$A:$BT,MATCH("ab_"&amp;AJ$2,データシート1!$A$1:$BT$1,0),0)</f>
        <v>725</v>
      </c>
      <c r="AK16" s="78">
        <f>VLOOKUP(年度マスタ!$K$4&amp;"_"&amp;$AG16,データシート1!$A:$BT,MATCH("ab_"&amp;AK$2,データシート1!$A$1:$BT$1,0),0)</f>
        <v>104796</v>
      </c>
      <c r="AL16" s="78">
        <f>VLOOKUP(年度マスタ!$K$4&amp;"_"&amp;$AG16,データシート1!$A:$BT,MATCH("ab_"&amp;AL$2,データシート1!$A$1:$BT$1,0),0)</f>
        <v>105278</v>
      </c>
      <c r="AM16" s="78">
        <f>VLOOKUP(年度マスタ!$K$4&amp;"_"&amp;$AG16,データシート1!$A:$BT,MATCH("ab_"&amp;AM$2,データシート1!$A$1:$BT$1,0),0)</f>
        <v>159212</v>
      </c>
      <c r="AN16" s="78">
        <f>VLOOKUP(年度マスタ!$K$4&amp;"_"&amp;$AG16,データシート1!$A:$BT,MATCH("ab_"&amp;AN$2,データシート1!$A$1:$BT$1,0),0)</f>
        <v>43436</v>
      </c>
      <c r="AO16" s="78">
        <f>VLOOKUP(年度マスタ!$K$4&amp;"_"&amp;$AG16,データシート1!$A:$BT,MATCH("ab_"&amp;AO$2,データシート1!$A$1:$BT$1,0),0)</f>
        <v>239635</v>
      </c>
      <c r="AP16" s="78">
        <f>VLOOKUP(年度マスタ!$K$4&amp;"_"&amp;$AG16,データシート1!$A:$BT,MATCH("ab_"&amp;AP$2,データシート1!$A$1:$BT$1,0),0)</f>
        <v>0</v>
      </c>
      <c r="AQ16" s="954">
        <f>VLOOKUP(年度マスタ!$K$4&amp;"_"&amp;$AG16,データシート1!$A:$BT,MATCH("ab_"&amp;AQ$2,データシート1!$A$1:$BT$1,0),0)</f>
        <v>32.193968514446262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5826.2573000000002</v>
      </c>
      <c r="AI17" s="151">
        <f>VLOOKUP(年度マスタ!$K$4&amp;"_"&amp;$AG17,データシート1!$A:$BT,MATCH("ab_"&amp;AI$2,データシート1!$A$1:$BT$1,0),0)</f>
        <v>8017</v>
      </c>
      <c r="AJ17" s="151">
        <f>VLOOKUP(年度マスタ!$K$4&amp;"_"&amp;$AG17,データシート1!$A:$BT,MATCH("ab_"&amp;AJ$2,データシート1!$A$1:$BT$1,0),0)</f>
        <v>725</v>
      </c>
      <c r="AK17" s="151">
        <f>VLOOKUP(年度マスタ!$K$4&amp;"_"&amp;$AG17,データシート1!$A:$BT,MATCH("ab_"&amp;AK$2,データシート1!$A$1:$BT$1,0),0)</f>
        <v>104796</v>
      </c>
      <c r="AL17" s="151">
        <f>VLOOKUP(年度マスタ!$K$4&amp;"_"&amp;$AG17,データシート1!$A:$BT,MATCH("ab_"&amp;AL$2,データシート1!$A$1:$BT$1,0),0)</f>
        <v>105890</v>
      </c>
      <c r="AM17" s="151">
        <f>VLOOKUP(年度マスタ!$K$4&amp;"_"&amp;$AG17,データシート1!$A:$BT,MATCH("ab_"&amp;AM$2,データシート1!$A$1:$BT$1,0),0)</f>
        <v>160142</v>
      </c>
      <c r="AN17" s="151">
        <f>VLOOKUP(年度マスタ!$K$4&amp;"_"&amp;$AG17,データシート1!$A:$BT,MATCH("ab_"&amp;AN$2,データシート1!$A$1:$BT$1,0),0)</f>
        <v>42720</v>
      </c>
      <c r="AO17" s="151">
        <f>VLOOKUP(年度マスタ!$K$4&amp;"_"&amp;$AG17,データシート1!$A:$BT,MATCH("ab_"&amp;AO$2,データシート1!$A$1:$BT$1,0),0)</f>
        <v>238737</v>
      </c>
      <c r="AP17" s="151">
        <f>VLOOKUP(年度マスタ!$K$4&amp;"_"&amp;$AG17,データシート1!$A:$BT,MATCH("ab_"&amp;AP$2,データシート1!$A$1:$BT$1,0),0)</f>
        <v>0</v>
      </c>
      <c r="AQ17" s="955">
        <f>VLOOKUP(年度マスタ!$K$4&amp;"_"&amp;$AG17,データシート1!$A:$BT,MATCH("ab_"&amp;AQ$2,データシート1!$A$1:$BT$1,0),0)</f>
        <v>35.111214963114953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5192.8495999999996</v>
      </c>
      <c r="AI18" s="78">
        <f>VLOOKUP(年度マスタ!$K$4&amp;"_"&amp;$AG18,データシート1!$A:$BT,MATCH("ab_"&amp;AI$2,データシート1!$A$1:$BT$1,0),0)</f>
        <v>7797</v>
      </c>
      <c r="AJ18" s="78">
        <f>VLOOKUP(年度マスタ!$K$4&amp;"_"&amp;$AG18,データシート1!$A:$BT,MATCH("ab_"&amp;AJ$2,データシート1!$A$1:$BT$1,0),0)</f>
        <v>905</v>
      </c>
      <c r="AK18" s="78">
        <f>VLOOKUP(年度マスタ!$K$4&amp;"_"&amp;$AG18,データシート1!$A:$BT,MATCH("ab_"&amp;AK$2,データシート1!$A$1:$BT$1,0),0)</f>
        <v>107709</v>
      </c>
      <c r="AL18" s="78">
        <f>VLOOKUP(年度マスタ!$K$4&amp;"_"&amp;$AG18,データシート1!$A:$BT,MATCH("ab_"&amp;AL$2,データシート1!$A$1:$BT$1,0),0)</f>
        <v>106734</v>
      </c>
      <c r="AM18" s="78">
        <f>VLOOKUP(年度マスタ!$K$4&amp;"_"&amp;$AG18,データシート1!$A:$BT,MATCH("ab_"&amp;AM$2,データシート1!$A$1:$BT$1,0),0)</f>
        <v>160913</v>
      </c>
      <c r="AN18" s="78">
        <f>VLOOKUP(年度マスタ!$K$4&amp;"_"&amp;$AG18,データシート1!$A:$BT,MATCH("ab_"&amp;AN$2,データシート1!$A$1:$BT$1,0),0)</f>
        <v>42761</v>
      </c>
      <c r="AO18" s="78">
        <f>VLOOKUP(年度マスタ!$K$4&amp;"_"&amp;$AG18,データシート1!$A:$BT,MATCH("ab_"&amp;AO$2,データシート1!$A$1:$BT$1,0),0)</f>
        <v>237970</v>
      </c>
      <c r="AP18" s="78">
        <f>VLOOKUP(年度マスタ!$K$4&amp;"_"&amp;$AG18,データシート1!$A:$BT,MATCH("ab_"&amp;AP$2,データシート1!$A$1:$BT$1,0),0)</f>
        <v>0</v>
      </c>
      <c r="AQ18" s="954">
        <f>VLOOKUP(年度マスタ!$K$4&amp;"_"&amp;$AG18,データシート1!$A:$BT,MATCH("ab_"&amp;AQ$2,データシート1!$A$1:$BT$1,0),0)</f>
        <v>33.721750046462887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5609.9130999999998</v>
      </c>
      <c r="AI19" s="78">
        <f>VLOOKUP(年度マスタ!$K$4&amp;"_"&amp;$AG19,データシート1!$A:$BT,MATCH("ab_"&amp;AI$2,データシート1!$A$1:$BT$1,0),0)</f>
        <v>7797</v>
      </c>
      <c r="AJ19" s="78">
        <f>VLOOKUP(年度マスタ!$K$4&amp;"_"&amp;$AG19,データシート1!$A:$BT,MATCH("ab_"&amp;AJ$2,データシート1!$A$1:$BT$1,0),0)</f>
        <v>905</v>
      </c>
      <c r="AK19" s="78">
        <f>VLOOKUP(年度マスタ!$K$4&amp;"_"&amp;$AG19,データシート1!$A:$BT,MATCH("ab_"&amp;AK$2,データシート1!$A$1:$BT$1,0),0)</f>
        <v>107709</v>
      </c>
      <c r="AL19" s="78">
        <f>VLOOKUP(年度マスタ!$K$4&amp;"_"&amp;$AG19,データシート1!$A:$BT,MATCH("ab_"&amp;AL$2,データシート1!$A$1:$BT$1,0),0)</f>
        <v>107309</v>
      </c>
      <c r="AM19" s="78">
        <f>VLOOKUP(年度マスタ!$K$4&amp;"_"&amp;$AG19,データシート1!$A:$BT,MATCH("ab_"&amp;AM$2,データシート1!$A$1:$BT$1,0),0)</f>
        <v>161525</v>
      </c>
      <c r="AN19" s="78">
        <f>VLOOKUP(年度マスタ!$K$4&amp;"_"&amp;$AG19,データシート1!$A:$BT,MATCH("ab_"&amp;AN$2,データシート1!$A$1:$BT$1,0),0)</f>
        <v>42637</v>
      </c>
      <c r="AO19" s="78">
        <f>VLOOKUP(年度マスタ!$K$4&amp;"_"&amp;$AG19,データシート1!$A:$BT,MATCH("ab_"&amp;AO$2,データシート1!$A$1:$BT$1,0),0)</f>
        <v>236968</v>
      </c>
      <c r="AP19" s="78">
        <f>VLOOKUP(年度マスタ!$K$4&amp;"_"&amp;$AG19,データシート1!$A:$BT,MATCH("ab_"&amp;AP$2,データシート1!$A$1:$BT$1,0),0)</f>
        <v>0</v>
      </c>
      <c r="AQ19" s="954">
        <f>VLOOKUP(年度マスタ!$K$4&amp;"_"&amp;$AG19,データシート1!$A:$BT,MATCH("ab_"&amp;AQ$2,データシート1!$A$1:$BT$1,0),0)</f>
        <v>34.883189042414983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5303.8037000000004</v>
      </c>
      <c r="AI20" s="78">
        <f>VLOOKUP(年度マスタ!$K$4&amp;"_"&amp;$AG20,データシート1!$A:$BT,MATCH("ab_"&amp;AI$2,データシート1!$A$1:$BT$1,0),0)</f>
        <v>7797</v>
      </c>
      <c r="AJ20" s="78">
        <f>VLOOKUP(年度マスタ!$K$4&amp;"_"&amp;$AG20,データシート1!$A:$BT,MATCH("ab_"&amp;AJ$2,データシート1!$A$1:$BT$1,0),0)</f>
        <v>905</v>
      </c>
      <c r="AK20" s="78">
        <f>VLOOKUP(年度マスタ!$K$4&amp;"_"&amp;$AG20,データシート1!$A:$BT,MATCH("ab_"&amp;AK$2,データシート1!$A$1:$BT$1,0),0)</f>
        <v>107709</v>
      </c>
      <c r="AL20" s="78">
        <f>VLOOKUP(年度マスタ!$K$4&amp;"_"&amp;$AG20,データシート1!$A:$BT,MATCH("ab_"&amp;AL$2,データシート1!$A$1:$BT$1,0),0)</f>
        <v>108398</v>
      </c>
      <c r="AM20" s="78">
        <f>VLOOKUP(年度マスタ!$K$4&amp;"_"&amp;$AG20,データシート1!$A:$BT,MATCH("ab_"&amp;AM$2,データシート1!$A$1:$BT$1,0),0)</f>
        <v>162250</v>
      </c>
      <c r="AN20" s="78">
        <f>VLOOKUP(年度マスタ!$K$4&amp;"_"&amp;$AG20,データシート1!$A:$BT,MATCH("ab_"&amp;AN$2,データシート1!$A$1:$BT$1,0),0)</f>
        <v>42721</v>
      </c>
      <c r="AO20" s="78">
        <f>VLOOKUP(年度マスタ!$K$4&amp;"_"&amp;$AG20,データシート1!$A:$BT,MATCH("ab_"&amp;AO$2,データシート1!$A$1:$BT$1,0),0)</f>
        <v>236447</v>
      </c>
      <c r="AP20" s="78">
        <f>VLOOKUP(年度マスタ!$K$4&amp;"_"&amp;$AG20,データシート1!$A:$BT,MATCH("ab_"&amp;AP$2,データシート1!$A$1:$BT$1,0),0)</f>
        <v>0</v>
      </c>
      <c r="AQ20" s="954">
        <f>VLOOKUP(年度マスタ!$K$4&amp;"_"&amp;$AG20,データシート1!$A:$BT,MATCH("ab_"&amp;AQ$2,データシート1!$A$1:$BT$1,0),0)</f>
        <v>33.133669969399499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253.399</v>
      </c>
      <c r="BE13" s="70" t="str">
        <f>年度マスタ!K4</f>
        <v>20202</v>
      </c>
      <c r="BF13" s="70" t="str">
        <f>年度マスタ!K4</f>
        <v>20202</v>
      </c>
      <c r="BG13" s="70" t="str">
        <f>年度マスタ!K4</f>
        <v>20202</v>
      </c>
      <c r="BH13" s="278" t="s">
        <v>195</v>
      </c>
      <c r="BI13" s="278" t="s">
        <v>195</v>
      </c>
      <c r="BJ13" s="278" t="s">
        <v>195</v>
      </c>
      <c r="BK13" s="278" t="str">
        <f>年度マスタ!K4</f>
        <v>20202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253.399</v>
      </c>
      <c r="AY14" s="70"/>
      <c r="BE14" s="70" t="str">
        <f>AP2</f>
        <v>松本市</v>
      </c>
      <c r="BF14" s="70" t="str">
        <f>AP2</f>
        <v>松本市</v>
      </c>
      <c r="BG14" s="70" t="str">
        <f>AP2</f>
        <v>松本市</v>
      </c>
      <c r="BH14" s="70" t="s">
        <v>205</v>
      </c>
      <c r="BI14" s="70" t="s">
        <v>205</v>
      </c>
      <c r="BJ14" s="70" t="s">
        <v>205</v>
      </c>
      <c r="BK14" s="70" t="str">
        <f>AP2</f>
        <v>松本市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43.857999999999997</v>
      </c>
      <c r="BG16" s="952">
        <f>BF16/BE16</f>
        <v>43.857999999999997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0.73955783187524859</v>
      </c>
    </row>
    <row r="17" spans="2:63" ht="15.95" customHeight="1">
      <c r="B17" s="272"/>
      <c r="D17" s="13"/>
      <c r="E17" s="166"/>
      <c r="F17" s="166"/>
      <c r="G17" s="13"/>
      <c r="O17" s="280"/>
      <c r="P17" s="280"/>
      <c r="Z17" s="273"/>
      <c r="AB17" s="272"/>
      <c r="AQ17" s="273"/>
      <c r="AV17" s="276"/>
      <c r="AW17" s="277" t="s">
        <v>113</v>
      </c>
      <c r="AX17" s="165">
        <f>P26</f>
        <v>83.537000000000006</v>
      </c>
      <c r="AY17" s="165">
        <f>AX17</f>
        <v>83.537000000000006</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26.640999999999998</v>
      </c>
      <c r="BG17" s="952">
        <f t="shared" ref="BG17:BG39" si="2">BF17/BE17</f>
        <v>8.8803333333333327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0.15350089177731821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388.87700000000001</v>
      </c>
      <c r="G21" s="877">
        <f t="shared" ref="G21:O21" si="5">SUM(G22,G26,G27,G28)</f>
        <v>391.10900000000004</v>
      </c>
      <c r="H21" s="877">
        <f t="shared" si="5"/>
        <v>401.63799999999998</v>
      </c>
      <c r="I21" s="877">
        <f t="shared" si="5"/>
        <v>401.95899999999995</v>
      </c>
      <c r="J21" s="877">
        <f t="shared" si="5"/>
        <v>263.17399999999998</v>
      </c>
      <c r="K21" s="877">
        <f t="shared" si="5"/>
        <v>358.24700000000001</v>
      </c>
      <c r="L21" s="877">
        <f t="shared" si="5"/>
        <v>355.74800000000005</v>
      </c>
      <c r="M21" s="877">
        <f t="shared" si="5"/>
        <v>357.22500000000002</v>
      </c>
      <c r="N21" s="877">
        <f t="shared" si="5"/>
        <v>335.31400000000002</v>
      </c>
      <c r="O21" s="877">
        <f t="shared" si="5"/>
        <v>319.05099999999999</v>
      </c>
      <c r="P21" s="878">
        <f>SUM(P22,P26,P27,P28)</f>
        <v>336.93600000000004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25.114000000000001</v>
      </c>
      <c r="BG21" s="952">
        <f t="shared" si="2"/>
        <v>3.5877142857142856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0.41499478658028033</v>
      </c>
    </row>
    <row r="22" spans="2:63" ht="15.95" customHeight="1" thickBot="1">
      <c r="B22" s="285"/>
      <c r="C22" s="522"/>
      <c r="D22" s="408" t="s">
        <v>114</v>
      </c>
      <c r="E22" s="409"/>
      <c r="F22" s="879">
        <f>SUM(F23:F25)</f>
        <v>304.08600000000001</v>
      </c>
      <c r="G22" s="879">
        <f t="shared" ref="G22:P22" si="6">SUM(G23:G25)</f>
        <v>294.089</v>
      </c>
      <c r="H22" s="879">
        <f t="shared" si="6"/>
        <v>303.52</v>
      </c>
      <c r="I22" s="879">
        <f t="shared" si="6"/>
        <v>305.54899999999998</v>
      </c>
      <c r="J22" s="879">
        <f t="shared" si="6"/>
        <v>179.851</v>
      </c>
      <c r="K22" s="879">
        <f t="shared" si="6"/>
        <v>274.911</v>
      </c>
      <c r="L22" s="879">
        <f t="shared" si="6"/>
        <v>273.79500000000002</v>
      </c>
      <c r="M22" s="879">
        <f t="shared" si="6"/>
        <v>271.93799999999999</v>
      </c>
      <c r="N22" s="879">
        <f t="shared" si="6"/>
        <v>250.71700000000001</v>
      </c>
      <c r="O22" s="879">
        <f t="shared" si="6"/>
        <v>234.64</v>
      </c>
      <c r="P22" s="880">
        <f t="shared" si="6"/>
        <v>253.399</v>
      </c>
      <c r="Z22" s="273"/>
      <c r="AB22" s="272"/>
      <c r="AC22" s="521" t="s">
        <v>286</v>
      </c>
      <c r="AP22" s="16" t="s">
        <v>287</v>
      </c>
      <c r="AQ22" s="273"/>
      <c r="AV22" s="70" t="str">
        <f>AW22</f>
        <v>エネルギー起源CO2</v>
      </c>
      <c r="AW22" s="70" t="str">
        <f>D56</f>
        <v>エネルギー起源CO2</v>
      </c>
      <c r="AX22" s="165">
        <f>P56</f>
        <v>257.327</v>
      </c>
      <c r="AY22" s="165">
        <f>AX22</f>
        <v>257.327</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24.068000000000001</v>
      </c>
      <c r="BG22" s="952">
        <f t="shared" si="2"/>
        <v>12.034000000000001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1.1379491912816946</v>
      </c>
    </row>
    <row r="23" spans="2:63" ht="15.95" customHeight="1" thickBot="1">
      <c r="B23" s="285"/>
      <c r="C23" s="522"/>
      <c r="D23" s="410"/>
      <c r="E23" s="409" t="s">
        <v>184</v>
      </c>
      <c r="F23" s="881">
        <f>IFERROR(VLOOKUP(年度マスタ!$K$4&amp;"_"&amp;F$20,データシート1!$A:$BU,MATCH("ba_"&amp;$E23,データシート1!$A$1:$BU$1,0),0),0)</f>
        <v>304.08600000000001</v>
      </c>
      <c r="G23" s="881">
        <f>IFERROR(VLOOKUP(年度マスタ!$K$4&amp;"_"&amp;G$20,データシート1!$A:$BU,MATCH("ba_"&amp;$E23,データシート1!$A$1:$BU$1,0),0),0)</f>
        <v>294.089</v>
      </c>
      <c r="H23" s="881">
        <f>IFERROR(VLOOKUP(年度マスタ!$K$4&amp;"_"&amp;H$20,データシート1!$A:$BU,MATCH("ba_"&amp;$E23,データシート1!$A$1:$BU$1,0),0),0)</f>
        <v>303.52</v>
      </c>
      <c r="I23" s="881">
        <f>IFERROR(VLOOKUP(年度マスタ!$K$4&amp;"_"&amp;I$20,データシート1!$A:$BU,MATCH("ba_"&amp;$E23,データシート1!$A$1:$BU$1,0),0),0)</f>
        <v>305.54899999999998</v>
      </c>
      <c r="J23" s="881">
        <f>IFERROR(VLOOKUP(年度マスタ!$K$4&amp;"_"&amp;J$20,データシート1!$A:$BU,MATCH("ba_"&amp;$E23,データシート1!$A$1:$BU$1,0),0),0)</f>
        <v>179.851</v>
      </c>
      <c r="K23" s="881">
        <f>IFERROR(VLOOKUP(年度マスタ!$K$4&amp;"_"&amp;K$20,データシート1!$A:$BU,MATCH("ba_"&amp;$E23,データシート1!$A$1:$BU$1,0),0),0)</f>
        <v>274.911</v>
      </c>
      <c r="L23" s="881">
        <f>IFERROR(VLOOKUP(年度マスタ!$K$4&amp;"_"&amp;L$20,データシート1!$A:$BU,MATCH("ba_"&amp;$E23,データシート1!$A$1:$BU$1,0),0),0)</f>
        <v>273.79500000000002</v>
      </c>
      <c r="M23" s="881">
        <f>IFERROR(VLOOKUP(年度マスタ!$K$4&amp;"_"&amp;M$20,データシート1!$A:$BU,MATCH("ba_"&amp;$E23,データシート1!$A$1:$BU$1,0),0),0)</f>
        <v>271.93799999999999</v>
      </c>
      <c r="N23" s="881">
        <f>IFERROR(VLOOKUP(年度マスタ!$K$4&amp;"_"&amp;N$20,データシート1!$A:$BU,MATCH("ba_"&amp;$E23,データシート1!$A$1:$BU$1,0),0),0)</f>
        <v>250.71700000000001</v>
      </c>
      <c r="O23" s="881">
        <f>IFERROR(VLOOKUP(年度マスタ!$K$4&amp;"_"&amp;O$20,データシート1!$A:$BU,MATCH("ba_"&amp;$E23,データシート1!$A$1:$BU$1,0),0),0)</f>
        <v>234.64</v>
      </c>
      <c r="P23" s="882">
        <f>IFERROR(VLOOKUP(年度マスタ!$K$4&amp;"_"&amp;P$20,データシート1!$A:$BU,MATCH("ba_"&amp;$E23,データシート1!$A$1:$BU$1,0),0),0)</f>
        <v>253.399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53.475999999999999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930.32886066652372</v>
      </c>
      <c r="AG24" s="877">
        <f t="shared" ref="AG24:AP24" si="11">AG25+AG29</f>
        <v>866.58675609872898</v>
      </c>
      <c r="AH24" s="877">
        <f t="shared" si="11"/>
        <v>851.82085146463442</v>
      </c>
      <c r="AI24" s="877">
        <f t="shared" si="11"/>
        <v>795.75093819027416</v>
      </c>
      <c r="AJ24" s="877">
        <f t="shared" si="11"/>
        <v>814.08744901151817</v>
      </c>
      <c r="AK24" s="877">
        <f t="shared" si="11"/>
        <v>719.06028792845211</v>
      </c>
      <c r="AL24" s="877">
        <f t="shared" si="11"/>
        <v>680.80830784817488</v>
      </c>
      <c r="AM24" s="877">
        <f t="shared" si="11"/>
        <v>683.39214056703304</v>
      </c>
      <c r="AN24" s="877">
        <f t="shared" si="11"/>
        <v>662.08825840706277</v>
      </c>
      <c r="AO24" s="877">
        <f t="shared" si="11"/>
        <v>607.00030104761731</v>
      </c>
      <c r="AP24" s="878">
        <f t="shared" si="11"/>
        <v>666.21186573842886</v>
      </c>
      <c r="AQ24" s="273"/>
      <c r="AV24" s="70" t="str">
        <f>AW24</f>
        <v>廃棄物原燃料</v>
      </c>
      <c r="AW24" s="70" t="str">
        <f>E58</f>
        <v>廃棄物原燃料</v>
      </c>
      <c r="AX24" s="287">
        <f t="shared" ref="AX24:AX31" si="12">P58</f>
        <v>7.2530000000000001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313.49637096138321</v>
      </c>
      <c r="AG25" s="879">
        <f>①CO2排出量の現状把握!AA35</f>
        <v>311.24700299186139</v>
      </c>
      <c r="AH25" s="879">
        <f>①CO2排出量の現状把握!AB35</f>
        <v>316.46295718796267</v>
      </c>
      <c r="AI25" s="879">
        <f>①CO2排出量の現状把握!AC35</f>
        <v>285.64098371064489</v>
      </c>
      <c r="AJ25" s="879">
        <f>①CO2排出量の現状把握!AD35</f>
        <v>270.28522250357008</v>
      </c>
      <c r="AK25" s="879">
        <f>①CO2排出量の現状把握!AE35</f>
        <v>279.45798485357079</v>
      </c>
      <c r="AL25" s="879">
        <f>①CO2排出量の現状把握!AF35</f>
        <v>263.18714262501163</v>
      </c>
      <c r="AM25" s="879">
        <f>①CO2排出量の現状把握!AG35</f>
        <v>276.95586112835798</v>
      </c>
      <c r="AN25" s="879">
        <f>①CO2排出量の現状把握!AH35</f>
        <v>272.88231069540996</v>
      </c>
      <c r="AO25" s="879">
        <f>①CO2排出量の現状把握!AI35</f>
        <v>246.97597810539494</v>
      </c>
      <c r="AP25" s="880">
        <f>①CO2排出量の現状把握!AJ35</f>
        <v>258.97023087028617</v>
      </c>
      <c r="AQ25" s="273"/>
      <c r="AV25" s="70" t="str">
        <f>AW25</f>
        <v>廃棄物原燃料以外</v>
      </c>
      <c r="AW25" s="70" t="str">
        <f>E59</f>
        <v>廃棄物原燃料以外</v>
      </c>
      <c r="AX25" s="287">
        <f t="shared" si="12"/>
        <v>46.222999999999999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84.790999999999997</v>
      </c>
      <c r="G26" s="879">
        <f>IFERROR(VLOOKUP(年度マスタ!$K$4&amp;"_"&amp;G$20,データシート1!$A:$BU,MATCH("ba_"&amp;$D26,データシート1!$A$1:$BU$1,0),0),0)</f>
        <v>97.02000000000001</v>
      </c>
      <c r="H26" s="879">
        <f>IFERROR(VLOOKUP(年度マスタ!$K$4&amp;"_"&amp;H$20,データシート1!$A:$BU,MATCH("ba_"&amp;$D26,データシート1!$A$1:$BU$1,0),0),0)</f>
        <v>98.117999999999995</v>
      </c>
      <c r="I26" s="879">
        <f>IFERROR(VLOOKUP(年度マスタ!$K$4&amp;"_"&amp;I$20,データシート1!$A:$BU,MATCH("ba_"&amp;$D26,データシート1!$A$1:$BU$1,0),0),0)</f>
        <v>96.41</v>
      </c>
      <c r="J26" s="879">
        <f>IFERROR(VLOOKUP(年度マスタ!$K$4&amp;"_"&amp;J$20,データシート1!$A:$BU,MATCH("ba_"&amp;$D26,データシート1!$A$1:$BU$1,0),0),0)</f>
        <v>83.323000000000008</v>
      </c>
      <c r="K26" s="879">
        <f>IFERROR(VLOOKUP(年度マスタ!$K$4&amp;"_"&amp;K$20,データシート1!$A:$BU,MATCH("ba_"&amp;$D26,データシート1!$A$1:$BU$1,0),0),0)</f>
        <v>83.335999999999999</v>
      </c>
      <c r="L26" s="879">
        <f>IFERROR(VLOOKUP(年度マスタ!$K$4&amp;"_"&amp;L$20,データシート1!$A:$BU,MATCH("ba_"&amp;$D26,データシート1!$A$1:$BU$1,0),0),0)</f>
        <v>81.953000000000003</v>
      </c>
      <c r="M26" s="879">
        <f>IFERROR(VLOOKUP(年度マスタ!$K$4&amp;"_"&amp;M$20,データシート1!$A:$BU,MATCH("ba_"&amp;$D26,データシート1!$A$1:$BU$1,0),0),0)</f>
        <v>85.287000000000006</v>
      </c>
      <c r="N26" s="879">
        <f>IFERROR(VLOOKUP(年度マスタ!$K$4&amp;"_"&amp;N$20,データシート1!$A:$BU,MATCH("ba_"&amp;$D26,データシート1!$A$1:$BU$1,0),0),0)</f>
        <v>84.596999999999994</v>
      </c>
      <c r="O26" s="879">
        <f>IFERROR(VLOOKUP(年度マスタ!$K$4&amp;"_"&amp;O$20,データシート1!$A:$BU,MATCH("ba_"&amp;$D26,データシート1!$A$1:$BU$1,0),0),0)</f>
        <v>84.411000000000001</v>
      </c>
      <c r="P26" s="880">
        <f>IFERROR(VLOOKUP(年度マスタ!$K$4&amp;"_"&amp;P$20,データシート1!$A:$BU,MATCH("ba_"&amp;$D26,データシート1!$A$1:$BU$1,0),0),0)</f>
        <v>83.537000000000006</v>
      </c>
      <c r="Z26" s="273"/>
      <c r="AB26" s="272"/>
      <c r="AC26" s="522"/>
      <c r="AD26" s="410"/>
      <c r="AE26" s="409" t="s">
        <v>184</v>
      </c>
      <c r="AF26" s="881">
        <f>①CO2排出量の現状把握!Z36</f>
        <v>248.42789464411999</v>
      </c>
      <c r="AG26" s="881">
        <f>①CO2排出量の現状把握!AA36</f>
        <v>248.01641510570849</v>
      </c>
      <c r="AH26" s="881">
        <f>①CO2排出量の現状把握!AB36</f>
        <v>256.67876363569587</v>
      </c>
      <c r="AI26" s="881">
        <f>①CO2排出量の現状把握!AC36</f>
        <v>246.54629658315901</v>
      </c>
      <c r="AJ26" s="881">
        <f>①CO2排出量の現状把握!AD36</f>
        <v>230.99253617696081</v>
      </c>
      <c r="AK26" s="881">
        <f>①CO2排出量の現状把握!AE36</f>
        <v>240.88214592257492</v>
      </c>
      <c r="AL26" s="881">
        <f>①CO2排出量の現状把握!AF36</f>
        <v>225.20136780130551</v>
      </c>
      <c r="AM26" s="881">
        <f>①CO2排出量の現状把握!AG36</f>
        <v>242.14971094287114</v>
      </c>
      <c r="AN26" s="881">
        <f>①CO2排出量の現状把握!AH36</f>
        <v>239.53401523553558</v>
      </c>
      <c r="AO26" s="881">
        <f>①CO2排出量の現状把握!AI36</f>
        <v>209.83997259836059</v>
      </c>
      <c r="AP26" s="882">
        <f>①CO2排出量の現状把握!AJ36</f>
        <v>214.32611821442697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25.658945820458229</v>
      </c>
      <c r="AG27" s="881">
        <f>①CO2排出量の現状把握!AA37</f>
        <v>23.160444914315431</v>
      </c>
      <c r="AH27" s="881">
        <f>①CO2排出量の現状把握!AB37</f>
        <v>19.051437874788281</v>
      </c>
      <c r="AI27" s="881">
        <f>①CO2排出量の現状把握!AC37</f>
        <v>19.457412496639471</v>
      </c>
      <c r="AJ27" s="881">
        <f>①CO2排出量の現状把握!AD37</f>
        <v>18.107040835492949</v>
      </c>
      <c r="AK27" s="881">
        <f>①CO2排出量の現状把握!AE37</f>
        <v>18.215849289373335</v>
      </c>
      <c r="AL27" s="881">
        <f>①CO2排出量の現状把握!AF37</f>
        <v>17.964069790807933</v>
      </c>
      <c r="AM27" s="881">
        <f>①CO2排出量の現状把握!AG37</f>
        <v>16.856703032589817</v>
      </c>
      <c r="AN27" s="881">
        <f>①CO2排出量の現状把握!AH37</f>
        <v>15.301145267323422</v>
      </c>
      <c r="AO27" s="881">
        <f>①CO2排出量の現状把握!AI37</f>
        <v>17.008639903104367</v>
      </c>
      <c r="AP27" s="882">
        <f>①CO2排出量の現状把握!AJ37</f>
        <v>18.238598804400844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39.409530496804969</v>
      </c>
      <c r="AG28" s="881">
        <f>①CO2排出量の現状把握!AA38</f>
        <v>40.070142971837477</v>
      </c>
      <c r="AH28" s="881">
        <f>①CO2排出量の現状把握!AB38</f>
        <v>40.732755677478487</v>
      </c>
      <c r="AI28" s="881">
        <f>①CO2排出量の現状把握!AC38</f>
        <v>19.63727463084642</v>
      </c>
      <c r="AJ28" s="881">
        <f>①CO2排出量の現状把握!AD38</f>
        <v>21.18564549111634</v>
      </c>
      <c r="AK28" s="881">
        <f>①CO2排出量の現状把握!AE38</f>
        <v>20.35998964162253</v>
      </c>
      <c r="AL28" s="881">
        <f>①CO2排出量の現状把握!AF38</f>
        <v>20.02170503289819</v>
      </c>
      <c r="AM28" s="881">
        <f>①CO2排出量の現状把握!AG38</f>
        <v>17.949447152897054</v>
      </c>
      <c r="AN28" s="881">
        <f>①CO2排出量の現状把握!AH38</f>
        <v>18.047150192550969</v>
      </c>
      <c r="AO28" s="881">
        <f>①CO2排出量の現状把握!AI38</f>
        <v>20.12736560392997</v>
      </c>
      <c r="AP28" s="882">
        <f>①CO2排出量の現状把握!AJ38</f>
        <v>26.405513851458373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616.83248970514046</v>
      </c>
      <c r="AG29" s="883">
        <f>①CO2排出量の現状把握!AA39</f>
        <v>555.33975310686765</v>
      </c>
      <c r="AH29" s="883">
        <f>①CO2排出量の現状把握!AB39</f>
        <v>535.35789427667169</v>
      </c>
      <c r="AI29" s="883">
        <f>①CO2排出量の現状把握!AC39</f>
        <v>510.10995447962932</v>
      </c>
      <c r="AJ29" s="883">
        <f>①CO2排出量の現状把握!AD39</f>
        <v>543.80222650794815</v>
      </c>
      <c r="AK29" s="883">
        <f>①CO2排出量の現状把握!AE39</f>
        <v>439.60230307488132</v>
      </c>
      <c r="AL29" s="883">
        <f>①CO2排出量の現状把握!AF39</f>
        <v>417.62116522316325</v>
      </c>
      <c r="AM29" s="883">
        <f>①CO2排出量の現状把握!AG39</f>
        <v>406.43627943867511</v>
      </c>
      <c r="AN29" s="883">
        <f>①CO2排出量の現状把握!AH39</f>
        <v>389.20594771165281</v>
      </c>
      <c r="AO29" s="883">
        <f>①CO2排出量の現状把握!AI39</f>
        <v>360.0243229422224</v>
      </c>
      <c r="AP29" s="884">
        <f>①CO2排出量の現状把握!AJ39</f>
        <v>407.24163486814268</v>
      </c>
      <c r="AQ29" s="273"/>
      <c r="AV29" s="70" t="str">
        <f t="shared" si="14"/>
        <v>PFC</v>
      </c>
      <c r="AW29" s="70" t="str">
        <f t="shared" si="13"/>
        <v>PFC</v>
      </c>
      <c r="AX29" s="287">
        <f t="shared" si="12"/>
        <v>21.978000000000002</v>
      </c>
      <c r="AY29" s="287">
        <f t="shared" si="15"/>
        <v>21.978000000000002</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4.1550000000000002</v>
      </c>
      <c r="AY30" s="287">
        <f t="shared" si="15"/>
        <v>4.1550000000000002</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9.8539999999999992</v>
      </c>
      <c r="BG30" s="952">
        <f t="shared" si="2"/>
        <v>9.8539999999999992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0.36096694574996657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15.113</v>
      </c>
      <c r="BG31" s="952">
        <f t="shared" si="2"/>
        <v>5.0376666666666665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0.59491002854034836</v>
      </c>
    </row>
    <row r="32" spans="2:63" ht="15.95" customHeight="1" thickTop="1" thickBot="1">
      <c r="B32" s="285"/>
      <c r="Z32" s="273"/>
      <c r="AB32" s="272"/>
      <c r="AC32" s="1114" t="s">
        <v>290</v>
      </c>
      <c r="AD32" s="1114"/>
      <c r="AE32" s="1115"/>
      <c r="AF32" s="461">
        <f t="shared" ref="AF32:AP32" si="16">IFERROR(IF(SUM(F23:F26)/AF24&gt;1,1,SUM(F23:F26)/AF24),0)</f>
        <v>0.41799950151110377</v>
      </c>
      <c r="AG32" s="461">
        <f t="shared" si="16"/>
        <v>0.45132122923355816</v>
      </c>
      <c r="AH32" s="461">
        <f t="shared" si="16"/>
        <v>0.47150524586175269</v>
      </c>
      <c r="AI32" s="461">
        <f t="shared" si="16"/>
        <v>0.50513166960776668</v>
      </c>
      <c r="AJ32" s="461">
        <f t="shared" si="16"/>
        <v>0.32327485249840332</v>
      </c>
      <c r="AK32" s="461">
        <f t="shared" si="16"/>
        <v>0.49821552658967905</v>
      </c>
      <c r="AL32" s="461">
        <f t="shared" si="16"/>
        <v>0.52253768924237975</v>
      </c>
      <c r="AM32" s="461">
        <f t="shared" si="16"/>
        <v>0.52272330744629081</v>
      </c>
      <c r="AN32" s="461">
        <f t="shared" si="16"/>
        <v>0.50644909608688971</v>
      </c>
      <c r="AO32" s="461">
        <f t="shared" si="16"/>
        <v>0.52561917918220502</v>
      </c>
      <c r="AP32" s="461">
        <f t="shared" si="16"/>
        <v>0.50574902268746047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2.1549999999999998</v>
      </c>
      <c r="BG32" s="952">
        <f t="shared" si="2"/>
        <v>2.1549999999999998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0.13555330541108604</v>
      </c>
    </row>
    <row r="33" spans="2:63" ht="15.95" customHeight="1" thickBot="1">
      <c r="B33" s="285"/>
      <c r="Z33" s="273"/>
      <c r="AB33" s="272"/>
      <c r="AC33" s="522"/>
      <c r="AD33" s="408" t="s">
        <v>114</v>
      </c>
      <c r="AE33" s="409"/>
      <c r="AF33" s="458">
        <f>IFERROR(IF(F22/AF25&gt;1,1,F22/AF25),0)</f>
        <v>0.96998252026801812</v>
      </c>
      <c r="AG33" s="458">
        <f t="shared" ref="AG33:AP33" si="17">IFERROR(IF(G22/AG25&gt;1,1,G22/AG25),0)</f>
        <v>0.94487335515866788</v>
      </c>
      <c r="AH33" s="458">
        <f t="shared" si="17"/>
        <v>0.95910119369744995</v>
      </c>
      <c r="AI33" s="458">
        <f t="shared" si="17"/>
        <v>1</v>
      </c>
      <c r="AJ33" s="458">
        <f t="shared" si="17"/>
        <v>0.66541188724301947</v>
      </c>
      <c r="AK33" s="458">
        <f t="shared" si="17"/>
        <v>0.98372927201935811</v>
      </c>
      <c r="AL33" s="458">
        <f t="shared" si="17"/>
        <v>1</v>
      </c>
      <c r="AM33" s="458">
        <f t="shared" si="17"/>
        <v>0.98188209085767497</v>
      </c>
      <c r="AN33" s="458">
        <f>IFERROR(IF(N22/AN25&gt;1,1,N22/AN25),0)</f>
        <v>0.91877336922674047</v>
      </c>
      <c r="AO33" s="458">
        <f t="shared" si="17"/>
        <v>0.95005191112096465</v>
      </c>
      <c r="AP33" s="458">
        <f t="shared" si="17"/>
        <v>0.97848698342058971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7.2709999999999999</v>
      </c>
      <c r="BG33" s="952">
        <f t="shared" si="2"/>
        <v>7.2709999999999999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0.92915814987187884</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0.77860091488938044</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96.384</v>
      </c>
      <c r="BG35" s="952">
        <f t="shared" si="2"/>
        <v>96.384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2.8373387881770737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0.137461955093403</v>
      </c>
      <c r="AG37" s="460">
        <f t="shared" ref="AG37:AP37" si="21">IFERROR(IF(G26/AG29&gt;1,1,G26/AG29),0)</f>
        <v>0.17470386273847358</v>
      </c>
      <c r="AH37" s="460">
        <f t="shared" si="21"/>
        <v>0.18327552661303029</v>
      </c>
      <c r="AI37" s="460">
        <f t="shared" si="21"/>
        <v>0.18899846817996183</v>
      </c>
      <c r="AJ37" s="460">
        <f t="shared" si="21"/>
        <v>0.15322298427327635</v>
      </c>
      <c r="AK37" s="460">
        <f t="shared" si="21"/>
        <v>0.18957134532073788</v>
      </c>
      <c r="AL37" s="460">
        <f t="shared" si="21"/>
        <v>0.19623765944958027</v>
      </c>
      <c r="AM37" s="460">
        <f t="shared" si="21"/>
        <v>0.20984101153024279</v>
      </c>
      <c r="AN37" s="460">
        <f t="shared" si="21"/>
        <v>0.21735793221401267</v>
      </c>
      <c r="AO37" s="460">
        <f t="shared" si="21"/>
        <v>0.23445915906505707</v>
      </c>
      <c r="AP37" s="460">
        <f t="shared" si="21"/>
        <v>0.20512882978442945</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2.9409999999999998</v>
      </c>
      <c r="BG37" s="952">
        <f t="shared" si="2"/>
        <v>2.9409999999999998</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0.4372626632413803</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2.5840000000000001</v>
      </c>
      <c r="BG45" s="952">
        <f t="shared" si="22"/>
        <v>2.5840000000000001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0.47910522805840461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3.2869999999999999</v>
      </c>
      <c r="BG48" s="952">
        <f t="shared" si="22"/>
        <v>3.2869999999999999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0.66243119774046255</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21.754999999999999</v>
      </c>
      <c r="BG49" s="952">
        <f t="shared" si="22"/>
        <v>21.754999999999999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2.547504345799934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9.6880000000000006</v>
      </c>
      <c r="BG50" s="952">
        <f t="shared" si="22"/>
        <v>4.8440000000000003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0.87377827812847453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46.222999999999999</v>
      </c>
      <c r="BG52" s="952">
        <f t="shared" ref="BG52" si="26">BF52/BE52</f>
        <v>46.222999999999999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1.7332072954777527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388.87700000000001</v>
      </c>
      <c r="G55" s="885">
        <f t="shared" ref="G55:P55" si="32">SUM(G56,G57,G60,G61,G62,G63,G64,G65,)</f>
        <v>391.10899999999992</v>
      </c>
      <c r="H55" s="885">
        <f t="shared" si="32"/>
        <v>401.63800000000003</v>
      </c>
      <c r="I55" s="885">
        <f t="shared" si="32"/>
        <v>401.959</v>
      </c>
      <c r="J55" s="885">
        <f t="shared" si="32"/>
        <v>263.17399999999998</v>
      </c>
      <c r="K55" s="885">
        <f t="shared" si="32"/>
        <v>358.24700000000001</v>
      </c>
      <c r="L55" s="885">
        <f t="shared" si="32"/>
        <v>355.74799999999993</v>
      </c>
      <c r="M55" s="885">
        <f t="shared" si="32"/>
        <v>357.22499999999997</v>
      </c>
      <c r="N55" s="885">
        <f t="shared" si="32"/>
        <v>335.31399999999996</v>
      </c>
      <c r="O55" s="885">
        <f t="shared" si="32"/>
        <v>319.05100000000004</v>
      </c>
      <c r="P55" s="886">
        <f t="shared" si="32"/>
        <v>336.93599999999998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306.57</v>
      </c>
      <c r="G56" s="887">
        <f>IFERROR(VLOOKUP(年度マスタ!$K$4&amp;"_"&amp;G$54,データシート1!$A:$CE,MATCH("bc_"&amp;$C56,データシート1!$A$1:$CE$1,0),0),0)</f>
        <v>299.56099999999998</v>
      </c>
      <c r="H56" s="887">
        <f>IFERROR(VLOOKUP(年度マスタ!$K$4&amp;"_"&amp;H$54,データシート1!$A:$CE,MATCH("bc_"&amp;$C56,データシート1!$A$1:$CE$1,0),0),0)</f>
        <v>302.83600000000001</v>
      </c>
      <c r="I56" s="887">
        <f>IFERROR(VLOOKUP(年度マスタ!$K$4&amp;"_"&amp;I$54,データシート1!$A:$CE,MATCH("bc_"&amp;$C56,データシート1!$A$1:$CE$1,0),0),0)</f>
        <v>301.29599999999999</v>
      </c>
      <c r="J56" s="887">
        <f>IFERROR(VLOOKUP(年度マスタ!$K$4&amp;"_"&amp;J$54,データシート1!$A:$CE,MATCH("bc_"&amp;$C56,データシート1!$A$1:$CE$1,0),0),0)</f>
        <v>209.75</v>
      </c>
      <c r="K56" s="887">
        <f>IFERROR(VLOOKUP(年度マスタ!$K$4&amp;"_"&amp;K$54,データシート1!$A:$CE,MATCH("bc_"&amp;$C56,データシート1!$A$1:$CE$1,0),0),0)</f>
        <v>280.60399999999998</v>
      </c>
      <c r="L56" s="887">
        <f>IFERROR(VLOOKUP(年度マスタ!$K$4&amp;"_"&amp;L$54,データシート1!$A:$CE,MATCH("bc_"&amp;$C56,データシート1!$A$1:$CE$1,0),0),0)</f>
        <v>279.61399999999998</v>
      </c>
      <c r="M56" s="887">
        <f>IFERROR(VLOOKUP(年度マスタ!$K$4&amp;"_"&amp;M$54,データシート1!$A:$CE,MATCH("bc_"&amp;$C56,データシート1!$A$1:$CE$1,0),0),0)</f>
        <v>279.96899999999999</v>
      </c>
      <c r="N56" s="887">
        <f>IFERROR(VLOOKUP(年度マスタ!$K$4&amp;"_"&amp;N$54,データシート1!$A:$CE,MATCH("bc_"&amp;$C56,データシート1!$A$1:$CE$1,0),0),0)</f>
        <v>262.15499999999997</v>
      </c>
      <c r="O56" s="887">
        <f>IFERROR(VLOOKUP(年度マスタ!$K$4&amp;"_"&amp;O$54,データシート1!$A:$CE,MATCH("bc_"&amp;$C56,データシート1!$A$1:$CE$1,0),0),0)</f>
        <v>247.923</v>
      </c>
      <c r="P56" s="888">
        <f>IFERROR(VLOOKUP(年度マスタ!$K$4&amp;"_"&amp;P$54,データシート1!$A:$CE,MATCH("bc_"&amp;$C56,データシート1!$A$1:$CE$1,0),0),0)</f>
        <v>257.327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42.452000000000005</v>
      </c>
      <c r="G57" s="887">
        <f t="shared" ref="G57:J57" si="34">SUM(G58:G59)</f>
        <v>53.2</v>
      </c>
      <c r="H57" s="887">
        <f t="shared" si="34"/>
        <v>53.639000000000003</v>
      </c>
      <c r="I57" s="887">
        <f t="shared" si="34"/>
        <v>53.234999999999999</v>
      </c>
      <c r="J57" s="887">
        <f t="shared" si="34"/>
        <v>53.423999999999999</v>
      </c>
      <c r="K57" s="887">
        <f t="shared" ref="K57:O57" si="35">SUM(K58:K59)</f>
        <v>53.954999999999998</v>
      </c>
      <c r="L57" s="887">
        <f t="shared" si="35"/>
        <v>53.572000000000003</v>
      </c>
      <c r="M57" s="887">
        <f t="shared" si="35"/>
        <v>53.202999999999996</v>
      </c>
      <c r="N57" s="887">
        <f t="shared" si="35"/>
        <v>53.742999999999995</v>
      </c>
      <c r="O57" s="887">
        <f t="shared" si="35"/>
        <v>52.893999999999998</v>
      </c>
      <c r="P57" s="888">
        <f>SUM(P58:P59)</f>
        <v>53.475999999999999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6.2</v>
      </c>
      <c r="G58" s="889">
        <f>IFERROR(VLOOKUP(年度マスタ!$K$4&amp;"_"&amp;G$54,データシート1!$A:$CE,MATCH("bc_"&amp;$C58,データシート1!$A$1:$CE$1,0),0),0)</f>
        <v>6.4939999999999998</v>
      </c>
      <c r="H58" s="889">
        <f>IFERROR(VLOOKUP(年度マスタ!$K$4&amp;"_"&amp;H$54,データシート1!$A:$CE,MATCH("bc_"&amp;$C58,データシート1!$A$1:$CE$1,0),0),0)</f>
        <v>6.9909999999999997</v>
      </c>
      <c r="I58" s="889">
        <f>IFERROR(VLOOKUP(年度マスタ!$K$4&amp;"_"&amp;I$54,データシート1!$A:$CE,MATCH("bc_"&amp;$C58,データシート1!$A$1:$CE$1,0),0),0)</f>
        <v>6.6360000000000001</v>
      </c>
      <c r="J58" s="889">
        <f>IFERROR(VLOOKUP(年度マスタ!$K$4&amp;"_"&amp;J$54,データシート1!$A:$CE,MATCH("bc_"&amp;$C58,データシート1!$A$1:$CE$1,0),0),0)</f>
        <v>6.8209999999999997</v>
      </c>
      <c r="K58" s="889">
        <f>IFERROR(VLOOKUP(年度マスタ!$K$4&amp;"_"&amp;K$54,データシート1!$A:$CE,MATCH("bc_"&amp;$C58,データシート1!$A$1:$CE$1,0),0),0)</f>
        <v>7.05</v>
      </c>
      <c r="L58" s="889">
        <f>IFERROR(VLOOKUP(年度マスタ!$K$4&amp;"_"&amp;L$54,データシート1!$A:$CE,MATCH("bc_"&amp;$C58,データシート1!$A$1:$CE$1,0),0),0)</f>
        <v>6.9989999999999997</v>
      </c>
      <c r="M58" s="889">
        <f>IFERROR(VLOOKUP(年度マスタ!$K$4&amp;"_"&amp;M$54,データシート1!$A:$CE,MATCH("bc_"&amp;$C58,データシート1!$A$1:$CE$1,0),0),0)</f>
        <v>7.1289999999999996</v>
      </c>
      <c r="N58" s="889">
        <f>IFERROR(VLOOKUP(年度マスタ!$K$4&amp;"_"&amp;N$54,データシート1!$A:$CE,MATCH("bc_"&amp;$C58,データシート1!$A$1:$CE$1,0),0),0)</f>
        <v>7.0739999999999998</v>
      </c>
      <c r="O58" s="889">
        <f>IFERROR(VLOOKUP(年度マスタ!$K$4&amp;"_"&amp;O$54,データシート1!$A:$CE,MATCH("bc_"&amp;$C58,データシート1!$A$1:$CE$1,0),0),0)</f>
        <v>6.1189999999999998</v>
      </c>
      <c r="P58" s="890">
        <f>IFERROR(VLOOKUP(年度マスタ!$K$4&amp;"_"&amp;P$54,データシート1!$A:$CE,MATCH("bc_"&amp;$C58,データシート1!$A$1:$CE$1,0),0),0)</f>
        <v>7.2530000000000001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36.252000000000002</v>
      </c>
      <c r="G59" s="889">
        <f>IFERROR(VLOOKUP(年度マスタ!$K$4&amp;"_"&amp;G$54,データシート1!$A:$CE,MATCH("bc_"&amp;$C59,データシート1!$A$1:$CE$1,0),0),0)</f>
        <v>46.706000000000003</v>
      </c>
      <c r="H59" s="889">
        <f>IFERROR(VLOOKUP(年度マスタ!$K$4&amp;"_"&amp;H$54,データシート1!$A:$CE,MATCH("bc_"&amp;$C59,データシート1!$A$1:$CE$1,0),0),0)</f>
        <v>46.648000000000003</v>
      </c>
      <c r="I59" s="889">
        <f>IFERROR(VLOOKUP(年度マスタ!$K$4&amp;"_"&amp;I$54,データシート1!$A:$CE,MATCH("bc_"&amp;$C59,データシート1!$A$1:$CE$1,0),0),0)</f>
        <v>46.598999999999997</v>
      </c>
      <c r="J59" s="889">
        <f>IFERROR(VLOOKUP(年度マスタ!$K$4&amp;"_"&amp;J$54,データシート1!$A:$CE,MATCH("bc_"&amp;$C59,データシート1!$A$1:$CE$1,0),0),0)</f>
        <v>46.603000000000002</v>
      </c>
      <c r="K59" s="889">
        <f>IFERROR(VLOOKUP(年度マスタ!$K$4&amp;"_"&amp;K$54,データシート1!$A:$CE,MATCH("bc_"&amp;$C59,データシート1!$A$1:$CE$1,0),0),0)</f>
        <v>46.905000000000001</v>
      </c>
      <c r="L59" s="889">
        <f>IFERROR(VLOOKUP(年度マスタ!$K$4&amp;"_"&amp;L$54,データシート1!$A:$CE,MATCH("bc_"&amp;$C59,データシート1!$A$1:$CE$1,0),0),0)</f>
        <v>46.573</v>
      </c>
      <c r="M59" s="889">
        <f>IFERROR(VLOOKUP(年度マスタ!$K$4&amp;"_"&amp;M$54,データシート1!$A:$CE,MATCH("bc_"&amp;$C59,データシート1!$A$1:$CE$1,0),0),0)</f>
        <v>46.073999999999998</v>
      </c>
      <c r="N59" s="889">
        <f>IFERROR(VLOOKUP(年度マスタ!$K$4&amp;"_"&amp;N$54,データシート1!$A:$CE,MATCH("bc_"&amp;$C59,データシート1!$A$1:$CE$1,0),0),0)</f>
        <v>46.668999999999997</v>
      </c>
      <c r="O59" s="889">
        <f>IFERROR(VLOOKUP(年度マスタ!$K$4&amp;"_"&amp;O$54,データシート1!$A:$CE,MATCH("bc_"&amp;$C59,データシート1!$A$1:$CE$1,0),0),0)</f>
        <v>46.774999999999999</v>
      </c>
      <c r="P59" s="890">
        <f>IFERROR(VLOOKUP(年度マスタ!$K$4&amp;"_"&amp;P$54,データシート1!$A:$CE,MATCH("bc_"&amp;$C59,データシート1!$A$1:$CE$1,0),0),0)</f>
        <v>46.222999999999999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0.58599999999999997</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0.378</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35.899000000000001</v>
      </c>
      <c r="G63" s="887">
        <f>IFERROR(VLOOKUP(年度マスタ!$K$4&amp;"_"&amp;G$54,データシート1!$A:$CE,MATCH("bc_"&amp;$C63,データシート1!$A$1:$CE$1,0),0),0)</f>
        <v>29.484000000000002</v>
      </c>
      <c r="H63" s="887">
        <f>IFERROR(VLOOKUP(年度マスタ!$K$4&amp;"_"&amp;H$54,データシート1!$A:$CE,MATCH("bc_"&amp;$C63,データシート1!$A$1:$CE$1,0),0),0)</f>
        <v>39.067</v>
      </c>
      <c r="I63" s="887">
        <f>IFERROR(VLOOKUP(年度マスタ!$K$4&amp;"_"&amp;I$54,データシート1!$A:$CE,MATCH("bc_"&amp;$C63,データシート1!$A$1:$CE$1,0),0),0)</f>
        <v>37.055999999999997</v>
      </c>
      <c r="J63" s="887">
        <f>IFERROR(VLOOKUP(年度マスタ!$K$4&amp;"_"&amp;J$54,データシート1!$A:$CE,MATCH("bc_"&amp;$C63,データシート1!$A$1:$CE$1,0),0),0)</f>
        <v>0</v>
      </c>
      <c r="K63" s="887">
        <f>IFERROR(VLOOKUP(年度マスタ!$K$4&amp;"_"&amp;K$54,データシート1!$A:$CE,MATCH("bc_"&amp;$C63,データシート1!$A$1:$CE$1,0),0),0)</f>
        <v>20.055</v>
      </c>
      <c r="L63" s="887">
        <f>IFERROR(VLOOKUP(年度マスタ!$K$4&amp;"_"&amp;L$54,データシート1!$A:$CE,MATCH("bc_"&amp;$C63,データシート1!$A$1:$CE$1,0),0),0)</f>
        <v>19.52</v>
      </c>
      <c r="M63" s="887">
        <f>IFERROR(VLOOKUP(年度マスタ!$K$4&amp;"_"&amp;M$54,データシート1!$A:$CE,MATCH("bc_"&amp;$C63,データシート1!$A$1:$CE$1,0),0),0)</f>
        <v>21.210999999999999</v>
      </c>
      <c r="N63" s="887">
        <f>IFERROR(VLOOKUP(年度マスタ!$K$4&amp;"_"&amp;N$54,データシート1!$A:$CE,MATCH("bc_"&amp;$C63,データシート1!$A$1:$CE$1,0),0),0)</f>
        <v>15.273</v>
      </c>
      <c r="O63" s="887">
        <f>IFERROR(VLOOKUP(年度マスタ!$K$4&amp;"_"&amp;O$54,データシート1!$A:$CE,MATCH("bc_"&amp;$C63,データシート1!$A$1:$CE$1,0),0),0)</f>
        <v>14.218</v>
      </c>
      <c r="P63" s="888">
        <f>IFERROR(VLOOKUP(年度マスタ!$K$4&amp;"_"&amp;P$54,データシート1!$A:$CE,MATCH("bc_"&amp;$C63,データシート1!$A$1:$CE$1,0),0),0)</f>
        <v>21.978000000000002</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3.956</v>
      </c>
      <c r="G64" s="887">
        <f>IFERROR(VLOOKUP(年度マスタ!$K$4&amp;"_"&amp;G$54,データシート1!$A:$CE,MATCH("bc_"&amp;$C64,データシート1!$A$1:$CE$1,0),0),0)</f>
        <v>8.8640000000000008</v>
      </c>
      <c r="H64" s="887">
        <f>IFERROR(VLOOKUP(年度マスタ!$K$4&amp;"_"&amp;H$54,データシート1!$A:$CE,MATCH("bc_"&amp;$C64,データシート1!$A$1:$CE$1,0),0),0)</f>
        <v>6.0960000000000001</v>
      </c>
      <c r="I64" s="887">
        <f>IFERROR(VLOOKUP(年度マスタ!$K$4&amp;"_"&amp;I$54,データシート1!$A:$CE,MATCH("bc_"&amp;$C64,データシート1!$A$1:$CE$1,0),0),0)</f>
        <v>10.372</v>
      </c>
      <c r="J64" s="887">
        <f>IFERROR(VLOOKUP(年度マスタ!$K$4&amp;"_"&amp;J$54,データシート1!$A:$CE,MATCH("bc_"&amp;$C64,データシート1!$A$1:$CE$1,0),0),0)</f>
        <v>0</v>
      </c>
      <c r="K64" s="887">
        <f>IFERROR(VLOOKUP(年度マスタ!$K$4&amp;"_"&amp;K$54,データシート1!$A:$CE,MATCH("bc_"&amp;$C64,データシート1!$A$1:$CE$1,0),0),0)</f>
        <v>3.0470000000000002</v>
      </c>
      <c r="L64" s="887">
        <f>IFERROR(VLOOKUP(年度マスタ!$K$4&amp;"_"&amp;L$54,データシート1!$A:$CE,MATCH("bc_"&amp;$C64,データシート1!$A$1:$CE$1,0),0),0)</f>
        <v>3.0419999999999998</v>
      </c>
      <c r="M64" s="887">
        <f>IFERROR(VLOOKUP(年度マスタ!$K$4&amp;"_"&amp;M$54,データシート1!$A:$CE,MATCH("bc_"&amp;$C64,データシート1!$A$1:$CE$1,0),0),0)</f>
        <v>2.8420000000000001</v>
      </c>
      <c r="N64" s="887">
        <f>IFERROR(VLOOKUP(年度マスタ!$K$4&amp;"_"&amp;N$54,データシート1!$A:$CE,MATCH("bc_"&amp;$C64,データシート1!$A$1:$CE$1,0),0),0)</f>
        <v>3.7650000000000001</v>
      </c>
      <c r="O64" s="887">
        <f>IFERROR(VLOOKUP(年度マスタ!$K$4&amp;"_"&amp;O$54,データシート1!$A:$CE,MATCH("bc_"&amp;$C64,データシート1!$A$1:$CE$1,0),0),0)</f>
        <v>4.016</v>
      </c>
      <c r="P64" s="888">
        <f>IFERROR(VLOOKUP(年度マスタ!$K$4&amp;"_"&amp;P$54,データシート1!$A:$CE,MATCH("bc_"&amp;$C64,データシート1!$A$1:$CE$1,0),0),0)</f>
        <v>4.1550000000000002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28740.1</v>
      </c>
      <c r="K6" s="619">
        <f>VLOOKUP(年度マスタ!$K$4&amp;"_"&amp;K$5,データシート1!$A:$BT,MATCH("cb_"&amp;$G6,データシート1!$A$1:$BT$1,0),0)</f>
        <v>31226.3</v>
      </c>
      <c r="L6" s="619">
        <f>VLOOKUP(年度マスタ!$K$4&amp;"_"&amp;L$5,データシート1!$A:$BT,MATCH("cb_"&amp;$G6,データシート1!$A$1:$BT$1,0),0)</f>
        <v>33280.300000000003</v>
      </c>
      <c r="M6" s="619">
        <f>VLOOKUP(年度マスタ!$K$4&amp;"_"&amp;M$5,データシート1!$A:$BT,MATCH("cb_"&amp;$G6,データシート1!$A$1:$BT$1,0),0)</f>
        <v>35884.700000000004</v>
      </c>
      <c r="N6" s="619">
        <f>VLOOKUP(年度マスタ!$K$4&amp;"_"&amp;N$5,データシート1!$A:$BT,MATCH("cb_"&amp;$G6,データシート1!$A$1:$BT$1,0),0)</f>
        <v>38681.600000000028</v>
      </c>
      <c r="O6" s="619">
        <f>VLOOKUP(年度マスタ!$K$4&amp;"_"&amp;O$5,データシート1!$A:$BT,MATCH("cb_"&amp;$G6,データシート1!$A$1:$BT$1,0),0)</f>
        <v>41762.600000000122</v>
      </c>
      <c r="P6" s="619">
        <f>VLOOKUP(年度マスタ!$K$4&amp;"_"&amp;P$5,データシート1!$A:$BT,MATCH("cb_"&amp;$G6,データシート1!$A$1:$BT$1,0),0)</f>
        <v>44667.500000000153</v>
      </c>
      <c r="Q6" s="619">
        <f>VLOOKUP(年度マスタ!$K$4&amp;"_"&amp;Q$5,データシート1!$A:$BT,MATCH("cb_"&amp;$G6,データシート1!$A$1:$BT$1,0),0)</f>
        <v>47855.900000000198</v>
      </c>
      <c r="R6" s="633">
        <f>VLOOKUP(年度マスタ!$K$4&amp;"_"&amp;R$5,データシート1!$A:$BT,MATCH("cb_"&amp;$G6,データシート1!$A$1:$BT$1,0),0)</f>
        <v>51296.900000000387</v>
      </c>
      <c r="S6" s="568"/>
      <c r="T6" s="190"/>
      <c r="U6" s="581"/>
      <c r="V6" s="195"/>
      <c r="W6" s="195"/>
      <c r="X6" s="195"/>
      <c r="Y6" s="196" t="s">
        <v>372</v>
      </c>
      <c r="Z6" s="663" t="s">
        <v>373</v>
      </c>
      <c r="AA6" s="663"/>
      <c r="AB6" s="663"/>
      <c r="AC6" s="664">
        <f>SUM(AC7:AC8)</f>
        <v>3214410</v>
      </c>
      <c r="AD6" s="664">
        <f>SUM(AD7:AD8)</f>
        <v>4740867.7369999997</v>
      </c>
      <c r="AE6" s="665">
        <f>$AD6*3600/100000000</f>
        <v>170.67123853199999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45952.9</v>
      </c>
      <c r="K7" s="617">
        <f>VLOOKUP(年度マスタ!$K$4&amp;"_"&amp;K$5,データシート1!$A:$BT,MATCH("cb_"&amp;$G7,データシート1!$A$1:$BT$1,0),0)</f>
        <v>54476.9</v>
      </c>
      <c r="L7" s="617">
        <f>VLOOKUP(年度マスタ!$K$4&amp;"_"&amp;L$5,データシート1!$A:$BT,MATCH("cb_"&amp;$G7,データシート1!$A$1:$BT$1,0),0)</f>
        <v>58124.199999999968</v>
      </c>
      <c r="M7" s="617">
        <f>VLOOKUP(年度マスタ!$K$4&amp;"_"&amp;M$5,データシート1!$A:$BT,MATCH("cb_"&amp;$G7,データシート1!$A$1:$BT$1,0),0)</f>
        <v>62253</v>
      </c>
      <c r="N7" s="617">
        <f>VLOOKUP(年度マスタ!$K$4&amp;"_"&amp;N$5,データシート1!$A:$BT,MATCH("cb_"&amp;$G7,データシート1!$A$1:$BT$1,0),0)</f>
        <v>65402.600000000108</v>
      </c>
      <c r="O7" s="617">
        <f>VLOOKUP(年度マスタ!$K$4&amp;"_"&amp;O$5,データシート1!$A:$BT,MATCH("cb_"&amp;$G7,データシート1!$A$1:$BT$1,0),0)</f>
        <v>67460.399999999907</v>
      </c>
      <c r="P7" s="617">
        <f>VLOOKUP(年度マスタ!$K$4&amp;"_"&amp;P$5,データシート1!$A:$BT,MATCH("cb_"&amp;$G7,データシート1!$A$1:$BT$1,0),0)</f>
        <v>68780.799999999901</v>
      </c>
      <c r="Q7" s="617">
        <f>VLOOKUP(年度マスタ!$K$4&amp;"_"&amp;Q$5,データシート1!$A:$BT,MATCH("cb_"&amp;$G7,データシート1!$A$1:$BT$1,0),0)</f>
        <v>69022.499999999898</v>
      </c>
      <c r="R7" s="634">
        <f>VLOOKUP(年度マスタ!$K$4&amp;"_"&amp;R$5,データシート1!$A:$BT,MATCH("cb_"&amp;$G7,データシート1!$A$1:$BT$1,0),0)</f>
        <v>69064.499999999898</v>
      </c>
      <c r="S7" s="568"/>
      <c r="T7" s="190"/>
      <c r="U7" s="581"/>
      <c r="V7" s="195"/>
      <c r="W7" s="195"/>
      <c r="X7" s="195"/>
      <c r="Y7" s="196" t="s">
        <v>375</v>
      </c>
      <c r="Z7" s="212" t="s">
        <v>376</v>
      </c>
      <c r="AA7" s="212"/>
      <c r="AB7" s="212"/>
      <c r="AC7" s="1022">
        <f>VLOOKUP(年度マスタ!$K$4&amp;"_"&amp;年度マスタ!$K$9,データシート3!A:AB,MATCH("ea_"&amp;$Y7&amp;"_設備",データシート3!$A$1:$AB$1,0),0)</f>
        <v>1082933</v>
      </c>
      <c r="AD7" s="1022">
        <f>VLOOKUP(年度マスタ!$K$4&amp;"_"&amp;年度マスタ!$K$9,データシート3!A:AB,MATCH("ea_"&amp;$Y7&amp;"_年間発電",データシート3!$A$1:$AB$1,0),0)/10^3</f>
        <v>1602330.41</v>
      </c>
      <c r="AE7" s="554">
        <f t="shared" ref="AE7:AE16" si="0">$AD7*3600/100000000</f>
        <v>57.683894760000001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2131477</v>
      </c>
      <c r="AD8" s="1022">
        <f>VLOOKUP(年度マスタ!$K$4&amp;"_"&amp;年度マスタ!$K$9,データシート3!A:AB,MATCH("ea_"&amp;$Y8&amp;"_年間発電",データシート3!$A$1:$AB$1,0),0)/10^3</f>
        <v>3138537.327</v>
      </c>
      <c r="AE8" s="554">
        <f t="shared" si="0"/>
        <v>112.987343772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2931.5</v>
      </c>
      <c r="K9" s="617">
        <f>VLOOKUP(年度マスタ!$K$4&amp;"_"&amp;K$5,データシート1!$A:$BT,MATCH("cb_"&amp;$G9,データシート1!$A$1:$BT$1,0),0)</f>
        <v>2981.4</v>
      </c>
      <c r="L9" s="617">
        <f>VLOOKUP(年度マスタ!$K$4&amp;"_"&amp;L$5,データシート1!$A:$BT,MATCH("cb_"&amp;$G9,データシート1!$A$1:$BT$1,0),0)</f>
        <v>9261.2000000000007</v>
      </c>
      <c r="M9" s="617">
        <f>VLOOKUP(年度マスタ!$K$4&amp;"_"&amp;M$5,データシート1!$A:$BT,MATCH("cb_"&amp;$G9,データシート1!$A$1:$BT$1,0),0)</f>
        <v>9361</v>
      </c>
      <c r="N9" s="617">
        <f>VLOOKUP(年度マスタ!$K$4&amp;"_"&amp;N$5,データシート1!$A:$BT,MATCH("cb_"&amp;$G9,データシート1!$A$1:$BT$1,0),0)</f>
        <v>9463</v>
      </c>
      <c r="O9" s="617">
        <f>VLOOKUP(年度マスタ!$K$4&amp;"_"&amp;O$5,データシート1!$A:$BT,MATCH("cb_"&amp;$G9,データシート1!$A$1:$BT$1,0),0)</f>
        <v>9463</v>
      </c>
      <c r="P9" s="617">
        <f>VLOOKUP(年度マスタ!$K$4&amp;"_"&amp;P$5,データシート1!$A:$BT,MATCH("cb_"&amp;$G9,データシート1!$A$1:$BT$1,0),0)</f>
        <v>10163</v>
      </c>
      <c r="Q9" s="617">
        <f>VLOOKUP(年度マスタ!$K$4&amp;"_"&amp;Q$5,データシート1!$A:$BT,MATCH("cb_"&amp;$G9,データシート1!$A$1:$BT$1,0),0)</f>
        <v>10163</v>
      </c>
      <c r="R9" s="634">
        <f>VLOOKUP(年度マスタ!$K$4&amp;"_"&amp;R$5,データシート1!$A:$BT,MATCH("cb_"&amp;$G9,データシート1!$A$1:$BT$1,0),0)</f>
        <v>10163</v>
      </c>
      <c r="S9" s="568"/>
      <c r="T9" s="190"/>
      <c r="U9" s="581"/>
      <c r="V9" s="195"/>
      <c r="W9" s="195"/>
      <c r="X9" s="195"/>
      <c r="Y9" s="196" t="s">
        <v>381</v>
      </c>
      <c r="Z9" s="208" t="s">
        <v>377</v>
      </c>
      <c r="AA9" s="208"/>
      <c r="AB9" s="208"/>
      <c r="AC9" s="666">
        <f>VLOOKUP(年度マスタ!$K$4&amp;"_"&amp;年度マスタ!$K$9,データシート3!A:AB,MATCH("ea_"&amp;$Y9&amp;"_設備",データシート3!$A$1:$AB$1,0),0)</f>
        <v>14100</v>
      </c>
      <c r="AD9" s="666">
        <f>VLOOKUP(年度マスタ!$K$4&amp;"_"&amp;年度マスタ!$K$9,データシート3!A:AB,MATCH("ea_"&amp;$Y9&amp;"_年間発電",データシート3!$A$1:$AB$1,0),0)/10^3</f>
        <v>27961.835999999996</v>
      </c>
      <c r="AE9" s="667">
        <f t="shared" si="0"/>
        <v>1.0066260959999997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70669</v>
      </c>
      <c r="AD10" s="666">
        <f>SUM(AD11:AD12)</f>
        <v>407823.07900000003</v>
      </c>
      <c r="AE10" s="667">
        <f t="shared" si="0"/>
        <v>14.681630844000001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315</v>
      </c>
      <c r="K11" s="654">
        <f>VLOOKUP(年度マスタ!$K$4&amp;"_"&amp;K$5,データシート1!$A:$BT,MATCH("cb_"&amp;$G11,データシート1!$A$1:$BT$1,0),0)</f>
        <v>315</v>
      </c>
      <c r="L11" s="654">
        <f>VLOOKUP(年度マスタ!$K$4&amp;"_"&amp;L$5,データシート1!$A:$BT,MATCH("cb_"&amp;$G11,データシート1!$A$1:$BT$1,0),0)</f>
        <v>315</v>
      </c>
      <c r="M11" s="654">
        <f>VLOOKUP(年度マスタ!$K$4&amp;"_"&amp;M$5,データシート1!$A:$BT,MATCH("cb_"&amp;$G11,データシート1!$A$1:$BT$1,0),0)</f>
        <v>315</v>
      </c>
      <c r="N11" s="654">
        <f>VLOOKUP(年度マスタ!$K$4&amp;"_"&amp;N$5,データシート1!$A:$BT,MATCH("cb_"&amp;$G11,データシート1!$A$1:$BT$1,0),0)</f>
        <v>315</v>
      </c>
      <c r="O11" s="654">
        <f>VLOOKUP(年度マスタ!$K$4&amp;"_"&amp;O$5,データシート1!$A:$BT,MATCH("cb_"&amp;$G11,データシート1!$A$1:$BT$1,0),0)</f>
        <v>315</v>
      </c>
      <c r="P11" s="654">
        <f>VLOOKUP(年度マスタ!$K$4&amp;"_"&amp;P$5,データシート1!$A:$BT,MATCH("cb_"&amp;$G11,データシート1!$A$1:$BT$1,0),0)</f>
        <v>315</v>
      </c>
      <c r="Q11" s="654">
        <f>VLOOKUP(年度マスタ!$K$4&amp;"_"&amp;Q$5,データシート1!$A:$BT,MATCH("cb_"&amp;$G11,データシート1!$A$1:$BT$1,0),0)</f>
        <v>315</v>
      </c>
      <c r="R11" s="655">
        <f>VLOOKUP(年度マスタ!$K$4&amp;"_"&amp;R$5,データシート1!$A:$BT,MATCH("cb_"&amp;$G11,データシート1!$A$1:$BT$1,0),0)</f>
        <v>315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70467</v>
      </c>
      <c r="AD11" s="1022">
        <f>VLOOKUP(年度マスタ!$K$4&amp;"_"&amp;年度マスタ!$K$9,データシート3!A:AB,MATCH("ea_"&amp;$Y11&amp;"_年間発電",データシート3!$A$1:$AB$1,0),0)/10^3</f>
        <v>406788.478</v>
      </c>
      <c r="AE11" s="554">
        <f t="shared" si="0"/>
        <v>14.644385207999999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77939.5</v>
      </c>
      <c r="K12" s="651">
        <f t="shared" ref="K12:Q12" si="1">SUM(K6:K11)</f>
        <v>88999.599999999991</v>
      </c>
      <c r="L12" s="651">
        <f t="shared" si="1"/>
        <v>100980.69999999997</v>
      </c>
      <c r="M12" s="651">
        <f t="shared" si="1"/>
        <v>107813.70000000001</v>
      </c>
      <c r="N12" s="651">
        <f t="shared" si="1"/>
        <v>113862.20000000013</v>
      </c>
      <c r="O12" s="651">
        <f t="shared" si="1"/>
        <v>119001.00000000003</v>
      </c>
      <c r="P12" s="651">
        <f t="shared" si="1"/>
        <v>123926.30000000005</v>
      </c>
      <c r="Q12" s="651">
        <f t="shared" si="1"/>
        <v>127356.4000000001</v>
      </c>
      <c r="R12" s="652">
        <f t="shared" ref="R12" si="2">SUM(R6:R11)</f>
        <v>130839.40000000029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202</v>
      </c>
      <c r="AD12" s="1022">
        <f>VLOOKUP(年度マスタ!$K$4&amp;"_"&amp;年度マスタ!$K$9,データシート3!A:AB,MATCH("ea_"&amp;$Y12&amp;"_年間発電",データシート3!$A$1:$AB$1,0),0)/10^3</f>
        <v>1034.6010000000001</v>
      </c>
      <c r="AE12" s="554">
        <f t="shared" si="0"/>
        <v>3.7245636000000006E-2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4761</v>
      </c>
      <c r="AD13" s="666">
        <f>SUM(AD14:AD16)</f>
        <v>31030.39</v>
      </c>
      <c r="AE13" s="667">
        <f t="shared" si="0"/>
        <v>1.11709404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3025</v>
      </c>
      <c r="AD14" s="1022">
        <f>VLOOKUP(年度マスタ!$K$4&amp;"_"&amp;年度マスタ!$K$9,データシート3!A:AB,MATCH("ea_"&amp;$Y14&amp;"_年間発電",データシート3!$A$1:$AB$1,0),0)/10^3</f>
        <v>20385.483</v>
      </c>
      <c r="AE14" s="554">
        <f t="shared" si="0"/>
        <v>0.73387738800000002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1242</v>
      </c>
      <c r="AD15" s="1022">
        <f>VLOOKUP(年度マスタ!$K$4&amp;"_"&amp;年度マスタ!$K$9,データシート3!A:AB,MATCH("ea_"&amp;$Y15&amp;"_年間発電",データシート3!$A$1:$AB$1,0),0)/10^3</f>
        <v>7614.2269999999999</v>
      </c>
      <c r="AE15" s="554">
        <f t="shared" si="0"/>
        <v>0.27411217199999999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494</v>
      </c>
      <c r="AD16" s="1022">
        <f>VLOOKUP(年度マスタ!$K$4&amp;"_"&amp;年度マスタ!$K$9,データシート3!A:AB,MATCH("ea_"&amp;$Y16&amp;"_年間発電",データシート3!$A$1:$AB$1,0),0)/10^3</f>
        <v>3030.68</v>
      </c>
      <c r="AE16" s="554">
        <f t="shared" si="0"/>
        <v>0.10910448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27.08113105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135.40824443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34491.56881199999</v>
      </c>
      <c r="K19" s="615">
        <f>K6*別紙!$C5/100*別紙!$E5/10^3</f>
        <v>37475.307155999988</v>
      </c>
      <c r="L19" s="615">
        <f>L6*別紙!$C5/100*別紙!$E5/10^3</f>
        <v>39940.353636</v>
      </c>
      <c r="M19" s="615">
        <f>M6*別紙!$C5/100*別紙!$E5/10^3</f>
        <v>43065.946164000008</v>
      </c>
      <c r="N19" s="615">
        <f>N6*別紙!$C5/100*別紙!$E5/10^3</f>
        <v>46422.56179200003</v>
      </c>
      <c r="O19" s="615">
        <f>O6*別紙!$C5/100*別紙!$E5/10^3</f>
        <v>50120.131512000145</v>
      </c>
      <c r="P19" s="615">
        <f>P6*別紙!$C5/100*別紙!$E5/10^3</f>
        <v>53606.360100000187</v>
      </c>
      <c r="Q19" s="615">
        <f>Q6*別紙!$C5/100*別紙!$E5/10^3</f>
        <v>57432.822708000233</v>
      </c>
      <c r="R19" s="639">
        <f>R6*別紙!$C5/100*別紙!$E5/10^3</f>
        <v>61562.435628000458</v>
      </c>
      <c r="S19" s="572"/>
      <c r="T19" s="191"/>
      <c r="U19" s="588"/>
      <c r="W19" s="201"/>
      <c r="X19" s="201"/>
      <c r="Y19" s="173"/>
      <c r="Z19" s="628" t="s">
        <v>389</v>
      </c>
      <c r="AA19" s="671"/>
      <c r="AB19" s="672"/>
      <c r="AC19" s="673">
        <f>SUM($AC$6,$AC$9,$AC$10,$AC$13)</f>
        <v>3303940</v>
      </c>
      <c r="AD19" s="673">
        <f>SUM($AD$6,$AD$9,$AD$10,$AD$13)</f>
        <v>5207683.0419999994</v>
      </c>
      <c r="AE19" s="674">
        <f>SUM($AE$6,$AE$9,$AE$10,$AE$13,$AE$17,$AE$18)</f>
        <v>349.96596499200001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60784.658004000012</v>
      </c>
      <c r="K20" s="617">
        <f>K7*別紙!$C6/100*別紙!$E6/10^3</f>
        <v>72059.864244000011</v>
      </c>
      <c r="L20" s="617">
        <f>L7*別紙!$C6/100*別紙!$E6/10^3</f>
        <v>76884.366791999957</v>
      </c>
      <c r="M20" s="617">
        <f>M7*別紙!$C6/100*別紙!$E6/10^3</f>
        <v>82345.778279999999</v>
      </c>
      <c r="N20" s="617">
        <f>N7*別紙!$C6/100*別紙!$E6/10^3</f>
        <v>86511.943176000146</v>
      </c>
      <c r="O20" s="617">
        <f>O7*別紙!$C6/100*別紙!$E6/10^3</f>
        <v>89233.918703999865</v>
      </c>
      <c r="P20" s="617">
        <f>P7*別紙!$C6/100*別紙!$E6/10^3</f>
        <v>90980.491007999866</v>
      </c>
      <c r="Q20" s="617">
        <f>Q7*別紙!$C6/100*別紙!$E6/10^3</f>
        <v>91300.202099999864</v>
      </c>
      <c r="R20" s="634">
        <f>R7*別紙!$C6/100*別紙!$E6/10^3</f>
        <v>91355.758019999877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15407.964</v>
      </c>
      <c r="K22" s="617">
        <f>K9*別紙!$C8/100*別紙!$E8/10^3</f>
        <v>15670.238399999998</v>
      </c>
      <c r="L22" s="617">
        <f>L9*別紙!$C8/100*別紙!$E8/10^3</f>
        <v>48676.867200000001</v>
      </c>
      <c r="M22" s="617">
        <f>M9*別紙!$C8/100*別紙!$E8/10^3</f>
        <v>49201.415999999997</v>
      </c>
      <c r="N22" s="617">
        <f>N9*別紙!$C8/100*別紙!$E8/10^3</f>
        <v>49737.527999999998</v>
      </c>
      <c r="O22" s="617">
        <f>O9*別紙!$C8/100*別紙!$E8/10^3</f>
        <v>49737.527999999998</v>
      </c>
      <c r="P22" s="617">
        <f>P9*別紙!$C8/100*別紙!$E8/10^3</f>
        <v>53416.728000000003</v>
      </c>
      <c r="Q22" s="617">
        <f>Q9*別紙!$C8/100*別紙!$E8/10^3</f>
        <v>53416.728000000003</v>
      </c>
      <c r="R22" s="634">
        <f>R9*別紙!$C8/100*別紙!$E8/10^3</f>
        <v>53416.728000000003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2207.52</v>
      </c>
      <c r="K24" s="654">
        <f>K11*別紙!$C10/100*別紙!$E10/10^3</f>
        <v>2207.52</v>
      </c>
      <c r="L24" s="654">
        <f>L11*別紙!$C10/100*別紙!$E10/10^3</f>
        <v>2207.52</v>
      </c>
      <c r="M24" s="654">
        <f>M11*別紙!$C10/100*別紙!$E10/10^3</f>
        <v>2207.52</v>
      </c>
      <c r="N24" s="654">
        <f>N11*別紙!$C10/100*別紙!$E10/10^3</f>
        <v>2207.52</v>
      </c>
      <c r="O24" s="654">
        <f>O11*別紙!$C10/100*別紙!$E10/10^3</f>
        <v>2207.52</v>
      </c>
      <c r="P24" s="654">
        <f>P11*別紙!$C10/100*別紙!$E10/10^3</f>
        <v>2207.52</v>
      </c>
      <c r="Q24" s="654">
        <f>Q11*別紙!$C10/100*別紙!$E10/10^3</f>
        <v>2207.52</v>
      </c>
      <c r="R24" s="655">
        <f>R11*別紙!$C10/100*別紙!$E10/10^3</f>
        <v>2207.52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112891.71081600002</v>
      </c>
      <c r="K25" s="657">
        <f t="shared" si="3"/>
        <v>127412.9298</v>
      </c>
      <c r="L25" s="657">
        <f t="shared" si="3"/>
        <v>167709.10762799994</v>
      </c>
      <c r="M25" s="657">
        <f t="shared" si="3"/>
        <v>176820.66044400001</v>
      </c>
      <c r="N25" s="657">
        <f t="shared" si="3"/>
        <v>184879.55296800015</v>
      </c>
      <c r="O25" s="657">
        <f t="shared" si="3"/>
        <v>191299.09821599998</v>
      </c>
      <c r="P25" s="657">
        <f t="shared" si="3"/>
        <v>200211.09910800005</v>
      </c>
      <c r="Q25" s="657">
        <f t="shared" si="3"/>
        <v>204357.2728080001</v>
      </c>
      <c r="R25" s="658">
        <f t="shared" ref="R25" si="4">SUM(R19:R24)</f>
        <v>208542.44164800033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1570808.3602011125</v>
      </c>
      <c r="K26" s="654">
        <f>(VLOOKUP(年度マスタ!$K$4&amp;"_"&amp;K$18,データシート1!$A:$BT,MATCH("da_合計",データシート1!$A$1:$BT$1,0),0))/10^3</f>
        <v>1575010.3682333722</v>
      </c>
      <c r="L26" s="654">
        <f>(VLOOKUP(年度マスタ!$K$4&amp;"_"&amp;L$18,データシート1!$A:$BT,MATCH("da_合計",データシート1!$A$1:$BT$1,0),0))/10^3</f>
        <v>1553319.51697215</v>
      </c>
      <c r="M26" s="654">
        <f>(VLOOKUP(年度マスタ!$K$4&amp;"_"&amp;M$18,データシート1!$A:$BT,MATCH("da_合計",データシート1!$A$1:$BT$1,0),0))/10^3</f>
        <v>1540611.1262485092</v>
      </c>
      <c r="N26" s="654">
        <f>(VLOOKUP(年度マスタ!$K$4&amp;"_"&amp;N$18,データシート1!$A:$BT,MATCH("da_合計",データシート1!$A$1:$BT$1,0),0))/10^3</f>
        <v>1562653.5006548895</v>
      </c>
      <c r="O26" s="654">
        <f>(VLOOKUP(年度マスタ!$K$4&amp;"_"&amp;O$18,データシート1!$A:$BT,MATCH("da_合計",データシート1!$A$1:$BT$1,0),0))/10^3</f>
        <v>1508489.7580857615</v>
      </c>
      <c r="P26" s="654">
        <f>(VLOOKUP(年度マスタ!$K$4&amp;"_"&amp;P$18,データシート1!$A:$BT,MATCH("da_合計",データシート1!$A$1:$BT$1,0),0))/10^3</f>
        <v>1574409.5506555627</v>
      </c>
      <c r="Q26" s="654">
        <f>(VLOOKUP(年度マスタ!$K$4&amp;"_"&amp;Q$18,データシート1!$A:$BT,MATCH("da_合計",データシート1!$A$1:$BT$1,0),0))/10^3</f>
        <v>1514076.4723137941</v>
      </c>
      <c r="R26" s="655">
        <f>Q26</f>
        <v>1514076.4723137941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7.1868544678197643E-2</v>
      </c>
      <c r="K27" s="839">
        <f t="shared" ref="K27:P27" si="5">K25/K26</f>
        <v>8.089656574319197E-2</v>
      </c>
      <c r="L27" s="839">
        <f t="shared" si="5"/>
        <v>0.10796819701004688</v>
      </c>
      <c r="M27" s="839">
        <f t="shared" si="5"/>
        <v>0.114773064682825</v>
      </c>
      <c r="N27" s="839">
        <f t="shared" si="5"/>
        <v>0.11831129094870957</v>
      </c>
      <c r="O27" s="839">
        <f t="shared" si="5"/>
        <v>0.12681497981050538</v>
      </c>
      <c r="P27" s="839">
        <f t="shared" si="5"/>
        <v>0.12716583116803051</v>
      </c>
      <c r="Q27" s="839">
        <f>Q25/Q26</f>
        <v>0.13497156619553283</v>
      </c>
      <c r="R27" s="840">
        <f>R25/R26</f>
        <v>0.1377357388886099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0.1377357388886099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3.4395112381884374</v>
      </c>
      <c r="AA52" s="173"/>
      <c r="AB52" s="678" t="s">
        <v>413</v>
      </c>
      <c r="AC52" s="679">
        <f>$AD6</f>
        <v>4740867.7369999997</v>
      </c>
      <c r="AD52" s="680">
        <f>R19+R20</f>
        <v>152918.19364800034</v>
      </c>
      <c r="AE52" s="681">
        <f t="shared" ref="AE52:AE54" si="6">IFERROR(AD52/AC52,"-")</f>
        <v>3.2255317408362523E-2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3693606.5696862051</v>
      </c>
      <c r="Z53" s="1130"/>
      <c r="AA53" s="173"/>
      <c r="AB53" s="678" t="s">
        <v>377</v>
      </c>
      <c r="AC53" s="679">
        <f>$AD9</f>
        <v>27961.835999999996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407823.07900000003</v>
      </c>
      <c r="AD54" s="679">
        <f>R22</f>
        <v>53416.728000000003</v>
      </c>
      <c r="AE54" s="681">
        <f t="shared" si="6"/>
        <v>0.13098014985071504</v>
      </c>
      <c r="AF54" s="473"/>
      <c r="AG54" s="41"/>
      <c r="AH54" s="420"/>
      <c r="AI54" s="442" t="s">
        <v>440</v>
      </c>
      <c r="AJ54" s="443">
        <f>VLOOKUP(年度マスタ!$K$4&amp;"_"&amp;AJ$53,データシート1!$A$1:$BT$2000,MATCH("ca_太陽光発電（10kW未満）",データシート1!$A$1:$BT$1,0),0)</f>
        <v>6783</v>
      </c>
      <c r="AK54" s="443">
        <f>VLOOKUP(年度マスタ!$K$4&amp;"_"&amp;AK$53,データシート1!$A$1:$BT$2000,MATCH("ca_太陽光発電（10kW未満）",データシート1!$A$1:$BT$1,0),0)</f>
        <v>7333</v>
      </c>
      <c r="AL54" s="443">
        <f>VLOOKUP(年度マスタ!$K$4&amp;"_"&amp;AL$53,データシート1!$A$1:$BT$2000,MATCH("ca_太陽光発電（10kW未満）",データシート1!$A$1:$BT$1,0),0)</f>
        <v>7751</v>
      </c>
      <c r="AM54" s="443">
        <f>VLOOKUP(年度マスタ!$K$4&amp;"_"&amp;AM$53,データシート1!$A$1:$BT$2000,MATCH("ca_太陽光発電（10kW未満）",データシート1!$A$1:$BT$1,0),0)</f>
        <v>8289</v>
      </c>
      <c r="AN54" s="443">
        <f>VLOOKUP(年度マスタ!$K$4&amp;"_"&amp;AN$53,データシート1!$A$1:$BT$2000,MATCH("ca_太陽光発電（10kW未満）",データシート1!$A$1:$BT$1,0),0)</f>
        <v>8845</v>
      </c>
      <c r="AO54" s="443">
        <f>VLOOKUP(年度マスタ!$K$4&amp;"_"&amp;AO$53,データシート1!$A$1:$BT$2000,MATCH("ca_太陽光発電（10kW未満）",データシート1!$A$1:$BT$1,0),0)</f>
        <v>9412</v>
      </c>
      <c r="AP54" s="443">
        <f>VLOOKUP(年度マスタ!$K$4&amp;"_"&amp;AP$53,データシート1!$A$1:$BT$2000,MATCH("ca_太陽光発電（10kW未満）",データシート1!$A$1:$BT$1,0),0)</f>
        <v>9932</v>
      </c>
      <c r="AQ54" s="443">
        <f>VLOOKUP(年度マスタ!$K$4&amp;"_"&amp;AQ$53,データシート1!$A$1:$BT$2000,MATCH("ca_太陽光発電（10kW未満）",データシート1!$A$1:$BT$1,0),0)</f>
        <v>10486</v>
      </c>
      <c r="AR54" s="443">
        <f>VLOOKUP(年度マスタ!$K$4&amp;"_"&amp;AR$53,データシート1!$A$1:$BT$2000,MATCH("ca_太陽光発電（10kW未満）",データシート1!$A$1:$BT$1,0),0)</f>
        <v>11113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31030.39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松本市</v>
      </c>
      <c r="AZ12" s="1023" t="str">
        <f>年度マスタ!$K4</f>
        <v>20202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松本市</v>
      </c>
      <c r="AZ4" s="1038" t="str">
        <f>年度マスタ!$K4</f>
        <v>20202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29</v>
      </c>
      <c r="H7" s="701">
        <f t="shared" si="0"/>
        <v>30</v>
      </c>
      <c r="I7" s="701">
        <f t="shared" si="0"/>
        <v>29</v>
      </c>
      <c r="J7" s="701">
        <f t="shared" si="0"/>
        <v>29</v>
      </c>
      <c r="K7" s="702">
        <f t="shared" si="0"/>
        <v>25</v>
      </c>
      <c r="L7" s="702">
        <f t="shared" si="0"/>
        <v>25</v>
      </c>
      <c r="M7" s="702">
        <f t="shared" si="0"/>
        <v>24</v>
      </c>
      <c r="N7" s="702">
        <f t="shared" si="0"/>
        <v>25</v>
      </c>
      <c r="O7" s="702">
        <f>SUM(O8:O13)</f>
        <v>25</v>
      </c>
      <c r="P7" s="702">
        <f t="shared" si="0"/>
        <v>26</v>
      </c>
      <c r="Q7" s="703">
        <f>SUM(Q8:Q13)</f>
        <v>27</v>
      </c>
      <c r="R7" s="909">
        <f t="shared" si="0"/>
        <v>388.87700000000001</v>
      </c>
      <c r="S7" s="910">
        <f t="shared" si="0"/>
        <v>391.10900000000004</v>
      </c>
      <c r="T7" s="910">
        <f t="shared" si="0"/>
        <v>401.63799999999998</v>
      </c>
      <c r="U7" s="910">
        <f t="shared" si="0"/>
        <v>401.95899999999995</v>
      </c>
      <c r="V7" s="910">
        <f t="shared" si="0"/>
        <v>263.17399999999998</v>
      </c>
      <c r="W7" s="910">
        <f t="shared" si="0"/>
        <v>358.24700000000001</v>
      </c>
      <c r="X7" s="910">
        <f t="shared" si="0"/>
        <v>355.74800000000005</v>
      </c>
      <c r="Y7" s="910">
        <f t="shared" si="0"/>
        <v>357.22500000000002</v>
      </c>
      <c r="Z7" s="910">
        <f>SUM(Z8:Z13)</f>
        <v>335.31400000000002</v>
      </c>
      <c r="AA7" s="910">
        <f>SUM(AA8:AA13)</f>
        <v>319.05099999999999</v>
      </c>
      <c r="AB7" s="911">
        <f t="shared" si="0"/>
        <v>336.93600000000004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21</v>
      </c>
      <c r="I10" s="714">
        <f>VLOOKUP($D$3&amp;"_"&amp;I$3,データシート1!$A:$BU,MATCH($G$2&amp;"_"&amp;$C10,データシート1!$A$1:$BU$1,0),0)</f>
        <v>20</v>
      </c>
      <c r="J10" s="714">
        <f>VLOOKUP($D$3&amp;"_"&amp;J$3,データシート1!$A:$BU,MATCH($G$2&amp;"_"&amp;$C10,データシート1!$A$1:$BU$1,0),0)</f>
        <v>20</v>
      </c>
      <c r="K10" s="715">
        <f>VLOOKUP($D$3&amp;"_"&amp;K$3,データシート1!$A:$BU,MATCH($G$2&amp;"_"&amp;$C10,データシート1!$A$1:$BU$1,0),0)</f>
        <v>20</v>
      </c>
      <c r="L10" s="715">
        <f>VLOOKUP($D$3&amp;"_"&amp;L$3,データシート1!$A:$BU,MATCH($G$2&amp;"_"&amp;$C10,データシート1!$A$1:$BU$1,0),0)</f>
        <v>20</v>
      </c>
      <c r="M10" s="715">
        <f>VLOOKUP($D$3&amp;"_"&amp;M$3,データシート1!$A:$BU,MATCH($G$2&amp;"_"&amp;$C10,データシート1!$A$1:$BU$1,0),0)</f>
        <v>20</v>
      </c>
      <c r="N10" s="715">
        <f>VLOOKUP($D$3&amp;"_"&amp;N$3,データシート1!$A:$BU,MATCH($G$2&amp;"_"&amp;$C10,データシート1!$A$1:$BU$1,0),0)</f>
        <v>20</v>
      </c>
      <c r="O10" s="715">
        <f>VLOOKUP($D$3&amp;"_"&amp;O$3,データシート1!$A:$BU,MATCH($G$2&amp;"_"&amp;$C10,データシート1!$A$1:$BU$1,0),0)</f>
        <v>19</v>
      </c>
      <c r="P10" s="715">
        <f>VLOOKUP($D$3&amp;"_"&amp;P$3,データシート1!$A:$BU,MATCH($G$2&amp;"_"&amp;$C10,データシート1!$A$1:$BU$1,0),0)</f>
        <v>20</v>
      </c>
      <c r="Q10" s="716">
        <f>VLOOKUP($D$3&amp;"_"&amp;Q$3,データシート1!$A:$BU,MATCH($G$2&amp;"_"&amp;$C10,データシート1!$A$1:$BU$1,0),0)</f>
        <v>21</v>
      </c>
      <c r="R10" s="915">
        <f>VLOOKUP($D$3&amp;"_"&amp;R$3,データシート1!$A:$BU,MATCH($R$2&amp;"_"&amp;$C10,データシート1!$A$1:$BU$1,0),0)</f>
        <v>304.08600000000001</v>
      </c>
      <c r="S10" s="916">
        <f>VLOOKUP($D$3&amp;"_"&amp;S$3,データシート1!$A:$BU,MATCH($R$2&amp;"_"&amp;$C10,データシート1!$A$1:$BU$1,0),0)</f>
        <v>294.089</v>
      </c>
      <c r="T10" s="916">
        <f>VLOOKUP($D$3&amp;"_"&amp;T$3,データシート1!$A:$BU,MATCH($R$2&amp;"_"&amp;$C10,データシート1!$A$1:$BU$1,0),0)</f>
        <v>303.52</v>
      </c>
      <c r="U10" s="916">
        <f>VLOOKUP($D$3&amp;"_"&amp;U$3,データシート1!$A:$BU,MATCH($R$2&amp;"_"&amp;$C10,データシート1!$A$1:$BU$1,0),0)</f>
        <v>305.54899999999998</v>
      </c>
      <c r="V10" s="916">
        <f>VLOOKUP($D$3&amp;"_"&amp;V$3,データシート1!$A:$BU,MATCH($R$2&amp;"_"&amp;$C10,データシート1!$A$1:$BU$1,0),0)</f>
        <v>179.851</v>
      </c>
      <c r="W10" s="916">
        <f>VLOOKUP($D$3&amp;"_"&amp;W$3,データシート1!$A:$BU,MATCH($R$2&amp;"_"&amp;$C10,データシート1!$A$1:$BU$1,0),0)</f>
        <v>274.911</v>
      </c>
      <c r="X10" s="916">
        <f>VLOOKUP($D$3&amp;"_"&amp;X$3,データシート1!$A:$BU,MATCH($R$2&amp;"_"&amp;$C10,データシート1!$A$1:$BU$1,0),0)</f>
        <v>273.79500000000002</v>
      </c>
      <c r="Y10" s="916">
        <f>VLOOKUP($D$3&amp;"_"&amp;Y$3,データシート1!$A:$BU,MATCH($R$2&amp;"_"&amp;$C10,データシート1!$A$1:$BU$1,0),0)</f>
        <v>271.93799999999999</v>
      </c>
      <c r="Z10" s="916">
        <f>VLOOKUP($D$3&amp;"_"&amp;Z$3,データシート1!$A:$BU,MATCH($R$2&amp;"_"&amp;$C10,データシート1!$A$1:$BU$1,0),0)</f>
        <v>250.71700000000001</v>
      </c>
      <c r="AA10" s="916">
        <f>VLOOKUP($D$3&amp;"_"&amp;AA$3,データシート1!$A:$BU,MATCH($R$2&amp;"_"&amp;$C10,データシート1!$A$1:$BU$1,0),0)</f>
        <v>234.64</v>
      </c>
      <c r="AB10" s="917">
        <f>VLOOKUP($D$3&amp;"_"&amp;AB$3,データシート1!$A:$BU,MATCH($R$2&amp;"_"&amp;$C10,データシート1!$A$1:$BU$1,0),0)</f>
        <v>253.399</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4</v>
      </c>
      <c r="N11" s="715">
        <f>VLOOKUP($D$3&amp;"_"&amp;N$3,データシート1!$A:$BU,MATCH($G$2&amp;"_"&amp;$C11,データシート1!$A$1:$BU$1,0),0)</f>
        <v>5</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84.790999999999997</v>
      </c>
      <c r="S11" s="916">
        <f>VLOOKUP($D$3&amp;"_"&amp;S$3,データシート1!$A:$BU,MATCH($R$2&amp;"_"&amp;$C11,データシート1!$A$1:$BU$1,0),0)</f>
        <v>97.02000000000001</v>
      </c>
      <c r="T11" s="916">
        <f>VLOOKUP($D$3&amp;"_"&amp;T$3,データシート1!$A:$BU,MATCH($R$2&amp;"_"&amp;$C11,データシート1!$A$1:$BU$1,0),0)</f>
        <v>98.117999999999995</v>
      </c>
      <c r="U11" s="916">
        <f>VLOOKUP($D$3&amp;"_"&amp;U$3,データシート1!$A:$BU,MATCH($R$2&amp;"_"&amp;$C11,データシート1!$A$1:$BU$1,0),0)</f>
        <v>96.41</v>
      </c>
      <c r="V11" s="916">
        <f>VLOOKUP($D$3&amp;"_"&amp;V$3,データシート1!$A:$BU,MATCH($R$2&amp;"_"&amp;$C11,データシート1!$A$1:$BU$1,0),0)</f>
        <v>83.323000000000008</v>
      </c>
      <c r="W11" s="916">
        <f>VLOOKUP($D$3&amp;"_"&amp;W$3,データシート1!$A:$BU,MATCH($R$2&amp;"_"&amp;$C11,データシート1!$A$1:$BU$1,0),0)</f>
        <v>83.335999999999999</v>
      </c>
      <c r="X11" s="916">
        <f>VLOOKUP($D$3&amp;"_"&amp;X$3,データシート1!$A:$BU,MATCH($R$2&amp;"_"&amp;$C11,データシート1!$A$1:$BU$1,0),0)</f>
        <v>81.953000000000003</v>
      </c>
      <c r="Y11" s="916">
        <f>VLOOKUP($D$3&amp;"_"&amp;Y$3,データシート1!$A:$BU,MATCH($R$2&amp;"_"&amp;$C11,データシート1!$A$1:$BU$1,0),0)</f>
        <v>85.287000000000006</v>
      </c>
      <c r="Z11" s="916">
        <f>VLOOKUP($D$3&amp;"_"&amp;Z$3,データシート1!$A:$BU,MATCH($R$2&amp;"_"&amp;$C11,データシート1!$A$1:$BU$1,0),0)</f>
        <v>84.596999999999994</v>
      </c>
      <c r="AA11" s="916">
        <f>VLOOKUP($D$3&amp;"_"&amp;AA$3,データシート1!$A:$BU,MATCH($R$2&amp;"_"&amp;$C11,データシート1!$A$1:$BU$1,0),0)</f>
        <v>84.411000000000001</v>
      </c>
      <c r="AB11" s="917">
        <f>VLOOKUP($D$3&amp;"_"&amp;AB$3,データシート1!$A:$BU,MATCH($R$2&amp;"_"&amp;$C11,データシート1!$A$1:$BU$1,0),0)</f>
        <v>83.537000000000006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21</v>
      </c>
      <c r="I26" s="734">
        <f>VLOOKUP($D$3&amp;"_"&amp;I$3,データシート2!$A:$SI,MATCH($G$2&amp;"_"&amp;$B26,データシート2!$A$1:$SI$1,0),0)</f>
        <v>20</v>
      </c>
      <c r="J26" s="734">
        <f>VLOOKUP($D$3&amp;"_"&amp;J$3,データシート2!$A:$SI,MATCH($G$2&amp;"_"&amp;$B26,データシート2!$A$1:$SI$1,0),0)</f>
        <v>20</v>
      </c>
      <c r="K26" s="735">
        <f>VLOOKUP($D$3&amp;"_"&amp;K$3,データシート2!$A:$SI,MATCH($G$2&amp;"_"&amp;$B26,データシート2!$A$1:$SI$1,0),0)</f>
        <v>20</v>
      </c>
      <c r="L26" s="735">
        <f>VLOOKUP($D$3&amp;"_"&amp;L$3,データシート2!$A:$SI,MATCH($G$2&amp;"_"&amp;$B26,データシート2!$A$1:$SI$1,0),0)</f>
        <v>20</v>
      </c>
      <c r="M26" s="735">
        <f>VLOOKUP($D$3&amp;"_"&amp;M$3,データシート2!$A:$SI,MATCH($G$2&amp;"_"&amp;$B26,データシート2!$A$1:$SI$1,0),0)</f>
        <v>20</v>
      </c>
      <c r="N26" s="735">
        <f>VLOOKUP($D$3&amp;"_"&amp;N$3,データシート2!$A:$SI,MATCH($G$2&amp;"_"&amp;$B26,データシート2!$A$1:$SI$1,0),0)</f>
        <v>20</v>
      </c>
      <c r="O26" s="735">
        <f>VLOOKUP($D$3&amp;"_"&amp;O$3,データシート2!$A:$SI,MATCH($G$2&amp;"_"&amp;$B26,データシート2!$A$1:$SI$1,0),0)</f>
        <v>19</v>
      </c>
      <c r="P26" s="735">
        <f>VLOOKUP($D$3&amp;"_"&amp;P$3,データシート2!$A:$SI,MATCH($G$2&amp;"_"&amp;$B26,データシート2!$A$1:$SI$1,0),0)</f>
        <v>20</v>
      </c>
      <c r="Q26" s="736">
        <f>VLOOKUP($D$3&amp;"_"&amp;Q$3,データシート2!$A:$SI,MATCH($G$2&amp;"_"&amp;$B26,データシート2!$A$1:$SI$1,0),0)</f>
        <v>21</v>
      </c>
      <c r="R26" s="924">
        <f>VLOOKUP($D$3&amp;"_"&amp;R$3,データシート2!$A:$SI,MATCH($R$2&amp;"_"&amp;$B26,データシート2!$A$1:$SI$1,0),0)</f>
        <v>304.08600000000001</v>
      </c>
      <c r="S26" s="925">
        <f>VLOOKUP($D$3&amp;"_"&amp;S$3,データシート2!$A:$SI,MATCH($R$2&amp;"_"&amp;$B26,データシート2!$A$1:$SI$1,0),0)</f>
        <v>294.089</v>
      </c>
      <c r="T26" s="925">
        <f>VLOOKUP($D$3&amp;"_"&amp;T$3,データシート2!$A:$SI,MATCH($R$2&amp;"_"&amp;$B26,データシート2!$A$1:$SI$1,0),0)</f>
        <v>303.52</v>
      </c>
      <c r="U26" s="925">
        <f>VLOOKUP($D$3&amp;"_"&amp;U$3,データシート2!$A:$SI,MATCH($R$2&amp;"_"&amp;$B26,データシート2!$A$1:$SI$1,0),0)</f>
        <v>305.54899999999998</v>
      </c>
      <c r="V26" s="925">
        <f>VLOOKUP($D$3&amp;"_"&amp;V$3,データシート2!$A:$SI,MATCH($R$2&amp;"_"&amp;$B26,データシート2!$A$1:$SI$1,0),0)</f>
        <v>179.851</v>
      </c>
      <c r="W26" s="925">
        <f>VLOOKUP($D$3&amp;"_"&amp;W$3,データシート2!$A:$SI,MATCH($R$2&amp;"_"&amp;$B26,データシート2!$A$1:$SI$1,0),0)</f>
        <v>274.911</v>
      </c>
      <c r="X26" s="925">
        <f>VLOOKUP($D$3&amp;"_"&amp;X$3,データシート2!$A:$SI,MATCH($R$2&amp;"_"&amp;$B26,データシート2!$A$1:$SI$1,0),0)</f>
        <v>273.79500000000002</v>
      </c>
      <c r="Y26" s="925">
        <f>VLOOKUP($D$3&amp;"_"&amp;Y$3,データシート2!$A:$SI,MATCH($R$2&amp;"_"&amp;$B26,データシート2!$A$1:$SI$1,0),0)</f>
        <v>271.93799999999999</v>
      </c>
      <c r="Z26" s="925">
        <f>VLOOKUP($D$3&amp;"_"&amp;Z$3,データシート2!$A:$SI,MATCH($R$2&amp;"_"&amp;$B26,データシート2!$A$1:$SI$1,0),0)</f>
        <v>250.71700000000001</v>
      </c>
      <c r="AA26" s="925">
        <f>VLOOKUP($D$3&amp;"_"&amp;AA$3,データシート2!$A:$SI,MATCH($R$2&amp;"_"&amp;$B26,データシート2!$A$1:$SI$1,0),0)</f>
        <v>234.64</v>
      </c>
      <c r="AB26" s="926">
        <f>VLOOKUP($D$3&amp;"_"&amp;AB$3,データシート2!$A:$SI,MATCH($R$2&amp;"_"&amp;$B26,データシート2!$A$1:$SI$1,0),0)</f>
        <v>253.399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7</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5</v>
      </c>
      <c r="P27" s="743">
        <f>VLOOKUP($D$3&amp;"_"&amp;P$3,データシート2!$A:$SI,MATCH($G$2&amp;"_"&amp;$C27,データシート2!$A$1:$SI$1,0),0)</f>
        <v>6</v>
      </c>
      <c r="Q27" s="744">
        <f>VLOOKUP($D$3&amp;"_"&amp;Q$3,データシート2!$A:$SI,MATCH($G$2&amp;"_"&amp;$C27,データシート2!$A$1:$SI$1,0),0)</f>
        <v>7</v>
      </c>
      <c r="R27" s="933">
        <f>VLOOKUP($D$3&amp;"_"&amp;R$3,データシート2!$A:$SI,MATCH($R$2&amp;"_"&amp;$C27,データシート2!$A$1:$SI$1,0),0)</f>
        <v>27.515999999999998</v>
      </c>
      <c r="S27" s="928">
        <f>VLOOKUP($D$3&amp;"_"&amp;S$3,データシート2!$A:$SI,MATCH($R$2&amp;"_"&amp;$C27,データシート2!$A$1:$SI$1,0),0)</f>
        <v>30.783000000000001</v>
      </c>
      <c r="T27" s="928">
        <f>VLOOKUP($D$3&amp;"_"&amp;T$3,データシート2!$A:$SI,MATCH($R$2&amp;"_"&amp;$C27,データシート2!$A$1:$SI$1,0),0)</f>
        <v>27.651</v>
      </c>
      <c r="U27" s="928">
        <f>VLOOKUP($D$3&amp;"_"&amp;U$3,データシート2!$A:$SI,MATCH($R$2&amp;"_"&amp;$C27,データシート2!$A$1:$SI$1,0),0)</f>
        <v>26.718</v>
      </c>
      <c r="V27" s="928">
        <f>VLOOKUP($D$3&amp;"_"&amp;V$3,データシート2!$A:$SI,MATCH($R$2&amp;"_"&amp;$C27,データシート2!$A$1:$SI$1,0),0)</f>
        <v>26.65</v>
      </c>
      <c r="W27" s="928">
        <f>VLOOKUP($D$3&amp;"_"&amp;W$3,データシート2!$A:$SI,MATCH($R$2&amp;"_"&amp;$C27,データシート2!$A$1:$SI$1,0),0)</f>
        <v>26.936</v>
      </c>
      <c r="X27" s="928">
        <f>VLOOKUP($D$3&amp;"_"&amp;X$3,データシート2!$A:$SI,MATCH($R$2&amp;"_"&amp;$C27,データシート2!$A$1:$SI$1,0),0)</f>
        <v>26.120999999999999</v>
      </c>
      <c r="Y27" s="928">
        <f>VLOOKUP($D$3&amp;"_"&amp;Y$3,データシート2!$A:$SI,MATCH($R$2&amp;"_"&amp;$C27,データシート2!$A$1:$SI$1,0),0)</f>
        <v>24.777999999999999</v>
      </c>
      <c r="Z27" s="928">
        <f>VLOOKUP($D$3&amp;"_"&amp;Z$3,データシート2!$A:$SI,MATCH($R$2&amp;"_"&amp;$C27,データシート2!$A$1:$SI$1,0),0)</f>
        <v>22.18</v>
      </c>
      <c r="AA27" s="928">
        <f>VLOOKUP($D$3&amp;"_"&amp;AA$3,データシート2!$A:$SI,MATCH($R$2&amp;"_"&amp;$C27,データシート2!$A$1:$SI$1,0),0)</f>
        <v>22.986999999999998</v>
      </c>
      <c r="AB27" s="929">
        <f>VLOOKUP($D$3&amp;"_"&amp;AB$3,データシート2!$A:$SI,MATCH($R$2&amp;"_"&amp;$C27,データシート2!$A$1:$SI$1,0),0)</f>
        <v>25.114000000000001</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29.349</v>
      </c>
      <c r="S28" s="938">
        <f>VLOOKUP($D$3&amp;"_"&amp;S$3,データシート2!$A:$SI,MATCH($R$2&amp;"_"&amp;$C28,データシート2!$A$1:$SI$1,0),0)</f>
        <v>28.132000000000001</v>
      </c>
      <c r="T28" s="938">
        <f>VLOOKUP($D$3&amp;"_"&amp;T$3,データシート2!$A:$SI,MATCH($R$2&amp;"_"&amp;$C28,データシート2!$A$1:$SI$1,0),0)</f>
        <v>28.018000000000001</v>
      </c>
      <c r="U28" s="938">
        <f>VLOOKUP($D$3&amp;"_"&amp;U$3,データシート2!$A:$SI,MATCH($R$2&amp;"_"&amp;$C28,データシート2!$A$1:$SI$1,0),0)</f>
        <v>28.405999999999999</v>
      </c>
      <c r="V28" s="938">
        <f>VLOOKUP($D$3&amp;"_"&amp;V$3,データシート2!$A:$SI,MATCH($R$2&amp;"_"&amp;$C28,データシート2!$A$1:$SI$1,0),0)</f>
        <v>28.923999999999999</v>
      </c>
      <c r="W28" s="938">
        <f>VLOOKUP($D$3&amp;"_"&amp;W$3,データシート2!$A:$SI,MATCH($R$2&amp;"_"&amp;$C28,データシート2!$A$1:$SI$1,0),0)</f>
        <v>28.408000000000001</v>
      </c>
      <c r="X28" s="938">
        <f>VLOOKUP($D$3&amp;"_"&amp;X$3,データシート2!$A:$SI,MATCH($R$2&amp;"_"&amp;$C28,データシート2!$A$1:$SI$1,0),0)</f>
        <v>28.89</v>
      </c>
      <c r="Y28" s="938">
        <f>VLOOKUP($D$3&amp;"_"&amp;Y$3,データシート2!$A:$SI,MATCH($R$2&amp;"_"&amp;$C28,データシート2!$A$1:$SI$1,0),0)</f>
        <v>28.63</v>
      </c>
      <c r="Z28" s="938">
        <f>VLOOKUP($D$3&amp;"_"&amp;Z$3,データシート2!$A:$SI,MATCH($R$2&amp;"_"&amp;$C28,データシート2!$A$1:$SI$1,0),0)</f>
        <v>25.623000000000001</v>
      </c>
      <c r="AA28" s="938">
        <f>VLOOKUP($D$3&amp;"_"&amp;AA$3,データシート2!$A:$SI,MATCH($R$2&amp;"_"&amp;$C28,データシート2!$A$1:$SI$1,0),0)</f>
        <v>22.501000000000001</v>
      </c>
      <c r="AB28" s="939">
        <f>VLOOKUP($D$3&amp;"_"&amp;AB$3,データシート2!$A:$SI,MATCH($R$2&amp;"_"&amp;$C28,データシート2!$A$1:$SI$1,0),0)</f>
        <v>24.068000000000001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1</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2.7250000000000001</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42.8</v>
      </c>
      <c r="S32" s="938">
        <f>VLOOKUP($D$3&amp;"_"&amp;S$3,データシート2!$A:$SI,MATCH($R$2&amp;"_"&amp;$C32,データシート2!$A$1:$SI$1,0),0)</f>
        <v>39.302</v>
      </c>
      <c r="T32" s="938">
        <f>VLOOKUP($D$3&amp;"_"&amp;T$3,データシート2!$A:$SI,MATCH($R$2&amp;"_"&amp;$C32,データシート2!$A$1:$SI$1,0),0)</f>
        <v>39.567</v>
      </c>
      <c r="U32" s="938">
        <f>VLOOKUP($D$3&amp;"_"&amp;U$3,データシート2!$A:$SI,MATCH($R$2&amp;"_"&amp;$C32,データシート2!$A$1:$SI$1,0),0)</f>
        <v>38.774999999999999</v>
      </c>
      <c r="V32" s="938">
        <f>VLOOKUP($D$3&amp;"_"&amp;V$3,データシート2!$A:$SI,MATCH($R$2&amp;"_"&amp;$C32,データシート2!$A$1:$SI$1,0),0)</f>
        <v>35.667000000000002</v>
      </c>
      <c r="W32" s="938">
        <f>VLOOKUP($D$3&amp;"_"&amp;W$3,データシート2!$A:$SI,MATCH($R$2&amp;"_"&amp;$C32,データシート2!$A$1:$SI$1,0),0)</f>
        <v>38.877000000000002</v>
      </c>
      <c r="X32" s="938">
        <f>VLOOKUP($D$3&amp;"_"&amp;X$3,データシート2!$A:$SI,MATCH($R$2&amp;"_"&amp;$C32,データシート2!$A$1:$SI$1,0),0)</f>
        <v>41.588999999999999</v>
      </c>
      <c r="Y32" s="938">
        <f>VLOOKUP($D$3&amp;"_"&amp;Y$3,データシート2!$A:$SI,MATCH($R$2&amp;"_"&amp;$C32,データシート2!$A$1:$SI$1,0),0)</f>
        <v>40.695</v>
      </c>
      <c r="Z32" s="938">
        <f>VLOOKUP($D$3&amp;"_"&amp;Z$3,データシート2!$A:$SI,MATCH($R$2&amp;"_"&amp;$C32,データシート2!$A$1:$SI$1,0),0)</f>
        <v>40.374000000000002</v>
      </c>
      <c r="AA32" s="938">
        <f>VLOOKUP($D$3&amp;"_"&amp;AA$3,データシート2!$A:$SI,MATCH($R$2&amp;"_"&amp;$C32,データシート2!$A$1:$SI$1,0),0)</f>
        <v>40.247999999999998</v>
      </c>
      <c r="AB32" s="939">
        <f>VLOOKUP($D$3&amp;"_"&amp;AB$3,データシート2!$A:$SI,MATCH($R$2&amp;"_"&amp;$C32,データシート2!$A$1:$SI$1,0),0)</f>
        <v>43.857999999999997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31.277999999999999</v>
      </c>
      <c r="S34" s="938">
        <f>VLOOKUP($D$3&amp;"_"&amp;S$3,データシート2!$A:$SI,MATCH($R$2&amp;"_"&amp;$C34,データシート2!$A$1:$SI$1,0),0)</f>
        <v>32.811999999999998</v>
      </c>
      <c r="T34" s="938">
        <f>VLOOKUP($D$3&amp;"_"&amp;T$3,データシート2!$A:$SI,MATCH($R$2&amp;"_"&amp;$C34,データシート2!$A$1:$SI$1,0),0)</f>
        <v>33.052999999999997</v>
      </c>
      <c r="U34" s="938">
        <f>VLOOKUP($D$3&amp;"_"&amp;U$3,データシート2!$A:$SI,MATCH($R$2&amp;"_"&amp;$C34,データシート2!$A$1:$SI$1,0),0)</f>
        <v>33.024999999999999</v>
      </c>
      <c r="V34" s="938">
        <f>VLOOKUP($D$3&amp;"_"&amp;V$3,データシート2!$A:$SI,MATCH($R$2&amp;"_"&amp;$C34,データシート2!$A$1:$SI$1,0),0)</f>
        <v>32.182000000000002</v>
      </c>
      <c r="W34" s="938">
        <f>VLOOKUP($D$3&amp;"_"&amp;W$3,データシート2!$A:$SI,MATCH($R$2&amp;"_"&amp;$C34,データシート2!$A$1:$SI$1,0),0)</f>
        <v>31.373999999999999</v>
      </c>
      <c r="X34" s="938">
        <f>VLOOKUP($D$3&amp;"_"&amp;X$3,データシート2!$A:$SI,MATCH($R$2&amp;"_"&amp;$C34,データシート2!$A$1:$SI$1,0),0)</f>
        <v>30.975000000000001</v>
      </c>
      <c r="Y34" s="938">
        <f>VLOOKUP($D$3&amp;"_"&amp;Y$3,データシート2!$A:$SI,MATCH($R$2&amp;"_"&amp;$C34,データシート2!$A$1:$SI$1,0),0)</f>
        <v>30.385000000000002</v>
      </c>
      <c r="Z34" s="938">
        <f>VLOOKUP($D$3&amp;"_"&amp;Z$3,データシート2!$A:$SI,MATCH($R$2&amp;"_"&amp;$C34,データシート2!$A$1:$SI$1,0),0)</f>
        <v>29.370999999999999</v>
      </c>
      <c r="AA34" s="938">
        <f>VLOOKUP($D$3&amp;"_"&amp;AA$3,データシート2!$A:$SI,MATCH($R$2&amp;"_"&amp;$C34,データシート2!$A$1:$SI$1,0),0)</f>
        <v>27.091999999999999</v>
      </c>
      <c r="AB34" s="939">
        <f>VLOOKUP($D$3&amp;"_"&amp;AB$3,データシート2!$A:$SI,MATCH($R$2&amp;"_"&amp;$C34,データシート2!$A$1:$SI$1,0),0)</f>
        <v>26.640999999999998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2.5569999999999999</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1.6160000000000001</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9.8740000000000006</v>
      </c>
      <c r="S43" s="938">
        <f>VLOOKUP($D$3&amp;"_"&amp;S$3,データシート2!$A:$SI,MATCH($R$2&amp;"_"&amp;$C43,データシート2!$A$1:$SI$1,0),0)</f>
        <v>10.196</v>
      </c>
      <c r="T43" s="938">
        <f>VLOOKUP($D$3&amp;"_"&amp;T$3,データシート2!$A:$SI,MATCH($R$2&amp;"_"&amp;$C43,データシート2!$A$1:$SI$1,0),0)</f>
        <v>10.567</v>
      </c>
      <c r="U43" s="938">
        <f>VLOOKUP($D$3&amp;"_"&amp;U$3,データシート2!$A:$SI,MATCH($R$2&amp;"_"&amp;$C43,データシート2!$A$1:$SI$1,0),0)</f>
        <v>9.7919999999999998</v>
      </c>
      <c r="V43" s="938">
        <f>VLOOKUP($D$3&amp;"_"&amp;V$3,データシート2!$A:$SI,MATCH($R$2&amp;"_"&amp;$C43,データシート2!$A$1:$SI$1,0),0)</f>
        <v>9.7729999999999997</v>
      </c>
      <c r="W43" s="938">
        <f>VLOOKUP($D$3&amp;"_"&amp;W$3,データシート2!$A:$SI,MATCH($R$2&amp;"_"&amp;$C43,データシート2!$A$1:$SI$1,0),0)</f>
        <v>10.06</v>
      </c>
      <c r="X43" s="938">
        <f>VLOOKUP($D$3&amp;"_"&amp;X$3,データシート2!$A:$SI,MATCH($R$2&amp;"_"&amp;$C43,データシート2!$A$1:$SI$1,0),0)</f>
        <v>9.6579999999999995</v>
      </c>
      <c r="Y43" s="938">
        <f>VLOOKUP($D$3&amp;"_"&amp;Y$3,データシート2!$A:$SI,MATCH($R$2&amp;"_"&amp;$C43,データシート2!$A$1:$SI$1,0),0)</f>
        <v>9.7650000000000006</v>
      </c>
      <c r="Z43" s="938">
        <f>VLOOKUP($D$3&amp;"_"&amp;Z$3,データシート2!$A:$SI,MATCH($R$2&amp;"_"&amp;$C43,データシート2!$A$1:$SI$1,0),0)</f>
        <v>9.5579999999999998</v>
      </c>
      <c r="AA43" s="938">
        <f>VLOOKUP($D$3&amp;"_"&amp;AA$3,データシート2!$A:$SI,MATCH($R$2&amp;"_"&amp;$C43,データシート2!$A$1:$SI$1,0),0)</f>
        <v>8.3650000000000002</v>
      </c>
      <c r="AB43" s="939">
        <f>VLOOKUP($D$3&amp;"_"&amp;AB$3,データシート2!$A:$SI,MATCH($R$2&amp;"_"&amp;$C43,データシート2!$A$1:$SI$1,0),0)</f>
        <v>9.8539999999999992</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16.401</v>
      </c>
      <c r="S44" s="938">
        <f>VLOOKUP($D$3&amp;"_"&amp;S$3,データシート2!$A:$SI,MATCH($R$2&amp;"_"&amp;$C44,データシート2!$A$1:$SI$1,0),0)</f>
        <v>17.686</v>
      </c>
      <c r="T44" s="938">
        <f>VLOOKUP($D$3&amp;"_"&amp;T$3,データシート2!$A:$SI,MATCH($R$2&amp;"_"&amp;$C44,データシート2!$A$1:$SI$1,0),0)</f>
        <v>18.553000000000001</v>
      </c>
      <c r="U44" s="938">
        <f>VLOOKUP($D$3&amp;"_"&amp;U$3,データシート2!$A:$SI,MATCH($R$2&amp;"_"&amp;$C44,データシート2!$A$1:$SI$1,0),0)</f>
        <v>18.120999999999999</v>
      </c>
      <c r="V44" s="938">
        <f>VLOOKUP($D$3&amp;"_"&amp;V$3,データシート2!$A:$SI,MATCH($R$2&amp;"_"&amp;$C44,データシート2!$A$1:$SI$1,0),0)</f>
        <v>17.600000000000001</v>
      </c>
      <c r="W44" s="938">
        <f>VLOOKUP($D$3&amp;"_"&amp;W$3,データシート2!$A:$SI,MATCH($R$2&amp;"_"&amp;$C44,データシート2!$A$1:$SI$1,0),0)</f>
        <v>18.643000000000001</v>
      </c>
      <c r="X44" s="938">
        <f>VLOOKUP($D$3&amp;"_"&amp;X$3,データシート2!$A:$SI,MATCH($R$2&amp;"_"&amp;$C44,データシート2!$A$1:$SI$1,0),0)</f>
        <v>20.164999999999999</v>
      </c>
      <c r="Y44" s="938">
        <f>VLOOKUP($D$3&amp;"_"&amp;Y$3,データシート2!$A:$SI,MATCH($R$2&amp;"_"&amp;$C44,データシート2!$A$1:$SI$1,0),0)</f>
        <v>19.643999999999998</v>
      </c>
      <c r="Z44" s="938">
        <f>VLOOKUP($D$3&amp;"_"&amp;Z$3,データシート2!$A:$SI,MATCH($R$2&amp;"_"&amp;$C44,データシート2!$A$1:$SI$1,0),0)</f>
        <v>16.978999999999999</v>
      </c>
      <c r="AA44" s="938">
        <f>VLOOKUP($D$3&amp;"_"&amp;AA$3,データシート2!$A:$SI,MATCH($R$2&amp;"_"&amp;$C44,データシート2!$A$1:$SI$1,0),0)</f>
        <v>15.356999999999999</v>
      </c>
      <c r="AB44" s="939">
        <f>VLOOKUP($D$3&amp;"_"&amp;AB$3,データシート2!$A:$SI,MATCH($R$2&amp;"_"&amp;$C44,データシート2!$A$1:$SI$1,0),0)</f>
        <v>15.113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3.0139999999999998</v>
      </c>
      <c r="U45" s="938">
        <f>VLOOKUP($D$3&amp;"_"&amp;U$3,データシート2!$A:$SI,MATCH($R$2&amp;"_"&amp;$C45,データシート2!$A$1:$SI$1,0),0)</f>
        <v>3.0169999999999999</v>
      </c>
      <c r="V45" s="938">
        <f>VLOOKUP($D$3&amp;"_"&amp;V$3,データシート2!$A:$SI,MATCH($R$2&amp;"_"&amp;$C45,データシート2!$A$1:$SI$1,0),0)</f>
        <v>2.7549999999999999</v>
      </c>
      <c r="W45" s="938">
        <f>VLOOKUP($D$3&amp;"_"&amp;W$3,データシート2!$A:$SI,MATCH($R$2&amp;"_"&amp;$C45,データシート2!$A$1:$SI$1,0),0)</f>
        <v>2.5819999999999999</v>
      </c>
      <c r="X45" s="938">
        <f>VLOOKUP($D$3&amp;"_"&amp;X$3,データシート2!$A:$SI,MATCH($R$2&amp;"_"&amp;$C45,データシート2!$A$1:$SI$1,0),0)</f>
        <v>2.6840000000000002</v>
      </c>
      <c r="Y45" s="938">
        <f>VLOOKUP($D$3&amp;"_"&amp;Y$3,データシート2!$A:$SI,MATCH($R$2&amp;"_"&amp;$C45,データシート2!$A$1:$SI$1,0),0)</f>
        <v>2.4689999999999999</v>
      </c>
      <c r="Z45" s="938">
        <f>VLOOKUP($D$3&amp;"_"&amp;Z$3,データシート2!$A:$SI,MATCH($R$2&amp;"_"&amp;$C45,データシート2!$A$1:$SI$1,0),0)</f>
        <v>2.5409999999999999</v>
      </c>
      <c r="AA45" s="938">
        <f>VLOOKUP($D$3&amp;"_"&amp;AA$3,データシート2!$A:$SI,MATCH($R$2&amp;"_"&amp;$C45,データシート2!$A$1:$SI$1,0),0)</f>
        <v>2.3279999999999998</v>
      </c>
      <c r="AB45" s="939">
        <f>VLOOKUP($D$3&amp;"_"&amp;AB$3,データシート2!$A:$SI,MATCH($R$2&amp;"_"&amp;$C45,データシート2!$A$1:$SI$1,0),0)</f>
        <v>2.1549999999999998</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21.701000000000001</v>
      </c>
      <c r="S46" s="938">
        <f>VLOOKUP($D$3&amp;"_"&amp;S$3,データシート2!$A:$SI,MATCH($R$2&amp;"_"&amp;$C46,データシート2!$A$1:$SI$1,0),0)</f>
        <v>15.778</v>
      </c>
      <c r="T46" s="938">
        <f>VLOOKUP($D$3&amp;"_"&amp;T$3,データシート2!$A:$SI,MATCH($R$2&amp;"_"&amp;$C46,データシート2!$A$1:$SI$1,0),0)</f>
        <v>16.986999999999998</v>
      </c>
      <c r="U46" s="938">
        <f>VLOOKUP($D$3&amp;"_"&amp;U$3,データシート2!$A:$SI,MATCH($R$2&amp;"_"&amp;$C46,データシート2!$A$1:$SI$1,0),0)</f>
        <v>18.238</v>
      </c>
      <c r="V46" s="938">
        <f>VLOOKUP($D$3&amp;"_"&amp;V$3,データシート2!$A:$SI,MATCH($R$2&amp;"_"&amp;$C46,データシート2!$A$1:$SI$1,0),0)</f>
        <v>17.151</v>
      </c>
      <c r="W46" s="938">
        <f>VLOOKUP($D$3&amp;"_"&amp;W$3,データシート2!$A:$SI,MATCH($R$2&amp;"_"&amp;$C46,データシート2!$A$1:$SI$1,0),0)</f>
        <v>15.898</v>
      </c>
      <c r="X46" s="938">
        <f>VLOOKUP($D$3&amp;"_"&amp;X$3,データシート2!$A:$SI,MATCH($R$2&amp;"_"&amp;$C46,データシート2!$A$1:$SI$1,0),0)</f>
        <v>15.936</v>
      </c>
      <c r="Y46" s="938">
        <f>VLOOKUP($D$3&amp;"_"&amp;Y$3,データシート2!$A:$SI,MATCH($R$2&amp;"_"&amp;$C46,データシート2!$A$1:$SI$1,0),0)</f>
        <v>15.305</v>
      </c>
      <c r="Z46" s="938">
        <f>VLOOKUP($D$3&amp;"_"&amp;Z$3,データシート2!$A:$SI,MATCH($R$2&amp;"_"&amp;$C46,データシート2!$A$1:$SI$1,0),0)</f>
        <v>13.643000000000001</v>
      </c>
      <c r="AA46" s="938">
        <f>VLOOKUP($D$3&amp;"_"&amp;AA$3,データシート2!$A:$SI,MATCH($R$2&amp;"_"&amp;$C46,データシート2!$A$1:$SI$1,0),0)</f>
        <v>5.7670000000000003</v>
      </c>
      <c r="AB46" s="939">
        <f>VLOOKUP($D$3&amp;"_"&amp;AB$3,データシート2!$A:$SI,MATCH($R$2&amp;"_"&amp;$C46,データシート2!$A$1:$SI$1,0),0)</f>
        <v>7.2709999999999999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117.01900000000001</v>
      </c>
      <c r="S48" s="938">
        <f>VLOOKUP($D$3&amp;"_"&amp;S$3,データシート2!$A:$SI,MATCH($R$2&amp;"_"&amp;$C48,データシート2!$A$1:$SI$1,0),0)</f>
        <v>110.842</v>
      </c>
      <c r="T48" s="938">
        <f>VLOOKUP($D$3&amp;"_"&amp;T$3,データシート2!$A:$SI,MATCH($R$2&amp;"_"&amp;$C48,データシート2!$A$1:$SI$1,0),0)</f>
        <v>120.286</v>
      </c>
      <c r="U48" s="938">
        <f>VLOOKUP($D$3&amp;"_"&amp;U$3,データシート2!$A:$SI,MATCH($R$2&amp;"_"&amp;$C48,データシート2!$A$1:$SI$1,0),0)</f>
        <v>121.16500000000001</v>
      </c>
      <c r="V48" s="938">
        <f>VLOOKUP($D$3&amp;"_"&amp;V$3,データシート2!$A:$SI,MATCH($R$2&amp;"_"&amp;$C48,データシート2!$A$1:$SI$1,0),0)</f>
        <v>0</v>
      </c>
      <c r="W48" s="938">
        <f>VLOOKUP($D$3&amp;"_"&amp;W$3,データシート2!$A:$SI,MATCH($R$2&amp;"_"&amp;$C48,データシート2!$A$1:$SI$1,0),0)</f>
        <v>95.64</v>
      </c>
      <c r="X48" s="938">
        <f>VLOOKUP($D$3&amp;"_"&amp;X$3,データシート2!$A:$SI,MATCH($R$2&amp;"_"&amp;$C48,データシート2!$A$1:$SI$1,0),0)</f>
        <v>92.652000000000001</v>
      </c>
      <c r="Y48" s="938">
        <f>VLOOKUP($D$3&amp;"_"&amp;Y$3,データシート2!$A:$SI,MATCH($R$2&amp;"_"&amp;$C48,データシート2!$A$1:$SI$1,0),0)</f>
        <v>93.63</v>
      </c>
      <c r="Z48" s="938">
        <f>VLOOKUP($D$3&amp;"_"&amp;Z$3,データシート2!$A:$SI,MATCH($R$2&amp;"_"&amp;$C48,データシート2!$A$1:$SI$1,0),0)</f>
        <v>86.272000000000006</v>
      </c>
      <c r="AA48" s="938">
        <f>VLOOKUP($D$3&amp;"_"&amp;AA$3,データシート2!$A:$SI,MATCH($R$2&amp;"_"&amp;$C48,データシート2!$A$1:$SI$1,0),0)</f>
        <v>84.48</v>
      </c>
      <c r="AB48" s="939">
        <f>VLOOKUP($D$3&amp;"_"&amp;AB$3,データシート2!$A:$SI,MATCH($R$2&amp;"_"&amp;$C48,データシート2!$A$1:$SI$1,0),0)</f>
        <v>96.384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5.5910000000000002</v>
      </c>
      <c r="S50" s="938">
        <f>VLOOKUP($D$3&amp;"_"&amp;S$3,データシート2!$A:$SI,MATCH($R$2&amp;"_"&amp;$C50,データシート2!$A$1:$SI$1,0),0)</f>
        <v>5.8330000000000002</v>
      </c>
      <c r="T50" s="938">
        <f>VLOOKUP($D$3&amp;"_"&amp;T$3,データシート2!$A:$SI,MATCH($R$2&amp;"_"&amp;$C50,データシート2!$A$1:$SI$1,0),0)</f>
        <v>5.8239999999999998</v>
      </c>
      <c r="U50" s="938">
        <f>VLOOKUP($D$3&amp;"_"&amp;U$3,データシート2!$A:$SI,MATCH($R$2&amp;"_"&amp;$C50,データシート2!$A$1:$SI$1,0),0)</f>
        <v>8.2919999999999998</v>
      </c>
      <c r="V50" s="938">
        <f>VLOOKUP($D$3&amp;"_"&amp;V$3,データシート2!$A:$SI,MATCH($R$2&amp;"_"&amp;$C50,データシート2!$A$1:$SI$1,0),0)</f>
        <v>7.5330000000000004</v>
      </c>
      <c r="W50" s="938">
        <f>VLOOKUP($D$3&amp;"_"&amp;W$3,データシート2!$A:$SI,MATCH($R$2&amp;"_"&amp;$C50,データシート2!$A$1:$SI$1,0),0)</f>
        <v>6.4930000000000003</v>
      </c>
      <c r="X50" s="938">
        <f>VLOOKUP($D$3&amp;"_"&amp;X$3,データシート2!$A:$SI,MATCH($R$2&amp;"_"&amp;$C50,データシート2!$A$1:$SI$1,0),0)</f>
        <v>5.125</v>
      </c>
      <c r="Y50" s="938">
        <f>VLOOKUP($D$3&amp;"_"&amp;Y$3,データシート2!$A:$SI,MATCH($R$2&amp;"_"&amp;$C50,データシート2!$A$1:$SI$1,0),0)</f>
        <v>6.6369999999999996</v>
      </c>
      <c r="Z50" s="938">
        <f>VLOOKUP($D$3&amp;"_"&amp;Z$3,データシート2!$A:$SI,MATCH($R$2&amp;"_"&amp;$C50,データシート2!$A$1:$SI$1,0),0)</f>
        <v>4.1760000000000002</v>
      </c>
      <c r="AA50" s="938">
        <f>VLOOKUP($D$3&amp;"_"&amp;AA$3,データシート2!$A:$SI,MATCH($R$2&amp;"_"&amp;$C50,データシート2!$A$1:$SI$1,0),0)</f>
        <v>5.5149999999999997</v>
      </c>
      <c r="AB50" s="939">
        <f>VLOOKUP($D$3&amp;"_"&amp;AB$3,データシート2!$A:$SI,MATCH($R$2&amp;"_"&amp;$C50,データシート2!$A$1:$SI$1,0),0)</f>
        <v>2.9409999999999998</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3.0659999999999998</v>
      </c>
      <c r="S53" s="925">
        <f>VLOOKUP($D$3&amp;"_"&amp;S$3,データシート2!$A:$SI,MATCH($R$2&amp;"_"&amp;$B53,データシート2!$A$1:$SI$1,0),0)</f>
        <v>3.258</v>
      </c>
      <c r="T53" s="925">
        <f>VLOOKUP($D$3&amp;"_"&amp;T$3,データシート2!$A:$SI,MATCH($R$2&amp;"_"&amp;$B53,データシート2!$A$1:$SI$1,0),0)</f>
        <v>2.3769999999999998</v>
      </c>
      <c r="U53" s="925">
        <f>VLOOKUP($D$3&amp;"_"&amp;U$3,データシート2!$A:$SI,MATCH($R$2&amp;"_"&amp;$B53,データシート2!$A$1:$SI$1,0),0)</f>
        <v>2.242</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3.0659999999999998</v>
      </c>
      <c r="S61" s="944">
        <f>VLOOKUP($D$3&amp;"_"&amp;S$3,データシート2!$A:$SI,MATCH($R$2&amp;"_"&amp;$C61,データシート2!$A$1:$SI$1,0),0)</f>
        <v>3.258</v>
      </c>
      <c r="T61" s="944">
        <f>VLOOKUP($D$3&amp;"_"&amp;T$3,データシート2!$A:$SI,MATCH($R$2&amp;"_"&amp;$C61,データシート2!$A$1:$SI$1,0),0)</f>
        <v>2.3769999999999998</v>
      </c>
      <c r="U61" s="944">
        <f>VLOOKUP($D$3&amp;"_"&amp;U$3,データシート2!$A:$SI,MATCH($R$2&amp;"_"&amp;$C61,データシート2!$A$1:$SI$1,0),0)</f>
        <v>2.242</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8.9009999999999998</v>
      </c>
      <c r="S77" s="925">
        <f>VLOOKUP($D$3&amp;"_"&amp;S$3,データシート2!$A:$SI,MATCH($R$2&amp;"_"&amp;$B77,データシート2!$A$1:$SI$1,0),0)</f>
        <v>8.35</v>
      </c>
      <c r="T77" s="925">
        <f>VLOOKUP($D$3&amp;"_"&amp;T$3,データシート2!$A:$SI,MATCH($R$2&amp;"_"&amp;$B77,データシート2!$A$1:$SI$1,0),0)</f>
        <v>8.7720000000000002</v>
      </c>
      <c r="U77" s="925">
        <f>VLOOKUP($D$3&amp;"_"&amp;U$3,データシート2!$A:$SI,MATCH($R$2&amp;"_"&amp;$B77,データシート2!$A$1:$SI$1,0),0)</f>
        <v>7.9619999999999997</v>
      </c>
      <c r="V77" s="925">
        <f>VLOOKUP($D$3&amp;"_"&amp;V$3,データシート2!$A:$SI,MATCH($R$2&amp;"_"&amp;$B77,データシート2!$A$1:$SI$1,0),0)</f>
        <v>1.7430000000000001</v>
      </c>
      <c r="W77" s="925">
        <f>VLOOKUP($D$3&amp;"_"&amp;W$3,データシート2!$A:$SI,MATCH($R$2&amp;"_"&amp;$B77,データシート2!$A$1:$SI$1,0),0)</f>
        <v>1.603</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8.9009999999999998</v>
      </c>
      <c r="S84" s="938">
        <f>VLOOKUP($D$3&amp;"_"&amp;S$3,データシート2!$A:$SI,MATCH($R$2&amp;"_"&amp;$C84,データシート2!$A$1:$SI$1,0),0)</f>
        <v>8.35</v>
      </c>
      <c r="T84" s="938">
        <f>VLOOKUP($D$3&amp;"_"&amp;T$3,データシート2!$A:$SI,MATCH($R$2&amp;"_"&amp;$C84,データシート2!$A$1:$SI$1,0),0)</f>
        <v>8.7720000000000002</v>
      </c>
      <c r="U84" s="938">
        <f>VLOOKUP($D$3&amp;"_"&amp;U$3,データシート2!$A:$SI,MATCH($R$2&amp;"_"&amp;$C84,データシート2!$A$1:$SI$1,0),0)</f>
        <v>7.9619999999999997</v>
      </c>
      <c r="V84" s="938">
        <f>VLOOKUP($D$3&amp;"_"&amp;V$3,データシート2!$A:$SI,MATCH($R$2&amp;"_"&amp;$C84,データシート2!$A$1:$SI$1,0),0)</f>
        <v>1.7430000000000001</v>
      </c>
      <c r="W84" s="938">
        <f>VLOOKUP($D$3&amp;"_"&amp;W$3,データシート2!$A:$SI,MATCH($R$2&amp;"_"&amp;$C84,データシート2!$A$1:$SI$1,0),0)</f>
        <v>1.603</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3.4670000000000001</v>
      </c>
      <c r="Z97" s="925">
        <f>VLOOKUP($D$3&amp;"_"&amp;Z$3,データシート2!$A:$SI,MATCH($R$2&amp;"_"&amp;$B97,データシート2!$A$1:$SI$1,0),0)</f>
        <v>3.274</v>
      </c>
      <c r="AA97" s="925">
        <f>VLOOKUP($D$3&amp;"_"&amp;AA$3,データシート2!$A:$SI,MATCH($R$2&amp;"_"&amp;$B97,データシート2!$A$1:$SI$1,0),0)</f>
        <v>2.5310000000000001</v>
      </c>
      <c r="AB97" s="926">
        <f>VLOOKUP($D$3&amp;"_"&amp;AB$3,データシート2!$A:$SI,MATCH($R$2&amp;"_"&amp;$B97,データシート2!$A$1:$SI$1,0),0)</f>
        <v>2.5840000000000001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3.4670000000000001</v>
      </c>
      <c r="Z99" s="938">
        <f>VLOOKUP($D$3&amp;"_"&amp;Z$3,データシート2!$A:$SI,MATCH($R$2&amp;"_"&amp;$C99,データシート2!$A$1:$SI$1,0),0)</f>
        <v>3.274</v>
      </c>
      <c r="AA99" s="938">
        <f>VLOOKUP($D$3&amp;"_"&amp;AA$3,データシート2!$A:$SI,MATCH($R$2&amp;"_"&amp;$C99,データシート2!$A$1:$SI$1,0),0)</f>
        <v>2.5310000000000001</v>
      </c>
      <c r="AB99" s="939">
        <f>VLOOKUP($D$3&amp;"_"&amp;AB$3,データシート2!$A:$SI,MATCH($R$2&amp;"_"&amp;$C99,データシート2!$A$1:$SI$1,0),0)</f>
        <v>2.5840000000000001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3.08</v>
      </c>
      <c r="S106" s="925">
        <f>VLOOKUP($D$3&amp;"_"&amp;S$3,データシート2!$A:$SI,MATCH($R$2&amp;"_"&amp;$B106,データシート2!$A$1:$SI$1,0),0)</f>
        <v>3.335</v>
      </c>
      <c r="T106" s="925">
        <f>VLOOKUP($D$3&amp;"_"&amp;T$3,データシート2!$A:$SI,MATCH($R$2&amp;"_"&amp;$B106,データシート2!$A$1:$SI$1,0),0)</f>
        <v>3.1930000000000001</v>
      </c>
      <c r="U106" s="925">
        <f>VLOOKUP($D$3&amp;"_"&amp;U$3,データシート2!$A:$SI,MATCH($R$2&amp;"_"&amp;$B106,データシート2!$A$1:$SI$1,0),0)</f>
        <v>3.0960000000000001</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3.08</v>
      </c>
      <c r="S107" s="938">
        <f>VLOOKUP($D$3&amp;"_"&amp;S$3,データシート2!$A:$SI,MATCH($R$2&amp;"_"&amp;$C107,データシート2!$A$1:$SI$1,0),0)</f>
        <v>3.335</v>
      </c>
      <c r="T107" s="938">
        <f>VLOOKUP($D$3&amp;"_"&amp;T$3,データシート2!$A:$SI,MATCH($R$2&amp;"_"&amp;$C107,データシート2!$A$1:$SI$1,0),0)</f>
        <v>3.1930000000000001</v>
      </c>
      <c r="U107" s="938">
        <f>VLOOKUP($D$3&amp;"_"&amp;U$3,データシート2!$A:$SI,MATCH($R$2&amp;"_"&amp;$C107,データシート2!$A$1:$SI$1,0),0)</f>
        <v>3.0960000000000001</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4.1349999999999998</v>
      </c>
      <c r="S110" s="925">
        <f>VLOOKUP($D$3&amp;"_"&amp;S$3,データシート2!$A:$SI,MATCH($R$2&amp;"_"&amp;$B110,データシート2!$A$1:$SI$1,0),0)</f>
        <v>4.1529999999999996</v>
      </c>
      <c r="T110" s="925">
        <f>VLOOKUP($D$3&amp;"_"&amp;T$3,データシート2!$A:$SI,MATCH($R$2&amp;"_"&amp;$B110,データシート2!$A$1:$SI$1,0),0)</f>
        <v>4.1050000000000004</v>
      </c>
      <c r="U110" s="925">
        <f>VLOOKUP($D$3&amp;"_"&amp;U$3,データシート2!$A:$SI,MATCH($R$2&amp;"_"&amp;$B110,データシート2!$A$1:$SI$1,0),0)</f>
        <v>3.89</v>
      </c>
      <c r="V110" s="925">
        <f>VLOOKUP($D$3&amp;"_"&amp;V$3,データシート2!$A:$SI,MATCH($R$2&amp;"_"&amp;$B110,データシート2!$A$1:$SI$1,0),0)</f>
        <v>3.6709999999999998</v>
      </c>
      <c r="W110" s="925">
        <f>VLOOKUP($D$3&amp;"_"&amp;W$3,データシート2!$A:$SI,MATCH($R$2&amp;"_"&amp;$B110,データシート2!$A$1:$SI$1,0),0)</f>
        <v>3.6680000000000001</v>
      </c>
      <c r="X110" s="925">
        <f>VLOOKUP($D$3&amp;"_"&amp;X$3,データシート2!$A:$SI,MATCH($R$2&amp;"_"&amp;$B110,データシート2!$A$1:$SI$1,0),0)</f>
        <v>3.8780000000000001</v>
      </c>
      <c r="Y110" s="925">
        <f>VLOOKUP($D$3&amp;"_"&amp;Y$3,データシート2!$A:$SI,MATCH($R$2&amp;"_"&amp;$B110,データシート2!$A$1:$SI$1,0),0)</f>
        <v>4.5330000000000004</v>
      </c>
      <c r="Z110" s="925">
        <f>VLOOKUP($D$3&amp;"_"&amp;Z$3,データシート2!$A:$SI,MATCH($R$2&amp;"_"&amp;$B110,データシート2!$A$1:$SI$1,0),0)</f>
        <v>4.0819999999999999</v>
      </c>
      <c r="AA110" s="925">
        <f>VLOOKUP($D$3&amp;"_"&amp;AA$3,データシート2!$A:$SI,MATCH($R$2&amp;"_"&amp;$B110,データシート2!$A$1:$SI$1,0),0)</f>
        <v>2.645</v>
      </c>
      <c r="AB110" s="926">
        <f>VLOOKUP($D$3&amp;"_"&amp;AB$3,データシート2!$A:$SI,MATCH($R$2&amp;"_"&amp;$B110,データシート2!$A$1:$SI$1,0),0)</f>
        <v>3.2869999999999999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4.1349999999999998</v>
      </c>
      <c r="S111" s="928">
        <f>VLOOKUP($D$3&amp;"_"&amp;S$3,データシート2!$A:$SI,MATCH($R$2&amp;"_"&amp;$C111,データシート2!$A$1:$SI$1,0),0)</f>
        <v>4.1529999999999996</v>
      </c>
      <c r="T111" s="928">
        <f>VLOOKUP($D$3&amp;"_"&amp;T$3,データシート2!$A:$SI,MATCH($R$2&amp;"_"&amp;$C111,データシート2!$A$1:$SI$1,0),0)</f>
        <v>4.1050000000000004</v>
      </c>
      <c r="U111" s="928">
        <f>VLOOKUP($D$3&amp;"_"&amp;U$3,データシート2!$A:$SI,MATCH($R$2&amp;"_"&amp;$C111,データシート2!$A$1:$SI$1,0),0)</f>
        <v>3.89</v>
      </c>
      <c r="V111" s="928">
        <f>VLOOKUP($D$3&amp;"_"&amp;V$3,データシート2!$A:$SI,MATCH($R$2&amp;"_"&amp;$C111,データシート2!$A$1:$SI$1,0),0)</f>
        <v>3.6709999999999998</v>
      </c>
      <c r="W111" s="928">
        <f>VLOOKUP($D$3&amp;"_"&amp;W$3,データシート2!$A:$SI,MATCH($R$2&amp;"_"&amp;$C111,データシート2!$A$1:$SI$1,0),0)</f>
        <v>3.6680000000000001</v>
      </c>
      <c r="X111" s="928">
        <f>VLOOKUP($D$3&amp;"_"&amp;X$3,データシート2!$A:$SI,MATCH($R$2&amp;"_"&amp;$C111,データシート2!$A$1:$SI$1,0),0)</f>
        <v>3.8780000000000001</v>
      </c>
      <c r="Y111" s="928">
        <f>VLOOKUP($D$3&amp;"_"&amp;Y$3,データシート2!$A:$SI,MATCH($R$2&amp;"_"&amp;$C111,データシート2!$A$1:$SI$1,0),0)</f>
        <v>4.5330000000000004</v>
      </c>
      <c r="Z111" s="928">
        <f>VLOOKUP($D$3&amp;"_"&amp;Z$3,データシート2!$A:$SI,MATCH($R$2&amp;"_"&amp;$C111,データシート2!$A$1:$SI$1,0),0)</f>
        <v>4.0819999999999999</v>
      </c>
      <c r="AA111" s="928">
        <f>VLOOKUP($D$3&amp;"_"&amp;AA$3,データシート2!$A:$SI,MATCH($R$2&amp;"_"&amp;$C111,データシート2!$A$1:$SI$1,0),0)</f>
        <v>2.645</v>
      </c>
      <c r="AB111" s="929">
        <f>VLOOKUP($D$3&amp;"_"&amp;AB$3,データシート2!$A:$SI,MATCH($R$2&amp;"_"&amp;$C111,データシート2!$A$1:$SI$1,0),0)</f>
        <v>3.2869999999999999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22.89</v>
      </c>
      <c r="S114" s="925">
        <f>VLOOKUP($D$3&amp;"_"&amp;S$3,データシート2!$A:$SI,MATCH($R$2&amp;"_"&amp;$B114,データシート2!$A$1:$SI$1,0),0)</f>
        <v>23.297999999999998</v>
      </c>
      <c r="T114" s="925">
        <f>VLOOKUP($D$3&amp;"_"&amp;T$3,データシート2!$A:$SI,MATCH($R$2&amp;"_"&amp;$B114,データシート2!$A$1:$SI$1,0),0)</f>
        <v>23.77</v>
      </c>
      <c r="U114" s="925">
        <f>VLOOKUP($D$3&amp;"_"&amp;U$3,データシート2!$A:$SI,MATCH($R$2&amp;"_"&amp;$B114,データシート2!$A$1:$SI$1,0),0)</f>
        <v>23.545000000000002</v>
      </c>
      <c r="V114" s="925">
        <f>VLOOKUP($D$3&amp;"_"&amp;V$3,データシート2!$A:$SI,MATCH($R$2&amp;"_"&amp;$B114,データシート2!$A$1:$SI$1,0),0)</f>
        <v>22.533999999999999</v>
      </c>
      <c r="W114" s="925">
        <f>VLOOKUP($D$3&amp;"_"&amp;W$3,データシート2!$A:$SI,MATCH($R$2&amp;"_"&amp;$B114,データシート2!$A$1:$SI$1,0),0)</f>
        <v>22.707999999999998</v>
      </c>
      <c r="X114" s="925">
        <f>VLOOKUP($D$3&amp;"_"&amp;X$3,データシート2!$A:$SI,MATCH($R$2&amp;"_"&amp;$B114,データシート2!$A$1:$SI$1,0),0)</f>
        <v>23.349</v>
      </c>
      <c r="Y114" s="925">
        <f>VLOOKUP($D$3&amp;"_"&amp;Y$3,データシート2!$A:$SI,MATCH($R$2&amp;"_"&amp;$B114,データシート2!$A$1:$SI$1,0),0)</f>
        <v>23.28</v>
      </c>
      <c r="Z114" s="925">
        <f>VLOOKUP($D$3&amp;"_"&amp;Z$3,データシート2!$A:$SI,MATCH($R$2&amp;"_"&amp;$B114,データシート2!$A$1:$SI$1,0),0)</f>
        <v>20.385000000000002</v>
      </c>
      <c r="AA114" s="925">
        <f>VLOOKUP($D$3&amp;"_"&amp;AA$3,データシート2!$A:$SI,MATCH($R$2&amp;"_"&amp;$B114,データシート2!$A$1:$SI$1,0),0)</f>
        <v>22.524999999999999</v>
      </c>
      <c r="AB114" s="926">
        <f>VLOOKUP($D$3&amp;"_"&amp;AB$3,データシート2!$A:$SI,MATCH($R$2&amp;"_"&amp;$B114,データシート2!$A$1:$SI$1,0),0)</f>
        <v>21.754999999999999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22.89</v>
      </c>
      <c r="S115" s="928">
        <f>VLOOKUP($D$3&amp;"_"&amp;S$3,データシート2!$A:$SI,MATCH($R$2&amp;"_"&amp;$C115,データシート2!$A$1:$SI$1,0),0)</f>
        <v>23.297999999999998</v>
      </c>
      <c r="T115" s="928">
        <f>VLOOKUP($D$3&amp;"_"&amp;T$3,データシート2!$A:$SI,MATCH($R$2&amp;"_"&amp;$C115,データシート2!$A$1:$SI$1,0),0)</f>
        <v>23.77</v>
      </c>
      <c r="U115" s="928">
        <f>VLOOKUP($D$3&amp;"_"&amp;U$3,データシート2!$A:$SI,MATCH($R$2&amp;"_"&amp;$C115,データシート2!$A$1:$SI$1,0),0)</f>
        <v>23.545000000000002</v>
      </c>
      <c r="V115" s="928">
        <f>VLOOKUP($D$3&amp;"_"&amp;V$3,データシート2!$A:$SI,MATCH($R$2&amp;"_"&amp;$C115,データシート2!$A$1:$SI$1,0),0)</f>
        <v>22.533999999999999</v>
      </c>
      <c r="W115" s="928">
        <f>VLOOKUP($D$3&amp;"_"&amp;W$3,データシート2!$A:$SI,MATCH($R$2&amp;"_"&amp;$C115,データシート2!$A$1:$SI$1,0),0)</f>
        <v>22.707999999999998</v>
      </c>
      <c r="X115" s="928">
        <f>VLOOKUP($D$3&amp;"_"&amp;X$3,データシート2!$A:$SI,MATCH($R$2&amp;"_"&amp;$C115,データシート2!$A$1:$SI$1,0),0)</f>
        <v>23.349</v>
      </c>
      <c r="Y115" s="928">
        <f>VLOOKUP($D$3&amp;"_"&amp;Y$3,データシート2!$A:$SI,MATCH($R$2&amp;"_"&amp;$C115,データシート2!$A$1:$SI$1,0),0)</f>
        <v>23.28</v>
      </c>
      <c r="Z115" s="928">
        <f>VLOOKUP($D$3&amp;"_"&amp;Z$3,データシート2!$A:$SI,MATCH($R$2&amp;"_"&amp;$C115,データシート2!$A$1:$SI$1,0),0)</f>
        <v>20.385000000000002</v>
      </c>
      <c r="AA115" s="928">
        <f>VLOOKUP($D$3&amp;"_"&amp;AA$3,データシート2!$A:$SI,MATCH($R$2&amp;"_"&amp;$C115,データシート2!$A$1:$SI$1,0),0)</f>
        <v>22.524999999999999</v>
      </c>
      <c r="AB115" s="929">
        <f>VLOOKUP($D$3&amp;"_"&amp;AB$3,データシート2!$A:$SI,MATCH($R$2&amp;"_"&amp;$C115,データシート2!$A$1:$SI$1,0),0)</f>
        <v>21.754999999999999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6.4669999999999996</v>
      </c>
      <c r="S117" s="925">
        <f>VLOOKUP($D$3&amp;"_"&amp;S$3,データシート2!$A:$SI,MATCH($R$2&amp;"_"&amp;$B117,データシート2!$A$1:$SI$1,0),0)</f>
        <v>7.92</v>
      </c>
      <c r="T117" s="925">
        <f>VLOOKUP($D$3&amp;"_"&amp;T$3,データシート2!$A:$SI,MATCH($R$2&amp;"_"&amp;$B117,データシート2!$A$1:$SI$1,0),0)</f>
        <v>9.2530000000000001</v>
      </c>
      <c r="U117" s="925">
        <f>VLOOKUP($D$3&amp;"_"&amp;U$3,データシート2!$A:$SI,MATCH($R$2&amp;"_"&amp;$B117,データシート2!$A$1:$SI$1,0),0)</f>
        <v>9.0760000000000005</v>
      </c>
      <c r="V117" s="925">
        <f>VLOOKUP($D$3&amp;"_"&amp;V$3,データシート2!$A:$SI,MATCH($R$2&amp;"_"&amp;$B117,データシート2!$A$1:$SI$1,0),0)</f>
        <v>8.7720000000000002</v>
      </c>
      <c r="W117" s="925">
        <f>VLOOKUP($D$3&amp;"_"&amp;W$3,データシート2!$A:$SI,MATCH($R$2&amp;"_"&amp;$B117,データシート2!$A$1:$SI$1,0),0)</f>
        <v>8.452</v>
      </c>
      <c r="X117" s="925">
        <f>VLOOKUP($D$3&amp;"_"&amp;X$3,データシート2!$A:$SI,MATCH($R$2&amp;"_"&amp;$B117,データシート2!$A$1:$SI$1,0),0)</f>
        <v>8.1530000000000005</v>
      </c>
      <c r="Y117" s="925">
        <f>VLOOKUP($D$3&amp;"_"&amp;Y$3,データシート2!$A:$SI,MATCH($R$2&amp;"_"&amp;$B117,データシート2!$A$1:$SI$1,0),0)</f>
        <v>7.9329999999999998</v>
      </c>
      <c r="Z117" s="925">
        <f>VLOOKUP($D$3&amp;"_"&amp;Z$3,データシート2!$A:$SI,MATCH($R$2&amp;"_"&amp;$B117,データシート2!$A$1:$SI$1,0),0)</f>
        <v>10.186999999999999</v>
      </c>
      <c r="AA117" s="925">
        <f>VLOOKUP($D$3&amp;"_"&amp;AA$3,データシート2!$A:$SI,MATCH($R$2&amp;"_"&amp;$B117,データシート2!$A$1:$SI$1,0),0)</f>
        <v>9.9350000000000005</v>
      </c>
      <c r="AB117" s="926">
        <f>VLOOKUP($D$3&amp;"_"&amp;AB$3,データシート2!$A:$SI,MATCH($R$2&amp;"_"&amp;$B117,データシート2!$A$1:$SI$1,0),0)</f>
        <v>9.6880000000000006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6.4669999999999996</v>
      </c>
      <c r="S118" s="928">
        <f>VLOOKUP($D$3&amp;"_"&amp;S$3,データシート2!$A:$SI,MATCH($R$2&amp;"_"&amp;$C118,データシート2!$A$1:$SI$1,0),0)</f>
        <v>7.92</v>
      </c>
      <c r="T118" s="928">
        <f>VLOOKUP($D$3&amp;"_"&amp;T$3,データシート2!$A:$SI,MATCH($R$2&amp;"_"&amp;$C118,データシート2!$A$1:$SI$1,0),0)</f>
        <v>9.2530000000000001</v>
      </c>
      <c r="U118" s="928">
        <f>VLOOKUP($D$3&amp;"_"&amp;U$3,データシート2!$A:$SI,MATCH($R$2&amp;"_"&amp;$C118,データシート2!$A$1:$SI$1,0),0)</f>
        <v>9.0760000000000005</v>
      </c>
      <c r="V118" s="928">
        <f>VLOOKUP($D$3&amp;"_"&amp;V$3,データシート2!$A:$SI,MATCH($R$2&amp;"_"&amp;$C118,データシート2!$A$1:$SI$1,0),0)</f>
        <v>8.7720000000000002</v>
      </c>
      <c r="W118" s="928">
        <f>VLOOKUP($D$3&amp;"_"&amp;W$3,データシート2!$A:$SI,MATCH($R$2&amp;"_"&amp;$C118,データシート2!$A$1:$SI$1,0),0)</f>
        <v>8.452</v>
      </c>
      <c r="X118" s="928">
        <f>VLOOKUP($D$3&amp;"_"&amp;X$3,データシート2!$A:$SI,MATCH($R$2&amp;"_"&amp;$C118,データシート2!$A$1:$SI$1,0),0)</f>
        <v>8.1530000000000005</v>
      </c>
      <c r="Y118" s="928">
        <f>VLOOKUP($D$3&amp;"_"&amp;Y$3,データシート2!$A:$SI,MATCH($R$2&amp;"_"&amp;$C118,データシート2!$A$1:$SI$1,0),0)</f>
        <v>7.9329999999999998</v>
      </c>
      <c r="Z118" s="928">
        <f>VLOOKUP($D$3&amp;"_"&amp;Z$3,データシート2!$A:$SI,MATCH($R$2&amp;"_"&amp;$C118,データシート2!$A$1:$SI$1,0),0)</f>
        <v>10.186999999999999</v>
      </c>
      <c r="AA118" s="928">
        <f>VLOOKUP($D$3&amp;"_"&amp;AA$3,データシート2!$A:$SI,MATCH($R$2&amp;"_"&amp;$C118,データシート2!$A$1:$SI$1,0),0)</f>
        <v>9.9350000000000005</v>
      </c>
      <c r="AB118" s="929">
        <f>VLOOKUP($D$3&amp;"_"&amp;AB$3,データシート2!$A:$SI,MATCH($R$2&amp;"_"&amp;$C118,データシート2!$A$1:$SI$1,0),0)</f>
        <v>9.6880000000000006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36.252000000000002</v>
      </c>
      <c r="S124" s="925">
        <f>VLOOKUP($D$3&amp;"_"&amp;S$3,データシート2!$A:$SI,MATCH($R$2&amp;"_"&amp;$B124,データシート2!$A$1:$SI$1,0),0)</f>
        <v>46.706000000000003</v>
      </c>
      <c r="T124" s="925">
        <f>VLOOKUP($D$3&amp;"_"&amp;T$3,データシート2!$A:$SI,MATCH($R$2&amp;"_"&amp;$B124,データシート2!$A$1:$SI$1,0),0)</f>
        <v>46.648000000000003</v>
      </c>
      <c r="U124" s="925">
        <f>VLOOKUP($D$3&amp;"_"&amp;U$3,データシート2!$A:$SI,MATCH($R$2&amp;"_"&amp;$B124,データシート2!$A$1:$SI$1,0),0)</f>
        <v>46.598999999999997</v>
      </c>
      <c r="V124" s="925">
        <f>VLOOKUP($D$3&amp;"_"&amp;V$3,データシート2!$A:$SI,MATCH($R$2&amp;"_"&amp;$B124,データシート2!$A$1:$SI$1,0),0)</f>
        <v>46.603000000000002</v>
      </c>
      <c r="W124" s="925">
        <f>VLOOKUP($D$3&amp;"_"&amp;W$3,データシート2!$A:$SI,MATCH($R$2&amp;"_"&amp;$B124,データシート2!$A$1:$SI$1,0),0)</f>
        <v>46.905000000000001</v>
      </c>
      <c r="X124" s="925">
        <f>VLOOKUP($D$3&amp;"_"&amp;X$3,データシート2!$A:$SI,MATCH($R$2&amp;"_"&amp;$B124,データシート2!$A$1:$SI$1,0),0)</f>
        <v>46.573</v>
      </c>
      <c r="Y124" s="925">
        <f>VLOOKUP($D$3&amp;"_"&amp;Y$3,データシート2!$A:$SI,MATCH($R$2&amp;"_"&amp;$B124,データシート2!$A$1:$SI$1,0),0)</f>
        <v>46.073999999999998</v>
      </c>
      <c r="Z124" s="925">
        <f>VLOOKUP($D$3&amp;"_"&amp;Z$3,データシート2!$A:$SI,MATCH($R$2&amp;"_"&amp;$B124,データシート2!$A$1:$SI$1,0),0)</f>
        <v>46.668999999999997</v>
      </c>
      <c r="AA124" s="925">
        <f>VLOOKUP($D$3&amp;"_"&amp;AA$3,データシート2!$A:$SI,MATCH($R$2&amp;"_"&amp;$B124,データシート2!$A$1:$SI$1,0),0)</f>
        <v>46.774999999999999</v>
      </c>
      <c r="AB124" s="926">
        <f>VLOOKUP($D$3&amp;"_"&amp;AB$3,データシート2!$A:$SI,MATCH($R$2&amp;"_"&amp;$B124,データシート2!$A$1:$SI$1,0),0)</f>
        <v>46.222999999999999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36.252000000000002</v>
      </c>
      <c r="S125" s="941">
        <f>VLOOKUP($D$3&amp;"_"&amp;S$3,データシート2!$A:$SI,MATCH($R$2&amp;"_"&amp;$C125,データシート2!$A$1:$SI$1,0),0)</f>
        <v>46.706000000000003</v>
      </c>
      <c r="T125" s="941">
        <f>VLOOKUP($D$3&amp;"_"&amp;T$3,データシート2!$A:$SI,MATCH($R$2&amp;"_"&amp;$C125,データシート2!$A$1:$SI$1,0),0)</f>
        <v>46.648000000000003</v>
      </c>
      <c r="U125" s="941">
        <f>VLOOKUP($D$3&amp;"_"&amp;U$3,データシート2!$A:$SI,MATCH($R$2&amp;"_"&amp;$C125,データシート2!$A$1:$SI$1,0),0)</f>
        <v>46.598999999999997</v>
      </c>
      <c r="V125" s="941">
        <f>VLOOKUP($D$3&amp;"_"&amp;V$3,データシート2!$A:$SI,MATCH($R$2&amp;"_"&amp;$C125,データシート2!$A$1:$SI$1,0),0)</f>
        <v>46.603000000000002</v>
      </c>
      <c r="W125" s="941">
        <f>VLOOKUP($D$3&amp;"_"&amp;W$3,データシート2!$A:$SI,MATCH($R$2&amp;"_"&amp;$C125,データシート2!$A$1:$SI$1,0),0)</f>
        <v>46.905000000000001</v>
      </c>
      <c r="X125" s="941">
        <f>VLOOKUP($D$3&amp;"_"&amp;X$3,データシート2!$A:$SI,MATCH($R$2&amp;"_"&amp;$C125,データシート2!$A$1:$SI$1,0),0)</f>
        <v>46.573</v>
      </c>
      <c r="Y125" s="941">
        <f>VLOOKUP($D$3&amp;"_"&amp;Y$3,データシート2!$A:$SI,MATCH($R$2&amp;"_"&amp;$C125,データシート2!$A$1:$SI$1,0),0)</f>
        <v>46.073999999999998</v>
      </c>
      <c r="Z125" s="941">
        <f>VLOOKUP($D$3&amp;"_"&amp;Z$3,データシート2!$A:$SI,MATCH($R$2&amp;"_"&amp;$C125,データシート2!$A$1:$SI$1,0),0)</f>
        <v>46.668999999999997</v>
      </c>
      <c r="AA125" s="941">
        <f>VLOOKUP($D$3&amp;"_"&amp;AA$3,データシート2!$A:$SI,MATCH($R$2&amp;"_"&amp;$C125,データシート2!$A$1:$SI$1,0),0)</f>
        <v>46.774999999999999</v>
      </c>
      <c r="AB125" s="942">
        <f>VLOOKUP($D$3&amp;"_"&amp;AB$3,データシート2!$A:$SI,MATCH($R$2&amp;"_"&amp;$C125,データシート2!$A$1:$SI$1,0),0)</f>
        <v>46.222999999999999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2025-03-04T09:36:49Z</dcterms:created>
  <dcterms:modified xsi:type="dcterms:W3CDTF">2025-03-04T09:36:49Z</dcterms:modified>
  <cp:category/>
  <cp:contentStatus/>
</cp:coreProperties>
</file>