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A450B5-B274-4E79-98E2-8D70189E60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21"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<sst xmlns="http://schemas.openxmlformats.org/spreadsheetml/2006/main" count="20229" uniqueCount="3018">
  <si>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</si>
  <si>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</si>
  <si>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</si>
  <si>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</si>
  <si>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</si>
  <si>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</si>
  <si>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</si>
  <si>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</si>
  <si>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</si>
  <si>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</si>
  <si>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</si>
  <si>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</si>
  <si>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</si>
  <si>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</si>
  <si>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</si>
  <si>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</si>
  <si>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</si>
  <si>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</si>
  <si>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</si>
  <si>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</si>
  <si>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</si>
  <si>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</si>
  <si>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</si>
  <si>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</si>
  <si>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</si>
  <si>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</si>
  <si>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</si>
  <si>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</si>
  <si>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</si>
  <si>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</si>
  <si>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</si>
  <si>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</si>
  <si>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</si>
  <si>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</si>
  <si>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</si>
  <si>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</si>
  <si>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</si>
  <si>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</si>
  <si>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</si>
  <si>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</si>
  <si>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</si>
  <si>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</si>
  <si>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</si>
  <si>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</si>
  <si>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</si>
  <si>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</si>
  <si>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</si>
  <si>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</si>
  <si>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</si>
  <si>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</si>
  <si>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</si>
  <si>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</si>
  <si>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</si>
  <si>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</si>
  <si>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</si>
  <si>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</si>
  <si>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</si>
  <si>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</si>
  <si>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</si>
  <si>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</si>
  <si>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</si>
  <si>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</si>
  <si>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</si>
  <si>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</si>
  <si>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</si>
  <si>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</si>
  <si>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</si>
  <si>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</si>
  <si>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</si>
  <si>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</si>
  <si>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</si>
  <si>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</si>
  <si>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</si>
  <si>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</si>
  <si>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</si>
  <si>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</si>
  <si>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</si>
  <si>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</si>
  <si>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</si>
  <si>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</si>
  <si>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</si>
  <si>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</si>
  <si>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</si>
  <si>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</si>
  <si>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</si>
  <si>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</si>
  <si>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</si>
  <si>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</si>
  <si>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</si>
  <si>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</si>
  <si>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</si>
  <si>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</si>
  <si>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</si>
  <si>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</si>
  <si>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</si>
  <si>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</si>
  <si>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</si>
  <si>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</si>
  <si>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</si>
  <si>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</si>
  <si>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</si>
  <si>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</si>
  <si>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</si>
  <si>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</si>
  <si>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</si>
  <si>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</si>
  <si>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</si>
  <si>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</si>
  <si>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</si>
  <si>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</si>
  <si>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</si>
  <si>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</si>
  <si>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</si>
  <si>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</si>
  <si>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</si>
  <si>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</si>
  <si>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</si>
  <si>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</si>
  <si>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</si>
  <si>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</si>
  <si>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</si>
  <si>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</si>
  <si>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</si>
  <si>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</si>
  <si>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</si>
  <si>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</si>
  <si>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</si>
  <si>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</si>
  <si>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</si>
  <si>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</si>
  <si>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</si>
  <si>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</si>
  <si>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</si>
  <si>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</si>
  <si>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</si>
  <si>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</si>
  <si>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</si>
  <si>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</si>
  <si>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</si>
  <si>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</si>
  <si>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</si>
  <si>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</si>
  <si>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</si>
  <si>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</si>
  <si>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</si>
  <si>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</si>
  <si>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</si>
  <si>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</si>
  <si>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</si>
  <si>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</si>
  <si>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</si>
  <si>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</si>
  <si>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</si>
  <si>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</si>
  <si>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</si>
  <si>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</si>
  <si>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</si>
  <si>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</si>
  <si>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</si>
  <si>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</si>
  <si>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</si>
  <si>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</si>
  <si>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</si>
  <si>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</si>
  <si>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</si>
  <si>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</si>
  <si>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</si>
  <si>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</si>
  <si>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</si>
  <si>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</si>
  <si>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</si>
  <si>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</si>
  <si>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</si>
  <si>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</si>
  <si>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</si>
  <si>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</si>
  <si>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</si>
  <si>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</si>
  <si>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</si>
  <si>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</si>
  <si>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</si>
  <si>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</si>
  <si>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</si>
  <si>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</si>
  <si>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</si>
  <si>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</si>
  <si>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</si>
  <si>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</si>
  <si>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</si>
  <si>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</si>
  <si>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</si>
  <si>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</si>
  <si>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</si>
  <si>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</si>
  <si>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</si>
  <si>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</si>
  <si>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</si>
  <si>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</si>
  <si>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</si>
  <si>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</si>
  <si>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</si>
  <si>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</si>
  <si>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</si>
  <si>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</si>
  <si>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</si>
  <si>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</si>
  <si>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</si>
  <si>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</si>
  <si>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</si>
  <si>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</si>
  <si>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</si>
  <si>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</si>
  <si>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</si>
  <si>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</si>
  <si>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</si>
  <si>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</si>
  <si>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</si>
  <si>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</si>
  <si>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</si>
  <si>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</si>
  <si>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</si>
  <si>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</si>
  <si>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</si>
  <si>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</si>
  <si>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</si>
  <si>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</si>
  <si>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</si>
  <si>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</si>
  <si>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</si>
  <si>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</si>
  <si>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</si>
  <si>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</si>
  <si>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</si>
  <si>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</si>
  <si>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</si>
  <si>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</si>
  <si>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</si>
  <si>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</si>
  <si>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</si>
  <si>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</si>
  <si>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</si>
  <si>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</si>
  <si>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</si>
  <si>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</si>
  <si>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</si>
  <si>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</si>
  <si>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</si>
  <si>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</si>
  <si>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</si>
  <si>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</si>
  <si>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</si>
  <si>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</si>
  <si>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</si>
  <si>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</si>
  <si>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</si>
  <si>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</si>
  <si>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</si>
  <si>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</si>
  <si>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</si>
  <si>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</si>
  <si>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</si>
  <si>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</si>
  <si>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</si>
  <si>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</si>
  <si>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</si>
  <si>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</si>
  <si>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</si>
  <si>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</si>
  <si>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</si>
  <si>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</si>
  <si>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</si>
  <si>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</si>
  <si>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</si>
  <si>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</si>
  <si>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</si>
  <si>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</si>
  <si>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</si>
  <si>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</si>
  <si>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</si>
  <si>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</si>
  <si>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</si>
  <si>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</si>
  <si>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</si>
  <si>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</si>
  <si>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</si>
  <si>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</si>
  <si>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</si>
  <si>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</si>
  <si>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</si>
  <si>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</si>
  <si>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</si>
  <si>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</si>
  <si>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</si>
  <si>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</si>
  <si>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</si>
  <si>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</si>
  <si>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</si>
  <si>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</si>
  <si>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</si>
  <si>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</si>
  <si>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</si>
  <si>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</si>
  <si>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</si>
  <si>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</si>
  <si>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</si>
  <si>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</si>
  <si>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</si>
  <si>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</si>
  <si>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</si>
  <si>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</si>
  <si>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</si>
  <si>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</si>
  <si>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</si>
  <si>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</si>
  <si>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</si>
  <si>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</si>
  <si>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</si>
  <si>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</si>
  <si>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</si>
  <si>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</si>
  <si>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</si>
  <si>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</si>
  <si>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</si>
  <si>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</si>
  <si>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</si>
  <si>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</si>
  <si>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</si>
  <si>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</si>
  <si>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</si>
  <si>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</si>
  <si>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</si>
  <si>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</si>
  <si>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</si>
  <si>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</si>
  <si>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</si>
  <si>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</si>
  <si>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</si>
  <si>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</si>
  <si>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</si>
  <si>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</si>
  <si>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</si>
  <si>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</si>
  <si>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</si>
  <si>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</si>
  <si>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</si>
  <si>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</si>
  <si>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</si>
  <si>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</si>
  <si>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</si>
  <si>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</si>
  <si>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</si>
  <si>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</si>
  <si>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</si>
  <si>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</si>
  <si>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</si>
  <si>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</si>
  <si>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</si>
  <si>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</si>
  <si>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</si>
  <si>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</si>
  <si>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</si>
  <si>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</si>
  <si>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</si>
  <si>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</si>
  <si>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</si>
  <si>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</si>
  <si>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</si>
  <si>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</si>
  <si>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</si>
  <si>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</si>
  <si>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</si>
  <si>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</si>
  <si>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</si>
  <si>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</si>
  <si>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</si>
  <si>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</si>
  <si>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</si>
  <si>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</si>
  <si>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</si>
  <si>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</si>
  <si>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</si>
  <si>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</si>
  <si>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</si>
  <si>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</si>
  <si>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</si>
  <si>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</si>
  <si>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</si>
  <si>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</si>
  <si>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</si>
  <si>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</si>
  <si>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</si>
  <si>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</si>
  <si>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</si>
  <si>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</si>
  <si>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</si>
  <si>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</si>
  <si>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</si>
  <si>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</si>
  <si>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</si>
  <si>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</si>
  <si>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</si>
  <si>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</si>
  <si>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</si>
  <si>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</si>
  <si>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</si>
  <si>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</si>
  <si>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</si>
  <si>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</si>
  <si>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</si>
  <si>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</si>
  <si>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</si>
  <si>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</si>
  <si>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</si>
  <si>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</si>
  <si>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</si>
  <si>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</si>
  <si>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</si>
  <si>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</si>
  <si>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</si>
  <si>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</si>
  <si>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</si>
  <si>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</si>
  <si>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</si>
  <si>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</si>
  <si>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</si>
  <si>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</si>
  <si>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</si>
  <si>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</si>
  <si>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</si>
  <si>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</si>
  <si>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</si>
  <si>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</si>
  <si>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</si>
  <si>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</si>
  <si>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</si>
  <si>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</si>
  <si>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</si>
  <si>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</si>
  <si>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</si>
  <si>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</si>
  <si>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</si>
  <si>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</si>
  <si>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</si>
  <si>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</si>
  <si>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</si>
  <si>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</si>
  <si>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</si>
  <si>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</si>
  <si>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</si>
  <si>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</si>
  <si>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</si>
  <si>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</si>
  <si>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</si>
  <si>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</si>
  <si>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</si>
  <si>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</si>
  <si>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</si>
  <si>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</si>
  <si>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</si>
  <si>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</si>
  <si>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</si>
  <si>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</si>
  <si>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</si>
  <si>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</si>
  <si>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</si>
  <si>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</si>
  <si>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</si>
  <si>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</si>
  <si>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</si>
  <si>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</si>
  <si>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</si>
  <si>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</si>
  <si>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</si>
  <si>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</si>
  <si>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</si>
  <si>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</si>
  <si>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</si>
  <si>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</si>
  <si>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</si>
  <si>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</si>
  <si>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</si>
  <si>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</si>
  <si>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</si>
  <si>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</si>
  <si>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</si>
  <si>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</si>
  <si>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</si>
  <si>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</si>
  <si>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</si>
  <si>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</si>
  <si>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</si>
  <si>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</si>
  <si>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</si>
  <si>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</si>
  <si>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</si>
  <si>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</si>
  <si>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</si>
  <si>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</si>
  <si>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</si>
  <si>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</si>
  <si>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</si>
  <si>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</si>
  <si>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</si>
  <si>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</si>
  <si>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</si>
  <si>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</si>
  <si>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</si>
  <si>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</si>
  <si>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</si>
  <si>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</si>
  <si>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</si>
  <si>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</si>
  <si>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</si>
  <si>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</si>
  <si>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</si>
  <si>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</si>
  <si>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</si>
  <si>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</si>
  <si>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</si>
  <si>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</si>
  <si>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</si>
  <si>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</si>
  <si>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</si>
  <si>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</si>
  <si>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</si>
  <si>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</si>
  <si>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</si>
  <si>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</si>
  <si>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</si>
  <si>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</si>
  <si>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</si>
  <si>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</si>
  <si>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</si>
  <si>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</si>
  <si>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</si>
  <si>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</si>
  <si>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</si>
  <si>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</si>
  <si>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</si>
  <si>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</si>
  <si>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</si>
  <si>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</si>
  <si>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</si>
  <si>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</si>
  <si>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</si>
  <si>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</si>
  <si>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</si>
  <si>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</si>
  <si>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</si>
  <si>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</si>
  <si>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</si>
  <si>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</si>
  <si>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</si>
  <si>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</si>
  <si>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</si>
  <si>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</si>
  <si>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</si>
  <si>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</si>
  <si>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</si>
  <si>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</si>
  <si>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</si>
  <si>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</si>
  <si>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</si>
  <si>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</si>
  <si>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</si>
  <si>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</si>
  <si>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</si>
  <si>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</si>
  <si>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</si>
  <si>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</si>
  <si>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</si>
  <si>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</si>
  <si>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</si>
  <si>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</si>
  <si>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</si>
  <si>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</si>
  <si>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</si>
  <si>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</si>
  <si>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</si>
  <si>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</si>
  <si>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</si>
  <si>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</si>
  <si>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</si>
  <si>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</si>
  <si>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</si>
  <si>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</si>
  <si>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</si>
  <si>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</si>
  <si>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</si>
  <si>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</si>
  <si>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</si>
  <si>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</si>
  <si>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</si>
  <si>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</si>
  <si>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</si>
  <si>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</si>
  <si>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</si>
  <si>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</si>
  <si>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</si>
  <si>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</si>
  <si>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</si>
  <si>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</si>
  <si>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</si>
  <si>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</si>
  <si>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</si>
  <si>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</si>
  <si>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</si>
  <si>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</si>
  <si>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</si>
  <si>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</si>
  <si>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</si>
  <si>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</si>
  <si>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</si>
  <si>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</si>
  <si>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</si>
  <si>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</si>
  <si>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</si>
  <si>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</si>
  <si>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</si>
  <si>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</si>
  <si>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</si>
  <si>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</si>
  <si>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</si>
  <si>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</si>
  <si>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</si>
  <si>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</si>
  <si>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</si>
  <si>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</si>
  <si>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</si>
  <si>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</si>
  <si>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</si>
  <si>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</si>
  <si>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</si>
  <si>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</si>
  <si>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</si>
  <si>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</si>
  <si>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</si>
  <si>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</si>
  <si>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</si>
  <si>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</si>
  <si>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</si>
  <si>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</si>
  <si>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</si>
  <si>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</si>
  <si>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</si>
  <si>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</si>
  <si>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</si>
  <si>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</si>
  <si>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</si>
  <si>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</si>
  <si>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</si>
  <si>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</si>
  <si>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</si>
  <si>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</si>
  <si>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</si>
  <si>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</si>
  <si>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</si>
  <si>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</si>
  <si>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</si>
  <si>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</si>
  <si>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</si>
  <si>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</si>
  <si>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</si>
  <si>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</si>
  <si>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</si>
  <si>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</si>
  <si>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</si>
  <si>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</si>
  <si>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</si>
  <si>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</si>
  <si>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</si>
  <si>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</si>
  <si>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</si>
  <si>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</si>
  <si>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</si>
  <si>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</si>
  <si>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</si>
  <si>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</si>
  <si>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</si>
  <si>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</si>
  <si>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</si>
  <si>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</si>
  <si>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</si>
  <si>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</si>
  <si>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</si>
  <si>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</si>
  <si>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</si>
  <si>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</si>
  <si>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</si>
  <si>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</si>
  <si>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</si>
  <si>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</si>
  <si>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</si>
  <si>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</si>
  <si>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</si>
  <si>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</si>
  <si>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</si>
  <si>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</si>
  <si>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</si>
  <si>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</si>
  <si>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</si>
  <si>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</si>
  <si>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</si>
  <si>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</si>
  <si>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</si>
  <si>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</si>
  <si>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</si>
  <si>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</si>
  <si>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</si>
  <si>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</si>
  <si>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</si>
  <si>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</si>
  <si>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</si>
  <si>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</si>
  <si>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</si>
  <si>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</si>
  <si>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</si>
  <si>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</si>
  <si>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</si>
  <si>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</si>
  <si>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</si>
  <si>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</si>
  <si>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</si>
  <si>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</si>
  <si>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</si>
  <si>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</si>
  <si>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</si>
  <si>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</si>
  <si>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</si>
  <si>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</si>
  <si>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</si>
  <si>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</si>
  <si>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</si>
  <si>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</si>
  <si>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</si>
  <si>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</si>
  <si>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</si>
  <si>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</si>
  <si>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</si>
  <si>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</si>
  <si>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</si>
  <si>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</si>
  <si>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</si>
  <si>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</si>
  <si>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</si>
  <si>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</si>
  <si>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</si>
  <si>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</si>
  <si>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</si>
  <si>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</si>
  <si>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</si>
  <si>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</si>
  <si>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</si>
  <si>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</si>
  <si>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</si>
  <si>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</si>
  <si>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</si>
  <si>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</si>
  <si>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</si>
  <si>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</si>
  <si>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</si>
  <si>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</si>
  <si>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</si>
  <si>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</si>
  <si>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</si>
  <si>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</si>
  <si>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</si>
  <si>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</si>
  <si>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</si>
  <si>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</si>
  <si>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</si>
  <si>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</si>
  <si>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</si>
  <si>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</si>
  <si>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</si>
  <si>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</si>
  <si>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</si>
  <si>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</si>
  <si>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</si>
  <si>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</si>
  <si>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</si>
  <si>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</si>
  <si>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</si>
  <si>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</si>
  <si>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</si>
  <si>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</si>
  <si>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</si>
  <si>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</si>
  <si>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</si>
  <si>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</si>
  <si>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</si>
  <si>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</si>
  <si>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</si>
  <si>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</si>
  <si>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</si>
  <si>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</si>
  <si>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</si>
  <si>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</si>
  <si>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</si>
  <si>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</si>
  <si>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</si>
  <si>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</si>
  <si>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</si>
  <si>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</si>
  <si>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</si>
  <si>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</si>
  <si>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</si>
  <si>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</si>
  <si>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</si>
  <si>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</si>
  <si>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</si>
  <si>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</si>
  <si>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</si>
  <si>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</si>
  <si>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</si>
  <si>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</si>
  <si>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</si>
  <si>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</si>
  <si>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</si>
  <si>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</si>
  <si>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</si>
  <si>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</si>
  <si>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</si>
  <si>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</si>
  <si>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</si>
  <si>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</si>
  <si>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</si>
  <si>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</si>
  <si>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</si>
  <si>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</si>
  <si>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</si>
  <si>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</si>
  <si>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</si>
  <si>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</si>
  <si>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</si>
  <si>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</si>
  <si>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</si>
  <si>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</si>
  <si>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</si>
  <si>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</si>
  <si>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</si>
  <si>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</si>
  <si>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</si>
  <si>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</si>
  <si>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</si>
  <si>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</si>
  <si>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</si>
  <si>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</si>
  <si>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</si>
  <si>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</si>
  <si>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</si>
  <si>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</si>
  <si>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</si>
  <si>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</si>
  <si>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</si>
  <si>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</si>
  <si>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</si>
  <si>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</si>
  <si>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</si>
  <si>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</si>
  <si>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</si>
  <si>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</si>
  <si>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</si>
  <si>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</si>
  <si>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</si>
  <si>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</si>
  <si>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</si>
  <si>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</si>
  <si>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</si>
  <si>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</si>
  <si>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</si>
  <si>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</si>
  <si>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</si>
  <si>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</si>
  <si>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</si>
  <si>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</si>
  <si>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</si>
  <si>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</si>
  <si>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</si>
  <si>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</si>
  <si>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</si>
  <si>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</si>
  <si>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</si>
  <si>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</si>
  <si>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</si>
  <si>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</si>
  <si>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</si>
  <si>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</si>
  <si>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</si>
  <si>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</si>
  <si>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</si>
  <si>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</si>
  <si>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</si>
  <si>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</si>
  <si>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</si>
  <si>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</si>
  <si>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</si>
  <si>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</si>
  <si>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</si>
  <si>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</si>
  <si>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</si>
  <si>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</si>
  <si>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</si>
  <si>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</si>
  <si>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</si>
  <si>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</si>
  <si>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</si>
  <si>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</si>
  <si>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</si>
  <si>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</si>
  <si>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</si>
  <si>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</si>
  <si>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</si>
  <si>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</si>
  <si>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</si>
  <si>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</si>
  <si>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</si>
  <si>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</si>
  <si>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</si>
  <si>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</si>
  <si>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</si>
  <si>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</si>
  <si>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</si>
  <si>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</si>
  <si>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</si>
  <si>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</si>
  <si>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</si>
  <si>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</si>
  <si>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</si>
  <si>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</si>
  <si>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</si>
  <si>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</si>
  <si>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</si>
  <si>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</si>
  <si>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</si>
  <si>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</si>
  <si>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</si>
  <si>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</si>
  <si>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</si>
  <si>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</si>
  <si>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</si>
  <si>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</si>
  <si>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</si>
  <si>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</si>
  <si>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</si>
  <si>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</si>
  <si>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</si>
  <si>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</si>
  <si>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</si>
  <si>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</si>
  <si>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</si>
  <si>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</si>
  <si>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</si>
  <si>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</si>
  <si>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</si>
  <si>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</si>
  <si>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</si>
  <si>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</si>
  <si>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</si>
  <si>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</si>
  <si>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</si>
  <si>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</si>
  <si>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</si>
  <si>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</si>
  <si>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</si>
  <si>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</si>
  <si>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</si>
  <si>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</si>
  <si>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</si>
  <si>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</si>
  <si>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</si>
  <si>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</si>
  <si>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</si>
  <si>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</si>
  <si>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</si>
  <si>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</si>
  <si>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</si>
  <si>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</si>
  <si>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</si>
  <si>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</si>
  <si>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</si>
  <si>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</si>
  <si>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</si>
  <si>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</si>
  <si>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</si>
  <si>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</si>
  <si>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</si>
  <si>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</si>
  <si>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</si>
  <si>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</si>
  <si>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</si>
  <si>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</si>
  <si>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</si>
  <si>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</si>
  <si>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</si>
  <si>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</si>
  <si>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</si>
  <si>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</si>
  <si>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</si>
  <si>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</si>
  <si>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</si>
  <si>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</si>
  <si>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</si>
  <si>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</si>
  <si>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</si>
  <si>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</si>
  <si>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</si>
  <si>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</si>
  <si>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</si>
  <si>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</si>
  <si>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</si>
  <si>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</si>
  <si>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</si>
  <si>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</si>
  <si>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</si>
  <si>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</si>
  <si>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</si>
  <si>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</si>
  <si>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</si>
  <si>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</si>
  <si>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</si>
  <si>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</si>
  <si>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</si>
  <si>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</si>
  <si>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</si>
  <si>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</si>
  <si>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</si>
  <si>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</si>
  <si>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</si>
  <si>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</si>
  <si>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</si>
  <si>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</si>
  <si>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</si>
  <si>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</si>
  <si>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</si>
  <si>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</si>
  <si>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</si>
  <si>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</si>
  <si>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</si>
  <si>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</si>
  <si>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</si>
  <si>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</si>
  <si>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</si>
  <si>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</si>
  <si>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</si>
  <si>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</si>
  <si>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</si>
  <si>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</si>
  <si>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</si>
  <si>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</si>
  <si>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</si>
  <si>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</si>
  <si>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</si>
  <si>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</si>
  <si>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</si>
  <si>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</si>
  <si>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</si>
  <si>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</si>
  <si>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</si>
  <si>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</si>
  <si>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</si>
  <si>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</si>
  <si>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</si>
  <si>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</si>
  <si>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</si>
  <si>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</si>
  <si>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</si>
  <si>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</si>
  <si>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</si>
  <si>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</si>
  <si>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</si>
  <si>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</si>
  <si>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</si>
  <si>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</si>
  <si>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</si>
  <si>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</si>
  <si>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</si>
  <si>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</si>
  <si>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</si>
  <si>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</si>
  <si>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</si>
  <si>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</si>
  <si>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</si>
  <si>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</si>
  <si>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</si>
  <si>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</si>
  <si>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</si>
  <si>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</si>
  <si>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</si>
  <si>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</si>
  <si>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</si>
  <si>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</si>
  <si>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</si>
  <si>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</si>
  <si>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</si>
  <si>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</si>
  <si>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</si>
  <si>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</si>
  <si>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</si>
  <si>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</si>
  <si>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</si>
  <si>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</si>
  <si>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</si>
  <si>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</si>
  <si>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</si>
  <si>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</si>
  <si>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</si>
  <si>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</si>
  <si>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</si>
  <si>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</si>
  <si>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</si>
  <si>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</si>
  <si>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</si>
  <si>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</si>
  <si>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</si>
  <si>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</si>
  <si>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</si>
  <si>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</si>
  <si>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</si>
  <si>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</si>
  <si>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</si>
  <si>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</si>
  <si>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</si>
  <si>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</si>
  <si>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</si>
  <si>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</si>
  <si>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</si>
  <si>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</si>
  <si>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</si>
  <si>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</si>
  <si>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</si>
  <si>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</si>
  <si>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</si>
  <si>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</si>
  <si>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</si>
  <si>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</si>
  <si>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</si>
  <si>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</si>
  <si>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</si>
  <si>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</si>
  <si>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</si>
  <si>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</si>
  <si>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</si>
  <si>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</si>
  <si>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</si>
  <si>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</si>
  <si>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</si>
  <si>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</si>
  <si>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</si>
  <si>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</si>
  <si>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</si>
  <si>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</si>
  <si>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</si>
  <si>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</si>
  <si>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</si>
  <si>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</si>
  <si>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</si>
  <si>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</si>
  <si>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</si>
  <si>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</si>
  <si>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</si>
  <si>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</si>
  <si>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</si>
  <si>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</si>
  <si>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</si>
  <si>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</si>
  <si>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</si>
  <si>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</si>
  <si>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</si>
  <si>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</si>
  <si>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</si>
  <si>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</si>
  <si>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</si>
  <si>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</si>
  <si>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</si>
  <si>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</si>
  <si>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</si>
  <si>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</si>
  <si>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</si>
  <si>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</si>
  <si>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</si>
  <si>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</si>
  <si>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</si>
  <si>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</si>
  <si>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</si>
  <si>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</si>
  <si>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</si>
  <si>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</si>
  <si>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</si>
  <si>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</si>
  <si>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</si>
  <si>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</si>
  <si>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</si>
  <si>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</si>
  <si>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</si>
  <si>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</si>
  <si>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</si>
  <si>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</si>
  <si>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</si>
  <si>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</si>
  <si>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</si>
  <si>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</si>
  <si>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</si>
  <si>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</si>
  <si>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</si>
  <si>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</si>
  <si>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</si>
  <si>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</si>
  <si>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</si>
  <si>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</si>
  <si>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</si>
  <si>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</si>
  <si>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</si>
  <si>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</si>
  <si>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</si>
  <si>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</si>
  <si>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</si>
  <si>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</si>
  <si>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</si>
  <si>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</si>
  <si>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</si>
  <si>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</si>
  <si>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</si>
  <si>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</si>
  <si>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</si>
  <si>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</si>
  <si>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</si>
  <si>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</si>
  <si>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</si>
  <si>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</si>
  <si>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</si>
  <si>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</si>
  <si>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</si>
  <si>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</si>
  <si>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</si>
  <si>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</si>
  <si>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</si>
  <si>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</si>
  <si>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</si>
  <si>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</si>
  <si>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</si>
  <si>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</si>
  <si>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</si>
  <si>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</si>
  <si>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</si>
  <si>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</si>
  <si>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</si>
  <si>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</si>
  <si>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</si>
  <si>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</si>
  <si>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</si>
  <si>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</si>
  <si>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</si>
  <si>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</si>
  <si>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</si>
  <si>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</si>
  <si>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</si>
  <si>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</si>
  <si>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</si>
  <si>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</si>
  <si>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</si>
  <si>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</si>
  <si>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</si>
  <si>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</si>
  <si>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</si>
  <si>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</si>
  <si>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</si>
  <si>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</si>
  <si>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</si>
  <si>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</si>
  <si>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</si>
  <si>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</si>
  <si>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</si>
  <si>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</si>
  <si>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</si>
  <si>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</si>
  <si>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</si>
  <si>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</si>
  <si>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</si>
  <si>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</si>
  <si>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</si>
  <si>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</si>
  <si>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</si>
  <si>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</si>
  <si>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</si>
  <si>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</si>
  <si>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</si>
  <si>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</si>
  <si>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</si>
  <si>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</si>
  <si>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</si>
  <si>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</si>
  <si>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</si>
  <si>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</si>
  <si>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</si>
  <si>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</si>
  <si>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</si>
  <si>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</si>
  <si>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</si>
  <si>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</si>
  <si>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</si>
  <si>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</si>
  <si>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</si>
  <si>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</si>
  <si>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</si>
  <si>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</si>
  <si>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</si>
  <si>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</si>
  <si>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</si>
  <si>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</si>
  <si>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</si>
  <si>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</si>
  <si>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</si>
  <si>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</si>
  <si>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</si>
  <si>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</si>
  <si>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</si>
  <si>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</si>
  <si>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</si>
  <si>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</si>
  <si>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</si>
  <si>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</si>
  <si>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</si>
  <si>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</si>
  <si>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</si>
  <si>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</si>
  <si>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</si>
  <si>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</si>
  <si>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</si>
  <si>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</si>
  <si>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</si>
  <si>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</si>
  <si>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</si>
  <si>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</si>
  <si>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</si>
  <si>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</si>
  <si>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</si>
  <si>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</si>
  <si>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</si>
  <si>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</si>
  <si>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</si>
  <si>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</si>
  <si>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</si>
  <si>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</si>
  <si>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</si>
  <si>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</si>
  <si>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</si>
  <si>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</si>
  <si>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</si>
  <si>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</si>
  <si>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</si>
  <si>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</si>
  <si>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</si>
  <si>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</si>
  <si>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</si>
  <si>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</si>
  <si>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</si>
  <si>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</si>
  <si>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</si>
  <si>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</si>
  <si>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</si>
  <si>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</si>
  <si>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</si>
  <si>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</si>
  <si>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</si>
  <si>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</si>
  <si>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</si>
  <si>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</si>
  <si>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</si>
  <si>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</si>
  <si>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</si>
  <si>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</si>
  <si>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</si>
  <si>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</si>
  <si>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</si>
  <si>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</si>
  <si>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</si>
  <si>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</si>
  <si>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</si>
  <si>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</si>
  <si>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</si>
  <si>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</si>
  <si>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</si>
  <si>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</si>
  <si>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</si>
  <si>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</si>
  <si>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</si>
  <si>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</si>
  <si>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</si>
  <si>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</si>
  <si>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</si>
  <si>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</si>
  <si>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</si>
  <si>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</si>
  <si>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</si>
  <si>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</si>
  <si>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</si>
  <si>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</si>
  <si>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</si>
  <si>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</si>
  <si>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</si>
  <si>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</si>
  <si>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</si>
  <si>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</si>
  <si>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</si>
  <si>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</si>
  <si>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</si>
  <si>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</si>
  <si>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</si>
  <si>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</si>
  <si>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</si>
  <si>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</si>
  <si>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</si>
  <si>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</si>
  <si>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</si>
  <si>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</si>
  <si>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</si>
  <si>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</si>
  <si>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</si>
  <si>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</si>
  <si>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</si>
  <si>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</si>
  <si>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</si>
  <si>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</si>
  <si>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</si>
  <si>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</si>
  <si>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</si>
  <si>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</si>
  <si>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</si>
  <si>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</si>
  <si>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</si>
  <si>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</si>
  <si>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</si>
  <si>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</si>
  <si>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</si>
  <si>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</si>
  <si>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</si>
  <si>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</si>
  <si>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</si>
  <si>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</si>
  <si>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</si>
  <si>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</si>
  <si>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</si>
  <si>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</si>
  <si>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</si>
  <si>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</si>
  <si>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</si>
  <si>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</si>
  <si>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</si>
  <si>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</si>
  <si>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</si>
  <si>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</si>
  <si>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</si>
  <si>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</si>
  <si>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</si>
  <si>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</si>
  <si>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</si>
  <si>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</si>
  <si>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</si>
  <si>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</si>
  <si>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</si>
  <si>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</si>
  <si>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</si>
  <si>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</si>
  <si>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</si>
  <si>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</si>
  <si>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</si>
  <si>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</si>
  <si>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</si>
  <si>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</si>
  <si>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</si>
  <si>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</si>
  <si>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</si>
  <si>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</si>
  <si>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</si>
  <si>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</si>
  <si>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</si>
  <si>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</si>
  <si>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</si>
  <si>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</si>
  <si>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</si>
  <si>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</si>
  <si>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</si>
  <si>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</si>
  <si>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</si>
  <si>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</si>
  <si>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</si>
  <si>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</si>
  <si>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</si>
  <si>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</si>
  <si>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</si>
  <si>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</si>
  <si>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</si>
  <si>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</si>
  <si>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</si>
  <si>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</si>
  <si>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</si>
  <si>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</si>
  <si>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</si>
  <si>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</si>
  <si>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</si>
  <si>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</si>
  <si>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</si>
  <si>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</si>
  <si>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</si>
  <si>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</si>
  <si>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</si>
  <si>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</si>
  <si>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</si>
  <si>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</si>
  <si>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</si>
  <si>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</si>
  <si>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</si>
  <si>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</si>
  <si>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</si>
  <si>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</si>
  <si>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</si>
  <si>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</si>
  <si>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</si>
  <si>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</si>
  <si>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</si>
  <si>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</si>
  <si>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</si>
  <si>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</si>
  <si>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</si>
  <si>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</si>
  <si>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</si>
  <si>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</si>
  <si>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</si>
  <si>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</si>
  <si>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</si>
  <si>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</si>
  <si>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</si>
  <si>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</si>
  <si>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</si>
  <si>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</si>
  <si>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</si>
  <si>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</si>
  <si>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</si>
  <si>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</si>
  <si>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</si>
  <si>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</si>
  <si>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</si>
  <si>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</si>
  <si>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</si>
  <si>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</si>
  <si>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</si>
  <si>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</si>
  <si>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</si>
  <si>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</si>
  <si>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</si>
  <si>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</si>
  <si>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</si>
  <si>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</si>
  <si>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</si>
  <si>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</si>
  <si>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</si>
  <si>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</si>
  <si>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</si>
  <si>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</si>
  <si>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</si>
  <si>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</si>
  <si>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</si>
  <si>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</si>
  <si>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</si>
  <si>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</si>
  <si>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</si>
  <si>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</si>
  <si>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</si>
  <si>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</si>
  <si>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</si>
  <si>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</si>
  <si>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</si>
  <si>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</si>
  <si>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</si>
  <si>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</si>
  <si>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</si>
  <si>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</si>
  <si>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</si>
  <si>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</si>
  <si>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</si>
  <si>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</si>
  <si>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</si>
  <si>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</si>
  <si>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</si>
  <si>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</si>
  <si>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</si>
  <si>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</si>
  <si>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</si>
  <si>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</si>
  <si>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</si>
  <si>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</si>
  <si>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</si>
  <si>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</si>
  <si>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</si>
  <si>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</si>
  <si>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</si>
  <si>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</si>
  <si>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</si>
  <si>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</si>
  <si>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</si>
  <si>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</si>
  <si>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</si>
  <si>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</si>
  <si>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</si>
  <si>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</si>
  <si>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</si>
  <si>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</si>
  <si>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</si>
  <si>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</si>
  <si>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</si>
  <si>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</si>
  <si>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</si>
  <si>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</si>
  <si>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</si>
  <si>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</si>
  <si>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</si>
  <si>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</si>
  <si>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</si>
  <si>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</si>
  <si>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</si>
  <si>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</si>
  <si>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</si>
  <si>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</si>
  <si>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</si>
  <si>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</si>
  <si>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</si>
  <si>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</si>
  <si>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</si>
  <si>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</si>
  <si>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</si>
  <si>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</si>
  <si>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</si>
  <si>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</si>
  <si>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</si>
  <si>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</si>
  <si>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</si>
  <si>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</si>
  <si>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</si>
  <si>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</si>
  <si>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</si>
  <si>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</si>
  <si>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</si>
  <si>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</si>
  <si>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</si>
  <si>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</si>
  <si>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</si>
  <si>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</si>
  <si>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</si>
  <si>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</si>
  <si>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</si>
  <si>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</si>
  <si>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</si>
  <si>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</si>
  <si>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</si>
  <si>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</si>
  <si>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</si>
  <si>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</si>
  <si>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</si>
  <si>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</si>
  <si>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</si>
  <si>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</si>
  <si>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</si>
  <si>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</si>
  <si>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</si>
  <si>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</si>
  <si>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</si>
  <si>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</si>
  <si>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</si>
  <si>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</si>
  <si>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</si>
  <si>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</si>
  <si>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</si>
  <si>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</si>
  <si>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</si>
  <si>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</si>
  <si>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</si>
  <si>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</si>
  <si>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</si>
  <si>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</si>
  <si>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</si>
  <si>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</si>
  <si>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</si>
  <si>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</si>
  <si>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</si>
  <si>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</si>
  <si>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</si>
  <si>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</si>
  <si>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</si>
  <si>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</si>
  <si>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</si>
  <si>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</si>
  <si>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</si>
  <si>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</si>
  <si>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</si>
  <si>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</si>
  <si>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</si>
  <si>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</si>
  <si>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</si>
  <si>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</si>
  <si>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</si>
  <si>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</si>
  <si>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</si>
  <si>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</si>
  <si>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</si>
  <si>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</si>
  <si>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</si>
  <si>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</si>
  <si>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</si>
  <si>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</si>
  <si>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</si>
  <si>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</si>
  <si>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</si>
  <si>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</si>
  <si>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</si>
  <si>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</si>
  <si>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</si>
  <si>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</si>
  <si>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</si>
  <si>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</si>
  <si>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</si>
  <si>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</si>
  <si>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</si>
  <si>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</si>
  <si>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</si>
  <si>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</si>
  <si>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</si>
  <si>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</si>
  <si>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</si>
  <si>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</si>
  <si>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</si>
  <si>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</si>
  <si>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</si>
  <si>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</si>
  <si>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</si>
  <si>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</si>
  <si>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</si>
  <si>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</si>
  <si>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</si>
  <si>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</si>
  <si>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</si>
  <si>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</si>
  <si>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</si>
  <si>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</si>
  <si>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</si>
  <si>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</si>
  <si>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</si>
  <si>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</si>
  <si>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</si>
  <si>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</si>
  <si>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</si>
  <si>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</si>
  <si>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</si>
  <si>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</si>
  <si>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</si>
  <si>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</si>
  <si>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</si>
  <si>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</si>
  <si>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</si>
  <si>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</si>
  <si>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</si>
  <si>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</si>
  <si>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</si>
  <si>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</si>
  <si>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</si>
  <si>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</si>
  <si>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</si>
  <si>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</si>
  <si>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</si>
  <si>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</si>
  <si>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</si>
  <si>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</si>
  <si>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</si>
  <si>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</si>
  <si>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</si>
  <si>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</si>
  <si>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</si>
  <si>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</si>
  <si>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</si>
  <si>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</si>
  <si>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</si>
  <si>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</si>
  <si>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</si>
  <si>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</si>
  <si>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</si>
  <si>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</si>
  <si>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</si>
  <si>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</si>
  <si>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</si>
  <si>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</si>
  <si>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</si>
  <si>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</si>
  <si>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</si>
  <si>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</si>
  <si>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</si>
  <si>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</si>
  <si>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</si>
  <si>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</si>
  <si>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</si>
  <si>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</si>
  <si>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</si>
  <si>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</si>
  <si>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</si>
  <si>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</si>
  <si>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</si>
  <si>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</si>
  <si>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</si>
  <si>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</si>
  <si>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</si>
  <si>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</si>
  <si>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</si>
  <si>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</si>
  <si>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</si>
  <si>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</si>
  <si>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</si>
  <si>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</si>
  <si>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</si>
  <si>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</si>
  <si>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</si>
  <si>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</si>
  <si>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</si>
  <si>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</si>
  <si>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</si>
  <si>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</si>
  <si>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</si>
  <si>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</si>
  <si>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</si>
  <si>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</si>
  <si>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</si>
  <si>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</si>
  <si>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</si>
  <si>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</si>
  <si>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</si>
  <si>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</si>
  <si>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</si>
  <si>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</si>
  <si>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</si>
  <si>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</si>
  <si>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</si>
  <si>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</si>
  <si>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</si>
  <si>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</si>
  <si>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</si>
  <si>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</si>
  <si>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</si>
  <si>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</si>
  <si>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</si>
  <si>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</si>
  <si>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</si>
  <si>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</si>
  <si>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</si>
  <si>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</si>
  <si>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</si>
  <si>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</si>
  <si>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</si>
  <si>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</si>
  <si>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</si>
  <si>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</si>
  <si>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</si>
  <si>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</si>
  <si>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</si>
  <si>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</si>
  <si>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</si>
  <si>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</si>
  <si>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</si>
  <si>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</si>
  <si>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</si>
  <si>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</si>
  <si>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</si>
  <si>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</si>
  <si>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</si>
  <si>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</si>
  <si>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</si>
  <si>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</si>
  <si>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</si>
  <si>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</si>
  <si>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</si>
  <si>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</si>
  <si>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</si>
  <si>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</si>
  <si>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</si>
  <si>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</si>
  <si>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</si>
  <si>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</si>
  <si>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</si>
  <si>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</si>
  <si>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</si>
  <si>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</si>
  <si>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</si>
  <si>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</si>
  <si>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</si>
  <si>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</si>
  <si>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</si>
  <si>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</si>
  <si>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</si>
  <si>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</si>
  <si>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</si>
  <si>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</si>
  <si>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</si>
  <si>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</si>
  <si>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</si>
  <si>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</si>
  <si>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</si>
  <si>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</si>
  <si>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</si>
  <si>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</si>
  <si>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</si>
  <si>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</si>
  <si>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</si>
  <si>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</si>
  <si>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</si>
  <si>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</si>
  <si>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</si>
  <si>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</si>
  <si>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</si>
  <si>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</si>
  <si>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</si>
  <si>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</si>
  <si>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</si>
  <si>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</si>
  <si>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</si>
  <si>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</si>
  <si>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</si>
  <si>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</si>
  <si>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</si>
  <si>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</si>
  <si>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</si>
  <si>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</si>
  <si>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</si>
  <si>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</si>
  <si>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</si>
  <si>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</si>
  <si>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</si>
  <si>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</si>
  <si>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</si>
  <si>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</si>
  <si>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</si>
  <si>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</si>
  <si>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</si>
  <si>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</si>
  <si>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</si>
  <si>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</si>
  <si>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</si>
  <si>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</si>
  <si>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</si>
  <si>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</si>
  <si>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</si>
  <si>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</si>
  <si>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</si>
  <si>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</si>
  <si>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</si>
  <si>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</si>
  <si>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</si>
  <si>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</si>
  <si>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</si>
  <si>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</si>
  <si>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</si>
  <si>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</si>
  <si>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</si>
  <si>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</si>
  <si>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</si>
  <si>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</si>
  <si>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</si>
  <si>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</si>
  <si>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</si>
  <si>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</si>
  <si>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</si>
  <si>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</si>
  <si>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</si>
  <si>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</si>
  <si>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</si>
  <si>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</si>
  <si>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</si>
  <si>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</si>
  <si>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</si>
  <si>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</si>
  <si>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</si>
  <si>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</si>
  <si>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</si>
  <si>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</si>
  <si>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</si>
  <si>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</si>
  <si>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</si>
  <si>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</si>
  <si>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</si>
  <si>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</si>
  <si>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</si>
  <si>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</si>
  <si>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</si>
  <si>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</si>
  <si>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</si>
  <si>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</si>
  <si>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</si>
  <si>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</si>
  <si>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</si>
  <si>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</si>
  <si>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</si>
  <si>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</si>
  <si>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</si>
  <si>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</si>
  <si>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</si>
  <si>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</si>
  <si>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</si>
  <si>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</si>
  <si>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</si>
  <si>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</si>
  <si>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</si>
  <si>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</si>
  <si>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</si>
  <si>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</si>
  <si>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</si>
  <si>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</si>
  <si>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</si>
  <si>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</si>
  <si>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</si>
  <si>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</si>
  <si>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</si>
  <si>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</si>
  <si>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</si>
  <si>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</si>
  <si>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</si>
  <si>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</si>
  <si>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</si>
  <si>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</si>
  <si>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</si>
  <si>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</si>
  <si>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</si>
  <si>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</si>
  <si>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</si>
  <si>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</si>
  <si>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</si>
  <si>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</si>
  <si>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</si>
  <si>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</si>
  <si>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</si>
  <si>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</si>
  <si>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</si>
  <si>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</si>
  <si>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</si>
  <si>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</si>
  <si>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</si>
  <si>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</si>
  <si>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</si>
  <si>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</si>
  <si>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</si>
  <si>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</si>
  <si>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</si>
  <si>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</si>
  <si>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</si>
  <si>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</si>
  <si>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</si>
  <si>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</si>
  <si>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</si>
  <si>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</si>
  <si>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</si>
  <si>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</si>
  <si>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</si>
  <si>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</si>
  <si>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</si>
  <si>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</si>
  <si>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</si>
  <si>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</si>
  <si>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</si>
  <si>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</si>
  <si>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</si>
  <si>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</si>
  <si>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</si>
  <si>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</si>
  <si>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</si>
  <si>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</si>
  <si>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</si>
  <si>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</si>
  <si>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</si>
  <si>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</si>
  <si>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</si>
  <si>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</si>
  <si>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</si>
  <si>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</si>
  <si>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</si>
  <si>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</si>
  <si>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</si>
  <si>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</si>
  <si>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</si>
  <si>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</si>
  <si>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</si>
  <si>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</si>
  <si>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</si>
  <si>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</si>
  <si>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</si>
  <si>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</si>
  <si>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</si>
  <si>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</si>
  <si>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</si>
  <si>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</si>
  <si>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</si>
  <si>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</si>
  <si>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</si>
  <si>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</si>
  <si>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</si>
  <si>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</si>
  <si>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</si>
  <si>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</si>
  <si>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</si>
  <si>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</si>
  <si>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</si>
  <si>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</si>
  <si>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</si>
  <si>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</si>
  <si>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</si>
  <si>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</si>
  <si>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</si>
  <si>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</si>
  <si>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</si>
  <si>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</si>
  <si>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</si>
  <si>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</si>
  <si>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</si>
  <si>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</si>
  <si>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</si>
  <si>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</si>
  <si>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</si>
  <si>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</si>
  <si>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</si>
  <si>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</si>
  <si>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</si>
  <si>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</si>
  <si>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</si>
  <si>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</si>
  <si>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</si>
  <si>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</si>
  <si>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</si>
  <si>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</si>
  <si>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</si>
  <si>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</si>
  <si>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</si>
  <si>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</si>
  <si>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</si>
  <si>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</si>
  <si>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</si>
  <si>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</si>
  <si>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</si>
  <si>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</si>
  <si>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</si>
  <si>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</si>
  <si>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</si>
  <si>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</si>
  <si>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</si>
  <si>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</si>
  <si>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</si>
  <si>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</si>
  <si>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</si>
  <si>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</si>
  <si>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</si>
  <si>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</si>
  <si>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</si>
  <si>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</si>
  <si>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</si>
  <si>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</si>
  <si>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</si>
  <si>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</si>
  <si>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</si>
  <si>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</si>
  <si>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</si>
  <si>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</si>
  <si>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</si>
  <si>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</si>
  <si>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</si>
  <si>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</si>
  <si>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</si>
  <si>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</si>
  <si>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</si>
  <si>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</si>
  <si>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</si>
  <si>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</si>
  <si>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</si>
  <si>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</si>
  <si>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</si>
  <si>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</si>
  <si>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</si>
  <si>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</si>
  <si>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</si>
  <si>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</si>
  <si>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</si>
  <si>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</si>
  <si>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</si>
  <si>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</si>
  <si>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</si>
  <si>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</si>
  <si>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</si>
  <si>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</si>
  <si>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</si>
  <si>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</si>
  <si>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</si>
  <si>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</si>
  <si>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</si>
  <si>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</si>
  <si>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</si>
  <si>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</si>
  <si>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</si>
  <si>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</si>
  <si>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</si>
  <si>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</si>
  <si>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</si>
  <si>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</si>
  <si>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</si>
  <si>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</si>
  <si>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</si>
  <si>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</si>
  <si>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</si>
  <si>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</si>
  <si>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</si>
  <si>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</si>
  <si>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</si>
  <si>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</si>
  <si>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</si>
  <si>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</si>
  <si>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</si>
  <si>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</si>
  <si>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</si>
  <si>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</si>
  <si>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</si>
  <si>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</si>
  <si>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</si>
  <si>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</si>
  <si>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</si>
  <si>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</si>
  <si>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</si>
  <si>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</si>
  <si>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</si>
  <si>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</si>
  <si>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</si>
  <si>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</si>
  <si>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</si>
  <si>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</si>
  <si>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</si>
  <si>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</si>
  <si>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</si>
  <si>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</si>
  <si>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</si>
  <si>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</si>
  <si>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</si>
  <si>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</si>
  <si>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</si>
  <si>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</si>
  <si>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</si>
  <si>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</si>
  <si>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</si>
  <si>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</si>
  <si>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</si>
  <si>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</si>
  <si>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</si>
  <si>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</si>
  <si>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</si>
  <si>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</si>
  <si>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</si>
  <si>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</si>
  <si>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</si>
  <si>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</si>
  <si>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</si>
  <si>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</si>
  <si>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</si>
  <si>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</si>
  <si>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</si>
  <si>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</si>
  <si>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</si>
  <si>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</si>
  <si>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</si>
  <si>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</si>
  <si>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</si>
  <si>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</si>
  <si>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</si>
  <si>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</si>
  <si>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</si>
  <si>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</si>
  <si>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</si>
  <si>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</si>
  <si>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</si>
  <si>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</si>
  <si>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</si>
  <si>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</si>
  <si>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</si>
  <si>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</si>
  <si>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</si>
  <si>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</si>
  <si>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</si>
  <si>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</si>
  <si>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</si>
  <si>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</si>
  <si>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</si>
  <si>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</si>
  <si>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</si>
  <si>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</si>
  <si>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</si>
  <si>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</si>
  <si>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</si>
  <si>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</si>
  <si>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</si>
  <si>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</si>
  <si>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</si>
  <si>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</si>
  <si>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</si>
  <si>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</si>
  <si>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</si>
  <si>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</si>
  <si>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</si>
  <si>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</si>
  <si>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</si>
  <si>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</si>
  <si>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</si>
  <si>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</si>
  <si>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</si>
  <si>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</si>
  <si>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</si>
  <si>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</si>
  <si>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</si>
  <si>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</si>
  <si>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</si>
  <si>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</si>
  <si>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</si>
  <si>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</si>
  <si>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</si>
  <si>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</si>
  <si>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</si>
  <si>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</si>
  <si>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</si>
  <si>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</si>
  <si>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</si>
  <si>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</si>
  <si>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</si>
  <si>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</si>
  <si>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</si>
  <si>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</si>
  <si>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</si>
  <si>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</si>
  <si>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</si>
  <si>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</si>
  <si>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</si>
  <si>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</si>
  <si>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</si>
  <si>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</si>
  <si>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</si>
  <si>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</si>
  <si>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</si>
  <si>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</si>
  <si>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</si>
  <si>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</si>
  <si>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</si>
  <si>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</si>
  <si>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</si>
  <si>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</si>
  <si>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</si>
  <si>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</si>
  <si>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</si>
  <si>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</si>
  <si>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</si>
  <si>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</si>
  <si>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</si>
  <si>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</si>
  <si>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</si>
  <si>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</si>
  <si>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</si>
  <si>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</si>
  <si>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</si>
  <si>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</si>
  <si>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</si>
  <si>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</si>
  <si>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</si>
  <si>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</si>
  <si>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</si>
  <si>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</si>
  <si>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</si>
  <si>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</si>
  <si>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</si>
  <si>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</si>
  <si>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</si>
  <si>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</si>
  <si>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</si>
  <si>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</si>
  <si>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</si>
  <si>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</si>
  <si>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</si>
  <si>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</si>
  <si>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</si>
  <si>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</si>
  <si>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</si>
  <si>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</si>
  <si>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</si>
  <si>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</si>
  <si>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</si>
  <si>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</si>
  <si>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</si>
  <si>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</si>
  <si>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</si>
  <si>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</si>
  <si>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</si>
  <si>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</si>
  <si>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</si>
  <si>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</si>
  <si>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</si>
  <si>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</si>
  <si>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</si>
  <si>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</si>
  <si>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</si>
  <si>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</si>
  <si>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</si>
  <si>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</si>
  <si>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</si>
  <si>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</si>
  <si>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</si>
  <si>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</si>
  <si>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</si>
  <si>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</si>
  <si>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</si>
  <si>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</si>
  <si>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</si>
  <si>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</si>
  <si>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</si>
  <si>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</si>
  <si>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</si>
  <si>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</si>
  <si>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</si>
  <si>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</si>
  <si>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</si>
  <si>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</si>
  <si>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</si>
  <si>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</si>
  <si>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</si>
  <si>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</si>
  <si>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</si>
  <si>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</si>
  <si>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</si>
  <si>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</si>
  <si>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</si>
  <si>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</si>
  <si>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</si>
  <si>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</si>
  <si>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</si>
  <si>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</si>
  <si>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</si>
  <si>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</si>
  <si>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</si>
  <si>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</si>
  <si>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</si>
  <si>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</si>
  <si>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</si>
  <si>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</si>
  <si>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</si>
  <si>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</si>
  <si>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</si>
  <si>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</si>
  <si>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</si>
  <si>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</si>
  <si>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</si>
  <si>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</si>
  <si>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</si>
  <si>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</si>
  <si>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</si>
  <si>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</si>
  <si>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</si>
  <si>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</si>
  <si>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</si>
  <si>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</si>
  <si>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</si>
  <si>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</si>
  <si>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</si>
  <si>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</si>
  <si>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</si>
  <si>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</si>
  <si>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</si>
  <si>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</si>
  <si>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</si>
  <si>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</si>
  <si>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</si>
  <si>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</si>
  <si>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</si>
  <si>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</si>
  <si>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</si>
  <si>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</si>
  <si>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</si>
  <si>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</si>
  <si>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</si>
  <si>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</si>
  <si>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</si>
  <si>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</si>
  <si>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</si>
  <si>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</si>
  <si>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</si>
  <si>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</si>
  <si>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</si>
  <si>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</si>
  <si>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</si>
  <si>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</si>
  <si>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</si>
  <si>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</si>
  <si>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</si>
  <si>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</si>
  <si>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</si>
  <si>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</si>
  <si>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</si>
  <si>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</si>
  <si>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</si>
  <si>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</si>
  <si>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</si>
  <si>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</si>
  <si>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</si>
  <si>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</si>
  <si>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</si>
  <si>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</si>
  <si>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</si>
  <si>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</si>
  <si>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</si>
  <si>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</si>
  <si>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</si>
  <si>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</si>
  <si>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</si>
  <si>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</si>
  <si>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</si>
  <si>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</si>
  <si>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</si>
  <si>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</si>
  <si>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</si>
  <si>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</si>
  <si>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</si>
  <si>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</si>
  <si>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</si>
  <si>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</si>
  <si>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</si>
  <si>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</si>
  <si>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</si>
  <si>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</si>
  <si>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</si>
  <si>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</si>
  <si>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</si>
  <si>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</si>
  <si>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</si>
  <si>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</si>
  <si>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</si>
  <si>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</si>
  <si>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</si>
  <si>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</si>
  <si>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</si>
  <si>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</si>
  <si>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</si>
  <si>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</si>
  <si>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</si>
  <si>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</si>
  <si>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</si>
  <si>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</si>
  <si>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</si>
  <si>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</si>
  <si>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</si>
  <si>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</si>
  <si>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</si>
  <si>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</si>
  <si>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</si>
  <si>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</si>
  <si>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</si>
  <si>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</si>
  <si>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</si>
  <si>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</si>
  <si>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</si>
  <si>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</si>
  <si>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</si>
  <si>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</si>
  <si>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</si>
  <si>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</si>
  <si>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</si>
  <si>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</si>
  <si>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</si>
  <si>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</si>
  <si>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</si>
  <si>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</si>
  <si>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</si>
  <si>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</si>
  <si>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</si>
  <si>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</si>
  <si>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</si>
  <si>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</si>
  <si>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</si>
  <si>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</si>
  <si>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</si>
  <si>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</si>
  <si>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</si>
  <si>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</si>
  <si>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</si>
  <si>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</si>
  <si>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</si>
  <si>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</si>
  <si>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</si>
  <si>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</si>
  <si>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</si>
  <si>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</si>
  <si>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</si>
  <si>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</si>
  <si>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</si>
  <si>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</si>
  <si>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</si>
  <si>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</si>
  <si>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</si>
  <si>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</si>
  <si>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</si>
  <si>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</si>
  <si>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</si>
  <si>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</si>
  <si>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</si>
  <si>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</si>
  <si>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</si>
  <si>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</si>
  <si>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</si>
  <si>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</si>
  <si>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</si>
  <si>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</si>
  <si>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</si>
  <si>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</si>
  <si>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</si>
  <si>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</si>
  <si>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</si>
  <si>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</si>
  <si>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</si>
  <si>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</si>
  <si>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</si>
  <si>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</si>
  <si>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</si>
  <si>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</si>
  <si>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</si>
  <si>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</si>
  <si>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</si>
  <si>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</si>
  <si>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</si>
  <si>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</si>
  <si>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</si>
  <si>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</si>
  <si>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</si>
  <si>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</si>
  <si>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</si>
  <si>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</si>
  <si>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</si>
  <si>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</si>
  <si>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</si>
  <si>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</si>
  <si>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</si>
  <si>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</si>
  <si>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</si>
  <si>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</si>
  <si>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</si>
  <si>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</si>
  <si>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</si>
  <si>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</si>
  <si>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</si>
  <si>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</si>
  <si>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</si>
  <si>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</si>
  <si>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</si>
  <si>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</si>
  <si>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</si>
  <si>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</si>
  <si>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</si>
  <si>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</si>
  <si>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</si>
  <si>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</si>
  <si>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</si>
  <si>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</si>
  <si>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</si>
  <si>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</si>
  <si>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</si>
  <si>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</si>
  <si>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</si>
  <si>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</si>
  <si>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</si>
  <si>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</si>
  <si>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</si>
  <si>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</si>
  <si>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</si>
  <si>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</si>
  <si>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</si>
  <si>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</si>
  <si>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</si>
  <si>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</si>
  <si>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</si>
  <si>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</si>
  <si>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</si>
  <si>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</si>
  <si>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</si>
  <si>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</si>
  <si>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</si>
  <si>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</si>
  <si>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</si>
  <si>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</si>
  <si>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</si>
  <si>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</si>
  <si>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</si>
  <si>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</si>
  <si>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</si>
  <si>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</si>
  <si>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</si>
  <si>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</si>
  <si>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</si>
  <si>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</si>
  <si>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</si>
  <si>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</si>
  <si>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</si>
  <si>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</si>
  <si>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</si>
  <si>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</si>
  <si>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池田町</t>
  </si>
  <si>
    <t>高山村</t>
  </si>
  <si>
    <t>南牧村</t>
  </si>
  <si>
    <t>20_令和7年度</t>
  </si>
  <si>
    <t>20_令和8年度</t>
  </si>
  <si>
    <t>20_令和9年度</t>
  </si>
  <si>
    <t>20_令和10年度</t>
  </si>
  <si>
    <t>20_令和11年度</t>
  </si>
  <si>
    <t>20_令和12年度</t>
  </si>
  <si>
    <t>20349_令和6年度</t>
  </si>
  <si>
    <t>20349</t>
  </si>
  <si>
    <t>青木村</t>
  </si>
  <si>
    <t>20422_令和6年度</t>
  </si>
  <si>
    <t>20422</t>
  </si>
  <si>
    <t>上松町</t>
  </si>
  <si>
    <t>20451_令和6年度</t>
  </si>
  <si>
    <t>20451</t>
  </si>
  <si>
    <t>朝日村</t>
  </si>
  <si>
    <t>20407_令和6年度</t>
  </si>
  <si>
    <t>20407</t>
  </si>
  <si>
    <t>阿智村</t>
  </si>
  <si>
    <t>20220_令和6年度</t>
  </si>
  <si>
    <t>20220</t>
  </si>
  <si>
    <t>安曇野市</t>
  </si>
  <si>
    <t>20404_令和6年度</t>
  </si>
  <si>
    <t>20404</t>
  </si>
  <si>
    <t>阿南町</t>
  </si>
  <si>
    <t>20384_令和6年度</t>
  </si>
  <si>
    <t>20384</t>
  </si>
  <si>
    <t>飯島町</t>
  </si>
  <si>
    <t>20205_令和6年度</t>
  </si>
  <si>
    <t>20205</t>
  </si>
  <si>
    <t>飯田市</t>
  </si>
  <si>
    <t>20590_令和6年度</t>
  </si>
  <si>
    <t>20590</t>
  </si>
  <si>
    <t>飯綱町</t>
  </si>
  <si>
    <t>20213_令和6年度</t>
  </si>
  <si>
    <t>20213</t>
  </si>
  <si>
    <t>飯山市</t>
  </si>
  <si>
    <t>20448_令和6年度</t>
  </si>
  <si>
    <t>20448</t>
  </si>
  <si>
    <t>生坂村</t>
  </si>
  <si>
    <t>20481_令和6年度</t>
  </si>
  <si>
    <t>20481</t>
  </si>
  <si>
    <t>20209_令和6年度</t>
  </si>
  <si>
    <t>20209</t>
  </si>
  <si>
    <t>伊那市</t>
  </si>
  <si>
    <t>20203_令和6年度</t>
  </si>
  <si>
    <t>20203</t>
  </si>
  <si>
    <t>上田市</t>
  </si>
  <si>
    <t>20412_令和6年度</t>
  </si>
  <si>
    <t>20412</t>
  </si>
  <si>
    <t>売木村</t>
  </si>
  <si>
    <t>20429_令和6年度</t>
  </si>
  <si>
    <t>20429</t>
  </si>
  <si>
    <t>王滝村</t>
  </si>
  <si>
    <t>20430_令和6年度</t>
  </si>
  <si>
    <t>20430</t>
  </si>
  <si>
    <t>大桑村</t>
  </si>
  <si>
    <t>20417_令和6年度</t>
  </si>
  <si>
    <t>20417</t>
  </si>
  <si>
    <t>大鹿村</t>
  </si>
  <si>
    <t>20212_令和6年度</t>
  </si>
  <si>
    <t>20212</t>
  </si>
  <si>
    <t>大町市</t>
  </si>
  <si>
    <t>20204_令和6年度</t>
  </si>
  <si>
    <t>20204</t>
  </si>
  <si>
    <t>岡谷市</t>
  </si>
  <si>
    <t>20588_令和6年度</t>
  </si>
  <si>
    <t>20588</t>
  </si>
  <si>
    <t>小川村</t>
  </si>
  <si>
    <t>20486_令和6年度</t>
  </si>
  <si>
    <t>20486</t>
  </si>
  <si>
    <t>小谷村</t>
  </si>
  <si>
    <t>20541_令和6年度</t>
  </si>
  <si>
    <t>20541</t>
  </si>
  <si>
    <t>小布施町</t>
  </si>
  <si>
    <t>20446_令和6年度</t>
  </si>
  <si>
    <t>20446</t>
  </si>
  <si>
    <t>麻績村</t>
  </si>
  <si>
    <t>20321_令和6年度</t>
  </si>
  <si>
    <t>20321</t>
  </si>
  <si>
    <t>軽井沢町</t>
  </si>
  <si>
    <t>20304_令和6年度</t>
  </si>
  <si>
    <t>20304</t>
  </si>
  <si>
    <t>川上村</t>
  </si>
  <si>
    <t>20562_令和6年度</t>
  </si>
  <si>
    <t>20562</t>
  </si>
  <si>
    <t>木島平村</t>
  </si>
  <si>
    <t>20432_令和6年度</t>
  </si>
  <si>
    <t>20432</t>
  </si>
  <si>
    <t>木曽町</t>
  </si>
  <si>
    <t>20425_令和6年度</t>
  </si>
  <si>
    <t>20425</t>
  </si>
  <si>
    <t>木祖村</t>
  </si>
  <si>
    <t>20307_令和6年度</t>
  </si>
  <si>
    <t>20307</t>
  </si>
  <si>
    <t>北相木村</t>
  </si>
  <si>
    <t>20303_令和6年度</t>
  </si>
  <si>
    <t>20303</t>
  </si>
  <si>
    <t>小海町</t>
  </si>
  <si>
    <t>20210_令和6年度</t>
  </si>
  <si>
    <t>20210</t>
  </si>
  <si>
    <t>駒ヶ根市</t>
  </si>
  <si>
    <t>20208_令和6年度</t>
  </si>
  <si>
    <t>20208</t>
  </si>
  <si>
    <t>小諸市</t>
  </si>
  <si>
    <t>20602_令和6年度</t>
  </si>
  <si>
    <t>20602</t>
  </si>
  <si>
    <t>栄村</t>
  </si>
  <si>
    <t>20521_令和6年度</t>
  </si>
  <si>
    <t>20521</t>
  </si>
  <si>
    <t>坂城町</t>
  </si>
  <si>
    <t>20217_令和6年度</t>
  </si>
  <si>
    <t>20217</t>
  </si>
  <si>
    <t>佐久市</t>
  </si>
  <si>
    <t>20309_令和6年度</t>
  </si>
  <si>
    <t>20309</t>
  </si>
  <si>
    <t>佐久穂町</t>
  </si>
  <si>
    <t>20215_令和6年度</t>
  </si>
  <si>
    <t>20215</t>
  </si>
  <si>
    <t>塩尻市</t>
  </si>
  <si>
    <t>20583_令和6年度</t>
  </si>
  <si>
    <t>20583</t>
  </si>
  <si>
    <t>信濃町</t>
  </si>
  <si>
    <t>20411_令和6年度</t>
  </si>
  <si>
    <t>20411</t>
  </si>
  <si>
    <t>下條村</t>
  </si>
  <si>
    <t>20361_令和6年度</t>
  </si>
  <si>
    <t>20361</t>
  </si>
  <si>
    <t>下諏訪町</t>
  </si>
  <si>
    <t>20207_令和6年度</t>
  </si>
  <si>
    <t>20207</t>
  </si>
  <si>
    <t>須坂市</t>
  </si>
  <si>
    <t>20206_令和6年度</t>
  </si>
  <si>
    <t>20206</t>
  </si>
  <si>
    <t>諏訪市</t>
  </si>
  <si>
    <t>20415_令和6年度</t>
  </si>
  <si>
    <t>20415</t>
  </si>
  <si>
    <t>喬木村</t>
  </si>
  <si>
    <t>20403_令和6年度</t>
  </si>
  <si>
    <t>20403</t>
  </si>
  <si>
    <t>高森町</t>
  </si>
  <si>
    <t>20543_令和6年度</t>
  </si>
  <si>
    <t>20543</t>
  </si>
  <si>
    <t>20382_令和6年度</t>
  </si>
  <si>
    <t>20382</t>
  </si>
  <si>
    <t>辰野町</t>
  </si>
  <si>
    <t>20324_令和6年度</t>
  </si>
  <si>
    <t>20324</t>
  </si>
  <si>
    <t>立科町</t>
  </si>
  <si>
    <t>20452_令和6年度</t>
  </si>
  <si>
    <t>20452</t>
  </si>
  <si>
    <t>筑北村</t>
  </si>
  <si>
    <t>20218_令和6年度</t>
  </si>
  <si>
    <t>20218</t>
  </si>
  <si>
    <t>千曲市</t>
  </si>
  <si>
    <t>20214_令和6年度</t>
  </si>
  <si>
    <t>20214</t>
  </si>
  <si>
    <t>茅野市</t>
  </si>
  <si>
    <t>20413_令和6年度</t>
  </si>
  <si>
    <t>20413</t>
  </si>
  <si>
    <t>天龍村</t>
  </si>
  <si>
    <t>20219_令和6年度</t>
  </si>
  <si>
    <t>20219</t>
  </si>
  <si>
    <t>東御市</t>
  </si>
  <si>
    <t>20416_令和6年度</t>
  </si>
  <si>
    <t>20416</t>
  </si>
  <si>
    <t>豊丘村</t>
  </si>
  <si>
    <t>20386_令和6年度</t>
  </si>
  <si>
    <t>20386</t>
  </si>
  <si>
    <t>中川村</t>
  </si>
  <si>
    <t>20211_令和6年度</t>
  </si>
  <si>
    <t>20211</t>
  </si>
  <si>
    <t>中野市</t>
  </si>
  <si>
    <t>20201_令和6年度</t>
  </si>
  <si>
    <t>20201</t>
  </si>
  <si>
    <t>長野市</t>
  </si>
  <si>
    <t>20350_令和6年度</t>
  </si>
  <si>
    <t>20350</t>
  </si>
  <si>
    <t>長和町</t>
  </si>
  <si>
    <t>20423_令和6年度</t>
  </si>
  <si>
    <t>20423</t>
  </si>
  <si>
    <t>南木曽町</t>
  </si>
  <si>
    <t>20410_令和6年度</t>
  </si>
  <si>
    <t>20410</t>
  </si>
  <si>
    <t>根羽村</t>
  </si>
  <si>
    <t>20563_令和6年度</t>
  </si>
  <si>
    <t>20563</t>
  </si>
  <si>
    <t>野沢温泉村</t>
  </si>
  <si>
    <t>20485_令和6年度</t>
  </si>
  <si>
    <t>20485</t>
  </si>
  <si>
    <t>白馬村</t>
  </si>
  <si>
    <t>20363_令和6年度</t>
  </si>
  <si>
    <t>20363</t>
  </si>
  <si>
    <t>原村</t>
  </si>
  <si>
    <t>20409_令和6年度</t>
  </si>
  <si>
    <t>20409</t>
  </si>
  <si>
    <t>平谷村</t>
  </si>
  <si>
    <t>20362_令和6年度</t>
  </si>
  <si>
    <t>20362</t>
  </si>
  <si>
    <t>富士見町</t>
  </si>
  <si>
    <t>20402_令和6年度</t>
  </si>
  <si>
    <t>20402</t>
  </si>
  <si>
    <t>松川町</t>
  </si>
  <si>
    <t>20482_令和6年度</t>
  </si>
  <si>
    <t>20482</t>
  </si>
  <si>
    <t>松川村</t>
  </si>
  <si>
    <t>20202_令和6年度</t>
  </si>
  <si>
    <t>20202</t>
  </si>
  <si>
    <t>松本市</t>
  </si>
  <si>
    <t>20306_令和6年度</t>
  </si>
  <si>
    <t>20306</t>
  </si>
  <si>
    <t>南相木村</t>
  </si>
  <si>
    <t>20305_令和6年度</t>
  </si>
  <si>
    <t>20305</t>
  </si>
  <si>
    <t>20385_令和6年度</t>
  </si>
  <si>
    <t>20385</t>
  </si>
  <si>
    <t>南箕輪村</t>
  </si>
  <si>
    <t>20383_令和6年度</t>
  </si>
  <si>
    <t>20383</t>
  </si>
  <si>
    <t>箕輪町</t>
  </si>
  <si>
    <t>20388_令和6年度</t>
  </si>
  <si>
    <t>20388</t>
  </si>
  <si>
    <t>宮田村</t>
  </si>
  <si>
    <t>20323_令和6年度</t>
  </si>
  <si>
    <t>20323</t>
  </si>
  <si>
    <t>御代田町</t>
  </si>
  <si>
    <t>20414_令和6年度</t>
  </si>
  <si>
    <t>20414</t>
  </si>
  <si>
    <t>泰阜村</t>
  </si>
  <si>
    <t>20450_令和6年度</t>
  </si>
  <si>
    <t>20450</t>
  </si>
  <si>
    <t>山形村</t>
  </si>
  <si>
    <t>20561_令和6年度</t>
  </si>
  <si>
    <t>20561</t>
  </si>
  <si>
    <t>山ノ内町</t>
  </si>
  <si>
    <t>20349_令和4年度</t>
  </si>
  <si>
    <t>20422_令和4年度</t>
  </si>
  <si>
    <t>20451_令和4年度</t>
  </si>
  <si>
    <t>20407_令和4年度</t>
  </si>
  <si>
    <t>20220_令和4年度</t>
  </si>
  <si>
    <t>20404_令和4年度</t>
  </si>
  <si>
    <t>20384_令和4年度</t>
  </si>
  <si>
    <t>20205_令和4年度</t>
  </si>
  <si>
    <t>20590_令和4年度</t>
  </si>
  <si>
    <t>20213_令和4年度</t>
  </si>
  <si>
    <t>20448_令和4年度</t>
  </si>
  <si>
    <t>20481_令和4年度</t>
  </si>
  <si>
    <t>20209_令和4年度</t>
  </si>
  <si>
    <t>20203_令和4年度</t>
  </si>
  <si>
    <t>20412_令和4年度</t>
  </si>
  <si>
    <t>20429_令和4年度</t>
  </si>
  <si>
    <t>20430_令和4年度</t>
  </si>
  <si>
    <t>20417_令和4年度</t>
  </si>
  <si>
    <t>20212_令和4年度</t>
  </si>
  <si>
    <t>20204_令和4年度</t>
  </si>
  <si>
    <t>20588_令和4年度</t>
  </si>
  <si>
    <t>20486_令和4年度</t>
  </si>
  <si>
    <t>20541_令和4年度</t>
  </si>
  <si>
    <t>20446_令和4年度</t>
  </si>
  <si>
    <t>20321_令和4年度</t>
  </si>
  <si>
    <t>20304_令和4年度</t>
  </si>
  <si>
    <t>20562_令和4年度</t>
  </si>
  <si>
    <t>20432_令和4年度</t>
  </si>
  <si>
    <t>20425_令和4年度</t>
  </si>
  <si>
    <t>20307_令和4年度</t>
  </si>
  <si>
    <t>20303_令和4年度</t>
  </si>
  <si>
    <t>20210_令和4年度</t>
  </si>
  <si>
    <t>20208_令和4年度</t>
  </si>
  <si>
    <t>20602_令和4年度</t>
  </si>
  <si>
    <t>20521_令和4年度</t>
  </si>
  <si>
    <t>20217_令和4年度</t>
  </si>
  <si>
    <t>20309_令和4年度</t>
  </si>
  <si>
    <t>20215_令和4年度</t>
  </si>
  <si>
    <t>20583_令和4年度</t>
  </si>
  <si>
    <t>20411_令和4年度</t>
  </si>
  <si>
    <t>20361_令和4年度</t>
  </si>
  <si>
    <t>20207_令和4年度</t>
  </si>
  <si>
    <t>20206_令和4年度</t>
  </si>
  <si>
    <t>20415_令和4年度</t>
  </si>
  <si>
    <t>20403_令和4年度</t>
  </si>
  <si>
    <t>20543_令和4年度</t>
  </si>
  <si>
    <t>20382_令和4年度</t>
  </si>
  <si>
    <t>20324_令和4年度</t>
  </si>
  <si>
    <t>20452_令和4年度</t>
  </si>
  <si>
    <t>20218_令和4年度</t>
  </si>
  <si>
    <t>20214_令和4年度</t>
  </si>
  <si>
    <t>20413_令和4年度</t>
  </si>
  <si>
    <t>20219_令和4年度</t>
  </si>
  <si>
    <t>20416_令和4年度</t>
  </si>
  <si>
    <t>20386_令和4年度</t>
  </si>
  <si>
    <t>20211_令和4年度</t>
  </si>
  <si>
    <t>20201_令和4年度</t>
  </si>
  <si>
    <t>20350_令和4年度</t>
  </si>
  <si>
    <t>20423_令和4年度</t>
  </si>
  <si>
    <t>20410_令和4年度</t>
  </si>
  <si>
    <t>20563_令和4年度</t>
  </si>
  <si>
    <t>20485_令和4年度</t>
  </si>
  <si>
    <t>20363_令和4年度</t>
  </si>
  <si>
    <t>20409_令和4年度</t>
  </si>
  <si>
    <t>20362_令和4年度</t>
  </si>
  <si>
    <t>20402_令和4年度</t>
  </si>
  <si>
    <t>20482_令和4年度</t>
  </si>
  <si>
    <t>20202_令和4年度</t>
  </si>
  <si>
    <t>20306_令和4年度</t>
  </si>
  <si>
    <t>20305_令和4年度</t>
  </si>
  <si>
    <t>20385_令和4年度</t>
  </si>
  <si>
    <t>20383_令和4年度</t>
  </si>
  <si>
    <t>20388_令和4年度</t>
  </si>
  <si>
    <t>20323_令和4年度</t>
  </si>
  <si>
    <t>20414_令和4年度</t>
  </si>
  <si>
    <t>20450_令和4年度</t>
  </si>
  <si>
    <t>20561_令和4年度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</si>
</sst>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147.6755775745755</c:v>
                </c:pt>
                <c:pt idx="1">
                  <c:v>151.3892517084758</c:v>
                </c:pt>
                <c:pt idx="2">
                  <c:v>164.89758052485149</c:v>
                </c:pt>
                <c:pt idx="3">
                  <c:v>149.05909889046711</c:v>
                </c:pt>
                <c:pt idx="4">
                  <c:v>138.56816558175001</c:v>
                </c:pt>
                <c:pt idx="5">
                  <c:v>151.44270500617341</c:v>
                </c:pt>
                <c:pt idx="6">
                  <c:v>159.89959146995739</c:v>
                </c:pt>
                <c:pt idx="7">
                  <c:v>165.32713389410046</c:v>
                </c:pt>
                <c:pt idx="8">
                  <c:v>169.26108129261789</c:v>
                </c:pt>
                <c:pt idx="9">
                  <c:v>171.13507994700927</c:v>
                </c:pt>
                <c:pt idx="10">
                  <c:v>204.59747644798134</c:v>
                </c:pt>
                <c:pt idx="11">
                  <c:v>191.19293292334865</c:v>
                </c:pt>
                <c:pt idx="12">
                  <c:v>198.51736757567471</c:v>
                </c:pt>
                <c:pt idx="13">
                  <c:v>209.97346333538837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5119.4716845739049</c:v>
                </c:pt>
                <c:pt idx="1">
                  <c:v>5149.1065382503402</c:v>
                </c:pt>
                <c:pt idx="2">
                  <c:v>5050.8674841459606</c:v>
                </c:pt>
                <c:pt idx="3">
                  <c:v>5058.4219800648543</c:v>
                </c:pt>
                <c:pt idx="4">
                  <c:v>4979.5588538434222</c:v>
                </c:pt>
                <c:pt idx="5">
                  <c:v>4863.5109373422847</c:v>
                </c:pt>
                <c:pt idx="6">
                  <c:v>4831.5345481255499</c:v>
                </c:pt>
                <c:pt idx="7">
                  <c:v>4759.7165284217735</c:v>
                </c:pt>
                <c:pt idx="8">
                  <c:v>4704.8494552133261</c:v>
                </c:pt>
                <c:pt idx="9">
                  <c:v>4631.8127794648544</c:v>
                </c:pt>
                <c:pt idx="10">
                  <c:v>4534.9496745123542</c:v>
                </c:pt>
                <c:pt idx="11">
                  <c:v>4129.596588801267</c:v>
                </c:pt>
                <c:pt idx="12">
                  <c:v>4124.1139591226411</c:v>
                </c:pt>
                <c:pt idx="13">
                  <c:v>4212.8142675020763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3504.1817443824798</c:v>
                </c:pt>
                <c:pt idx="1">
                  <c:v>3753.3429749090892</c:v>
                </c:pt>
                <c:pt idx="2">
                  <c:v>3547.7468154770581</c:v>
                </c:pt>
                <c:pt idx="3">
                  <c:v>3512.1922884145092</c:v>
                </c:pt>
                <c:pt idx="4">
                  <c:v>3773.347303031102</c:v>
                </c:pt>
                <c:pt idx="5">
                  <c:v>3761.2323012763181</c:v>
                </c:pt>
                <c:pt idx="6">
                  <c:v>3243.7540275563811</c:v>
                </c:pt>
                <c:pt idx="7">
                  <c:v>3472.5044999025108</c:v>
                </c:pt>
                <c:pt idx="8">
                  <c:v>3600.4232935878899</c:v>
                </c:pt>
                <c:pt idx="9">
                  <c:v>3511.8270147826947</c:v>
                </c:pt>
                <c:pt idx="10">
                  <c:v>3132.8541380367365</c:v>
                </c:pt>
                <c:pt idx="11">
                  <c:v>3084.8844001392226</c:v>
                </c:pt>
                <c:pt idx="12">
                  <c:v>3382.6106844503556</c:v>
                </c:pt>
                <c:pt idx="13">
                  <c:v>3334.4335265667346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3697.562002801305</c:v>
                </c:pt>
                <c:pt idx="1">
                  <c:v>3820.311112395088</c:v>
                </c:pt>
                <c:pt idx="2">
                  <c:v>4204.2983859824153</c:v>
                </c:pt>
                <c:pt idx="3">
                  <c:v>3785.1670698720341</c:v>
                </c:pt>
                <c:pt idx="4">
                  <c:v>3648.9717522925698</c:v>
                </c:pt>
                <c:pt idx="5">
                  <c:v>3535.9660039791729</c:v>
                </c:pt>
                <c:pt idx="6">
                  <c:v>3769.5131587499209</c:v>
                </c:pt>
                <c:pt idx="7">
                  <c:v>3047.2230257286669</c:v>
                </c:pt>
                <c:pt idx="8">
                  <c:v>2894.8547853328437</c:v>
                </c:pt>
                <c:pt idx="9">
                  <c:v>2817.3237049353152</c:v>
                </c:pt>
                <c:pt idx="10">
                  <c:v>2697.8869703862197</c:v>
                </c:pt>
                <c:pt idx="11">
                  <c:v>2410.2767543391487</c:v>
                </c:pt>
                <c:pt idx="12">
                  <c:v>2726.3853672444229</c:v>
                </c:pt>
                <c:pt idx="13">
                  <c:v>2692.4566290468192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3869.8516851050776</c:v>
                </c:pt>
                <c:pt idx="1">
                  <c:v>3794.8179717743578</c:v>
                </c:pt>
                <c:pt idx="2">
                  <c:v>3741.4049098089245</c:v>
                </c:pt>
                <c:pt idx="3">
                  <c:v>3544.2779826087817</c:v>
                </c:pt>
                <c:pt idx="4">
                  <c:v>3549.7855344167569</c:v>
                </c:pt>
                <c:pt idx="5">
                  <c:v>3326.5217969702817</c:v>
                </c:pt>
                <c:pt idx="6">
                  <c:v>3340.6457951611828</c:v>
                </c:pt>
                <c:pt idx="7">
                  <c:v>3330.3395167911681</c:v>
                </c:pt>
                <c:pt idx="8">
                  <c:v>3311.1411298263702</c:v>
                </c:pt>
                <c:pt idx="9">
                  <c:v>3191.9917811137298</c:v>
                </c:pt>
                <c:pt idx="10">
                  <c:v>3017.6012418891696</c:v>
                </c:pt>
                <c:pt idx="11">
                  <c:v>2956.4977870227026</c:v>
                </c:pt>
                <c:pt idx="12">
                  <c:v>3180.7218961869203</c:v>
                </c:pt>
                <c:pt idx="13">
                  <c:v>2908.0025305560821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1328664</c:v>
                </c:pt>
                <c:pt idx="1">
                  <c:v>1335464</c:v>
                </c:pt>
                <c:pt idx="2">
                  <c:v>1348873</c:v>
                </c:pt>
                <c:pt idx="3">
                  <c:v>1364381</c:v>
                </c:pt>
                <c:pt idx="4">
                  <c:v>1381852</c:v>
                </c:pt>
                <c:pt idx="5">
                  <c:v>1393381</c:v>
                </c:pt>
                <c:pt idx="6">
                  <c:v>1398327</c:v>
                </c:pt>
                <c:pt idx="7">
                  <c:v>1406145</c:v>
                </c:pt>
                <c:pt idx="8">
                  <c:v>1413938</c:v>
                </c:pt>
                <c:pt idx="9">
                  <c:v>1418811</c:v>
                </c:pt>
                <c:pt idx="10">
                  <c:v>1419249</c:v>
                </c:pt>
                <c:pt idx="11">
                  <c:v>1422093</c:v>
                </c:pt>
                <c:pt idx="12">
                  <c:v>1421281</c:v>
                </c:pt>
                <c:pt idx="13">
                  <c:v>1425722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476037</c:v>
                </c:pt>
                <c:pt idx="1">
                  <c:v>468737</c:v>
                </c:pt>
                <c:pt idx="2">
                  <c:v>464957</c:v>
                </c:pt>
                <c:pt idx="3">
                  <c:v>459079</c:v>
                </c:pt>
                <c:pt idx="4">
                  <c:v>457080</c:v>
                </c:pt>
                <c:pt idx="5">
                  <c:v>454600</c:v>
                </c:pt>
                <c:pt idx="6">
                  <c:v>451602</c:v>
                </c:pt>
                <c:pt idx="7">
                  <c:v>456641</c:v>
                </c:pt>
                <c:pt idx="8">
                  <c:v>454763</c:v>
                </c:pt>
                <c:pt idx="9">
                  <c:v>454017</c:v>
                </c:pt>
                <c:pt idx="10">
                  <c:v>444195</c:v>
                </c:pt>
                <c:pt idx="11">
                  <c:v>445223</c:v>
                </c:pt>
                <c:pt idx="12">
                  <c:v>445981</c:v>
                </c:pt>
                <c:pt idx="13">
                  <c:v>448561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814404</c:v>
                </c:pt>
                <c:pt idx="1">
                  <c:v>819637</c:v>
                </c:pt>
                <c:pt idx="2">
                  <c:v>825012</c:v>
                </c:pt>
                <c:pt idx="3">
                  <c:v>843222</c:v>
                </c:pt>
                <c:pt idx="4">
                  <c:v>846447</c:v>
                </c:pt>
                <c:pt idx="5">
                  <c:v>851059</c:v>
                </c:pt>
                <c:pt idx="6">
                  <c:v>856348</c:v>
                </c:pt>
                <c:pt idx="7">
                  <c:v>861074</c:v>
                </c:pt>
                <c:pt idx="8">
                  <c:v>866562</c:v>
                </c:pt>
                <c:pt idx="9">
                  <c:v>872084</c:v>
                </c:pt>
                <c:pt idx="10">
                  <c:v>876511</c:v>
                </c:pt>
                <c:pt idx="11">
                  <c:v>880387</c:v>
                </c:pt>
                <c:pt idx="12">
                  <c:v>884246</c:v>
                </c:pt>
                <c:pt idx="13">
                  <c:v>891350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14253</c:v>
                </c:pt>
                <c:pt idx="1">
                  <c:v>14253</c:v>
                </c:pt>
                <c:pt idx="2">
                  <c:v>14253</c:v>
                </c:pt>
                <c:pt idx="3">
                  <c:v>14253</c:v>
                </c:pt>
                <c:pt idx="4">
                  <c:v>14253</c:v>
                </c:pt>
                <c:pt idx="5">
                  <c:v>14251</c:v>
                </c:pt>
                <c:pt idx="6">
                  <c:v>14251</c:v>
                </c:pt>
                <c:pt idx="7">
                  <c:v>14251</c:v>
                </c:pt>
                <c:pt idx="8">
                  <c:v>14251</c:v>
                </c:pt>
                <c:pt idx="9">
                  <c:v>14251</c:v>
                </c:pt>
                <c:pt idx="10">
                  <c:v>14251</c:v>
                </c:pt>
                <c:pt idx="11">
                  <c:v>16842</c:v>
                </c:pt>
                <c:pt idx="12">
                  <c:v>16842</c:v>
                </c:pt>
                <c:pt idx="13">
                  <c:v>16842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81342</c:v>
                </c:pt>
                <c:pt idx="1">
                  <c:v>81342</c:v>
                </c:pt>
                <c:pt idx="2">
                  <c:v>81342</c:v>
                </c:pt>
                <c:pt idx="3">
                  <c:v>81342</c:v>
                </c:pt>
                <c:pt idx="4">
                  <c:v>81342</c:v>
                </c:pt>
                <c:pt idx="5">
                  <c:v>68737</c:v>
                </c:pt>
                <c:pt idx="6">
                  <c:v>68737</c:v>
                </c:pt>
                <c:pt idx="7">
                  <c:v>68737</c:v>
                </c:pt>
                <c:pt idx="8">
                  <c:v>68737</c:v>
                </c:pt>
                <c:pt idx="9">
                  <c:v>68737</c:v>
                </c:pt>
                <c:pt idx="10">
                  <c:v>68737</c:v>
                </c:pt>
                <c:pt idx="11">
                  <c:v>64151</c:v>
                </c:pt>
                <c:pt idx="12">
                  <c:v>64151</c:v>
                </c:pt>
                <c:pt idx="13">
                  <c:v>64151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49746.690999999999</c:v>
                </c:pt>
                <c:pt idx="1">
                  <c:v>56282.303200000002</c:v>
                </c:pt>
                <c:pt idx="2">
                  <c:v>52722.113799999999</c:v>
                </c:pt>
                <c:pt idx="3">
                  <c:v>50779.268700000001</c:v>
                </c:pt>
                <c:pt idx="4">
                  <c:v>51018.296000000002</c:v>
                </c:pt>
                <c:pt idx="5">
                  <c:v>54436.511299999998</c:v>
                </c:pt>
                <c:pt idx="6">
                  <c:v>58660.714800000002</c:v>
                </c:pt>
                <c:pt idx="7">
                  <c:v>58195.649700000002</c:v>
                </c:pt>
                <c:pt idx="8">
                  <c:v>61552.512999999999</c:v>
                </c:pt>
                <c:pt idx="9">
                  <c:v>64536.280599999998</c:v>
                </c:pt>
                <c:pt idx="10">
                  <c:v>61452.404000000002</c:v>
                </c:pt>
                <c:pt idx="11">
                  <c:v>60431.163099999998</c:v>
                </c:pt>
                <c:pt idx="12">
                  <c:v>66464.157900000006</c:v>
                </c:pt>
                <c:pt idx="13">
                  <c:v>71391.600000000006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3.96</c:v>
                </c:pt>
                <c:pt idx="1">
                  <c:v>8.8640000000000008</c:v>
                </c:pt>
                <c:pt idx="2">
                  <c:v>6.0960000000000001</c:v>
                </c:pt>
                <c:pt idx="3">
                  <c:v>11.06</c:v>
                </c:pt>
                <c:pt idx="4">
                  <c:v>0</c:v>
                </c:pt>
                <c:pt idx="5">
                  <c:v>3.0470000000000002</c:v>
                </c:pt>
                <c:pt idx="6">
                  <c:v>3.0419999999999998</c:v>
                </c:pt>
                <c:pt idx="7">
                  <c:v>2.8420000000000001</c:v>
                </c:pt>
                <c:pt idx="8">
                  <c:v>3.7650000000000001</c:v>
                </c:pt>
                <c:pt idx="9">
                  <c:v>21.116</c:v>
                </c:pt>
                <c:pt idx="10">
                  <c:v>46.790999999999997</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48.613</c:v>
                </c:pt>
                <c:pt idx="1">
                  <c:v>36.905999999999999</c:v>
                </c:pt>
                <c:pt idx="2">
                  <c:v>48.441000000000003</c:v>
                </c:pt>
                <c:pt idx="3">
                  <c:v>46.335000000000001</c:v>
                </c:pt>
                <c:pt idx="4">
                  <c:v>8.5009999999999994</c:v>
                </c:pt>
                <c:pt idx="5">
                  <c:v>28.155000000000001</c:v>
                </c:pt>
                <c:pt idx="6">
                  <c:v>30.734000000000002</c:v>
                </c:pt>
                <c:pt idx="7">
                  <c:v>24.873000000000001</c:v>
                </c:pt>
                <c:pt idx="8">
                  <c:v>15.273</c:v>
                </c:pt>
                <c:pt idx="9">
                  <c:v>14.218</c:v>
                </c:pt>
                <c:pt idx="10">
                  <c:v>21.978000000000002</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3.6589999999999998</c:v>
                </c:pt>
                <c:pt idx="1">
                  <c:v>3.6139999999999999</c:v>
                </c:pt>
                <c:pt idx="2">
                  <c:v>0</c:v>
                </c:pt>
                <c:pt idx="3">
                  <c:v>0</c:v>
                </c:pt>
                <c:pt idx="4">
                  <c:v>0</c:v>
                </c:pt>
                <c:pt idx="5">
                  <c:v>0.58599999999999997</c:v>
                </c:pt>
                <c:pt idx="6">
                  <c:v>0</c:v>
                </c:pt>
                <c:pt idx="7">
                  <c:v>0</c:v>
                </c:pt>
                <c:pt idx="8">
                  <c:v>0.378</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7.7569999999999997</c:v>
                </c:pt>
                <c:pt idx="1">
                  <c:v>7.4880000000000004</c:v>
                </c:pt>
                <c:pt idx="2">
                  <c:v>7.03</c:v>
                </c:pt>
                <c:pt idx="3">
                  <c:v>7.2910000000000004</c:v>
                </c:pt>
                <c:pt idx="4">
                  <c:v>3.9039999999999999</c:v>
                </c:pt>
                <c:pt idx="5">
                  <c:v>9.8070000000000004</c:v>
                </c:pt>
                <c:pt idx="6">
                  <c:v>13.13</c:v>
                </c:pt>
                <c:pt idx="7">
                  <c:v>9.984</c:v>
                </c:pt>
                <c:pt idx="8">
                  <c:v>8.9250000000000007</c:v>
                </c:pt>
                <c:pt idx="9">
                  <c:v>9.4350000000000005</c:v>
                </c:pt>
                <c:pt idx="10">
                  <c:v>9.5229999999999997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4.9000000000000002E-2</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97.466999999999999</c:v>
                </c:pt>
                <c:pt idx="1">
                  <c:v>89.719000000000008</c:v>
                </c:pt>
                <c:pt idx="2">
                  <c:v>115.94799999999999</c:v>
                </c:pt>
                <c:pt idx="3">
                  <c:v>107.681</c:v>
                </c:pt>
                <c:pt idx="4">
                  <c:v>104.25700000000001</c:v>
                </c:pt>
                <c:pt idx="5">
                  <c:v>122.233</c:v>
                </c:pt>
                <c:pt idx="6">
                  <c:v>131.97900000000001</c:v>
                </c:pt>
                <c:pt idx="7">
                  <c:v>111.93899999999999</c:v>
                </c:pt>
                <c:pt idx="8">
                  <c:v>132.18</c:v>
                </c:pt>
                <c:pt idx="9">
                  <c:v>130.07</c:v>
                </c:pt>
                <c:pt idx="10">
                  <c:v>130.166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2320.328</c:v>
                </c:pt>
                <c:pt idx="1">
                  <c:v>2408.35</c:v>
                </c:pt>
                <c:pt idx="2">
                  <c:v>2439.8980000000001</c:v>
                </c:pt>
                <c:pt idx="3">
                  <c:v>2458.4450000000002</c:v>
                </c:pt>
                <c:pt idx="4">
                  <c:v>2325.5920000000001</c:v>
                </c:pt>
                <c:pt idx="5">
                  <c:v>2330.893</c:v>
                </c:pt>
                <c:pt idx="6">
                  <c:v>2406.1799999999998</c:v>
                </c:pt>
                <c:pt idx="7">
                  <c:v>2314.2109999999998</c:v>
                </c:pt>
                <c:pt idx="8">
                  <c:v>2227.0509999999999</c:v>
                </c:pt>
                <c:pt idx="9">
                  <c:v>2075.1480000000001</c:v>
                </c:pt>
                <c:pt idx="10">
                  <c:v>2072.3589999999999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0.74099999999999999</c:v>
                </c:pt>
                <c:pt idx="2">
                  <c:v>0.69499999999999995</c:v>
                </c:pt>
                <c:pt idx="3">
                  <c:v>0.70199999999999996</c:v>
                </c:pt>
                <c:pt idx="4">
                  <c:v>0.73299999999999998</c:v>
                </c:pt>
                <c:pt idx="5">
                  <c:v>1.101</c:v>
                </c:pt>
                <c:pt idx="6">
                  <c:v>0.76100000000000001</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345.28199999999998</c:v>
                </c:pt>
                <c:pt idx="1">
                  <c:v>411.16299999999995</c:v>
                </c:pt>
                <c:pt idx="2">
                  <c:v>405.33100000000002</c:v>
                </c:pt>
                <c:pt idx="3">
                  <c:v>415.70100000000002</c:v>
                </c:pt>
                <c:pt idx="4">
                  <c:v>412.36500000000001</c:v>
                </c:pt>
                <c:pt idx="5">
                  <c:v>433.63300000000004</c:v>
                </c:pt>
                <c:pt idx="6">
                  <c:v>435.834</c:v>
                </c:pt>
                <c:pt idx="7">
                  <c:v>413.66900000000004</c:v>
                </c:pt>
                <c:pt idx="8">
                  <c:v>414.17700000000008</c:v>
                </c:pt>
                <c:pt idx="9">
                  <c:v>384.80299999999994</c:v>
                </c:pt>
                <c:pt idx="10">
                  <c:v>385.45099999999996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36.225999999999999</c:v>
                </c:pt>
                <c:pt idx="1">
                  <c:v>36.389000000000003</c:v>
                </c:pt>
                <c:pt idx="2">
                  <c:v>50.493000000000002</c:v>
                </c:pt>
                <c:pt idx="3">
                  <c:v>45.646000000000001</c:v>
                </c:pt>
                <c:pt idx="4">
                  <c:v>44.578000000000003</c:v>
                </c:pt>
                <c:pt idx="5">
                  <c:v>49.018000000000001</c:v>
                </c:pt>
                <c:pt idx="6">
                  <c:v>50.033000000000001</c:v>
                </c:pt>
                <c:pt idx="7">
                  <c:v>55.731999999999999</c:v>
                </c:pt>
                <c:pt idx="8">
                  <c:v>54.442999999999998</c:v>
                </c:pt>
                <c:pt idx="9">
                  <c:v>53.658999999999999</c:v>
                </c:pt>
                <c:pt idx="10">
                  <c:v>50.698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2100.2759999999998</c:v>
                </c:pt>
                <c:pt idx="1">
                  <c:v>2106.6480000000001</c:v>
                </c:pt>
                <c:pt idx="2">
                  <c:v>2160.8939999999998</c:v>
                </c:pt>
                <c:pt idx="3">
                  <c:v>2168.7629999999999</c:v>
                </c:pt>
                <c:pt idx="4">
                  <c:v>1984.578</c:v>
                </c:pt>
                <c:pt idx="5">
                  <c:v>2010.9690000000001</c:v>
                </c:pt>
                <c:pt idx="6">
                  <c:v>2098.4859999999999</c:v>
                </c:pt>
                <c:pt idx="7">
                  <c:v>1994.4480000000001</c:v>
                </c:pt>
                <c:pt idx="8">
                  <c:v>1918.952</c:v>
                </c:pt>
                <c:pt idx="9">
                  <c:v>1811.5250000000001</c:v>
                </c:pt>
                <c:pt idx="10">
                  <c:v>1844.6679999999999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4204.2983859824153</c:v>
                </c:pt>
                <c:pt idx="1">
                  <c:v>3785.1670698720341</c:v>
                </c:pt>
                <c:pt idx="2">
                  <c:v>3648.9717522925698</c:v>
                </c:pt>
                <c:pt idx="3">
                  <c:v>3535.9660039791729</c:v>
                </c:pt>
                <c:pt idx="4">
                  <c:v>3769.5131587499209</c:v>
                </c:pt>
                <c:pt idx="5">
                  <c:v>3047.2230257286669</c:v>
                </c:pt>
                <c:pt idx="6">
                  <c:v>2894.8547853328437</c:v>
                </c:pt>
                <c:pt idx="7">
                  <c:v>2817.3237049353152</c:v>
                </c:pt>
                <c:pt idx="8">
                  <c:v>2697.8869703862197</c:v>
                </c:pt>
                <c:pt idx="9">
                  <c:v>2410.2767543391487</c:v>
                </c:pt>
                <c:pt idx="10">
                  <c:v>2726.3853672444229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3741.4049098089245</c:v>
                </c:pt>
                <c:pt idx="1">
                  <c:v>3544.2779826087817</c:v>
                </c:pt>
                <c:pt idx="2">
                  <c:v>3549.7855344167569</c:v>
                </c:pt>
                <c:pt idx="3">
                  <c:v>3326.5217969702817</c:v>
                </c:pt>
                <c:pt idx="4">
                  <c:v>3340.6457951611828</c:v>
                </c:pt>
                <c:pt idx="5">
                  <c:v>3330.3395167911681</c:v>
                </c:pt>
                <c:pt idx="6">
                  <c:v>3311.1411298263702</c:v>
                </c:pt>
                <c:pt idx="7">
                  <c:v>3191.9917811137298</c:v>
                </c:pt>
                <c:pt idx="8">
                  <c:v>3017.6012418891696</c:v>
                </c:pt>
                <c:pt idx="9">
                  <c:v>2956.4977870227026</c:v>
                </c:pt>
                <c:pt idx="10">
                  <c:v>3180.7218961869203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0.57104271029277931</c:v>
                </c:pt>
                <c:pt idx="1">
                  <c:v>0.60464698607602108</c:v>
                </c:pt>
                <c:pt idx="2">
                  <c:v>0.62296355049047747</c:v>
                </c:pt>
                <c:pt idx="3">
                  <c:v>0.66568299718247215</c:v>
                </c:pt>
                <c:pt idx="4">
                  <c:v>0.60741429185314011</c:v>
                </c:pt>
                <c:pt idx="5">
                  <c:v>0.61855164904773086</c:v>
                </c:pt>
                <c:pt idx="6">
                  <c:v>0.64887569443851034</c:v>
                </c:pt>
                <c:pt idx="7">
                  <c:v>0.64228862120837427</c:v>
                </c:pt>
                <c:pt idx="8">
                  <c:v>0.65396148855126923</c:v>
                </c:pt>
                <c:pt idx="9">
                  <c:v>0.63087616983414219</c:v>
                </c:pt>
                <c:pt idx="10">
                  <c:v>0.59589176981243874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8.2125950230175729E-2</c:v>
                </c:pt>
                <c:pt idx="1">
                  <c:v>0.10862479579108782</c:v>
                </c:pt>
                <c:pt idx="2">
                  <c:v>0.11108088182522634</c:v>
                </c:pt>
                <c:pt idx="3">
                  <c:v>0.11756363028722391</c:v>
                </c:pt>
                <c:pt idx="4">
                  <c:v>0.10939476336428339</c:v>
                </c:pt>
                <c:pt idx="5">
                  <c:v>0.14230431981469671</c:v>
                </c:pt>
                <c:pt idx="6">
                  <c:v>0.15055470215922725</c:v>
                </c:pt>
                <c:pt idx="7">
                  <c:v>0.14683048287115369</c:v>
                </c:pt>
                <c:pt idx="8">
                  <c:v>0.15351903343108106</c:v>
                </c:pt>
                <c:pt idx="9">
                  <c:v>0.15965096095593614</c:v>
                </c:pt>
                <c:pt idx="10">
                  <c:v>0.1413780328455834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1844.6679999999999</c:v>
                </c:pt>
                <c:pt idx="2">
                  <c:v>0</c:v>
                </c:pt>
                <c:pt idx="3">
                  <c:v>50.698</c:v>
                </c:pt>
                <c:pt idx="4">
                  <c:v>385.45099999999996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1895.366</c:v>
                </c:pt>
                <c:pt idx="4" formatCode="#,##0">
                  <c:v>385.45099999999996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14：パルプ・紙・紙加工品製造業(N=4)</c:v>
                </c:pt>
                <c:pt idx="1">
                  <c:v>16：化学工業(N=6)</c:v>
                </c:pt>
                <c:pt idx="2">
                  <c:v>17：石油製品・石炭製品製造業(N=1)</c:v>
                </c:pt>
                <c:pt idx="3">
                  <c:v>21：窯業・土石製品製造業(N=3)</c:v>
                </c:pt>
                <c:pt idx="4">
                  <c:v>22：鉄鋼業(N=2)</c:v>
                </c:pt>
                <c:pt idx="5">
                  <c:v>9：食料品製造業(N=31)</c:v>
                </c:pt>
                <c:pt idx="6">
                  <c:v>10：飲料・たばこ・飼料製造業(N=13)</c:v>
                </c:pt>
                <c:pt idx="7">
                  <c:v>11：繊維工業(N=1)</c:v>
                </c:pt>
                <c:pt idx="8">
                  <c:v>12：木材・木製品製造業(N=0)</c:v>
                </c:pt>
                <c:pt idx="9">
                  <c:v>13：家具・装備品製造業(N=0)</c:v>
                </c:pt>
                <c:pt idx="10">
                  <c:v>15：印刷・同関連業(N=1)</c:v>
                </c:pt>
                <c:pt idx="11">
                  <c:v>18：プラスチック製品製造業(N=9)</c:v>
                </c:pt>
                <c:pt idx="12">
                  <c:v>19：ゴム製品製造業(N=1)</c:v>
                </c:pt>
                <c:pt idx="13">
                  <c:v>20：なめし革・同製品・毛皮製造業(N=0)</c:v>
                </c:pt>
                <c:pt idx="14">
                  <c:v>23：非鉄金属製造業(N=12)</c:v>
                </c:pt>
                <c:pt idx="15">
                  <c:v>24：金属製品製造業(N=15)</c:v>
                </c:pt>
                <c:pt idx="16">
                  <c:v>25：はん用機械器具製造業(N=14)</c:v>
                </c:pt>
                <c:pt idx="17">
                  <c:v>26：生産用機械器具製造業(N=5)</c:v>
                </c:pt>
                <c:pt idx="18">
                  <c:v>27：業務用機械器具製造業(N=7)</c:v>
                </c:pt>
                <c:pt idx="19">
                  <c:v>28：電子部品等製造業(N=39)</c:v>
                </c:pt>
                <c:pt idx="20">
                  <c:v>29：電気機械器具製造業(N=12)</c:v>
                </c:pt>
                <c:pt idx="21">
                  <c:v>30：情報通信機械器具製造業(N=3)</c:v>
                </c:pt>
                <c:pt idx="22">
                  <c:v>31：輸送用機械器具製造業(N=28)</c:v>
                </c:pt>
                <c:pt idx="23">
                  <c:v>32：その他の製造業(N=5)</c:v>
                </c:pt>
                <c:pt idx="24">
                  <c:v>F：電気・ガス・熱供給・水道業(N=7)</c:v>
                </c:pt>
                <c:pt idx="25">
                  <c:v>G：情報通信業(N=2)</c:v>
                </c:pt>
                <c:pt idx="26">
                  <c:v>H：運輸業，郵便業(N=0)</c:v>
                </c:pt>
                <c:pt idx="27">
                  <c:v>I：卸売業，小売業(N=5)</c:v>
                </c:pt>
                <c:pt idx="28">
                  <c:v>J：金融業，保険業(N=1)</c:v>
                </c:pt>
                <c:pt idx="29">
                  <c:v>K：不動産業，物品賃貸業(N=1)</c:v>
                </c:pt>
                <c:pt idx="30">
                  <c:v>L：学術研究,専門･技術ｻｰﾋﾞｽ業(N=1)</c:v>
                </c:pt>
                <c:pt idx="31">
                  <c:v>M：宿泊業，飲食サービス業(N=11)</c:v>
                </c:pt>
                <c:pt idx="32">
                  <c:v>N：生活関連ｻｰﾋﾞｽ業,娯楽業(N=2)</c:v>
                </c:pt>
                <c:pt idx="33">
                  <c:v>O：教育，学習支援業(N=3)</c:v>
                </c:pt>
                <c:pt idx="34">
                  <c:v>P：医療，福祉(N=18)</c:v>
                </c:pt>
                <c:pt idx="35">
                  <c:v>Q：複合サービス事業(N=0)</c:v>
                </c:pt>
                <c:pt idx="36">
                  <c:v>R：ｻｰﾋﾞｽ業(他に分類されない)(N=7)</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57.383000000000003</c:v>
                </c:pt>
                <c:pt idx="1">
                  <c:v>38.188000000000002</c:v>
                </c:pt>
                <c:pt idx="2">
                  <c:v>3.016</c:v>
                </c:pt>
                <c:pt idx="3">
                  <c:v>36.902999999999999</c:v>
                </c:pt>
                <c:pt idx="4">
                  <c:v>20.047000000000001</c:v>
                </c:pt>
                <c:pt idx="5">
                  <c:v>173.602</c:v>
                </c:pt>
                <c:pt idx="6">
                  <c:v>105.322</c:v>
                </c:pt>
                <c:pt idx="7">
                  <c:v>3.1960000000000002</c:v>
                </c:pt>
                <c:pt idx="8">
                  <c:v>0</c:v>
                </c:pt>
                <c:pt idx="9">
                  <c:v>0</c:v>
                </c:pt>
                <c:pt idx="10">
                  <c:v>3.161</c:v>
                </c:pt>
                <c:pt idx="11">
                  <c:v>41.640999999999998</c:v>
                </c:pt>
                <c:pt idx="12">
                  <c:v>3.097</c:v>
                </c:pt>
                <c:pt idx="13">
                  <c:v>0</c:v>
                </c:pt>
                <c:pt idx="14">
                  <c:v>105.378</c:v>
                </c:pt>
                <c:pt idx="15">
                  <c:v>78.084999999999994</c:v>
                </c:pt>
                <c:pt idx="16">
                  <c:v>85.728999999999999</c:v>
                </c:pt>
                <c:pt idx="17">
                  <c:v>22.670999999999999</c:v>
                </c:pt>
                <c:pt idx="18">
                  <c:v>69.864999999999995</c:v>
                </c:pt>
                <c:pt idx="19">
                  <c:v>612.13199999999995</c:v>
                </c:pt>
                <c:pt idx="20">
                  <c:v>115.02200000000001</c:v>
                </c:pt>
                <c:pt idx="21">
                  <c:v>9.0540000000000003</c:v>
                </c:pt>
                <c:pt idx="22">
                  <c:v>240.41499999999999</c:v>
                </c:pt>
                <c:pt idx="23">
                  <c:v>20.760999999999999</c:v>
                </c:pt>
                <c:pt idx="24">
                  <c:v>42.865000000000002</c:v>
                </c:pt>
                <c:pt idx="25">
                  <c:v>6.5110000000000001</c:v>
                </c:pt>
                <c:pt idx="26">
                  <c:v>0</c:v>
                </c:pt>
                <c:pt idx="27">
                  <c:v>14.116</c:v>
                </c:pt>
                <c:pt idx="28">
                  <c:v>3.5790000000000002</c:v>
                </c:pt>
                <c:pt idx="29">
                  <c:v>2.5840000000000001</c:v>
                </c:pt>
                <c:pt idx="30">
                  <c:v>4.2960000000000003</c:v>
                </c:pt>
                <c:pt idx="31">
                  <c:v>62.993000000000002</c:v>
                </c:pt>
                <c:pt idx="32">
                  <c:v>6.3869999999999996</c:v>
                </c:pt>
                <c:pt idx="33">
                  <c:v>29.88</c:v>
                </c:pt>
                <c:pt idx="34">
                  <c:v>83.756</c:v>
                </c:pt>
                <c:pt idx="35">
                  <c:v>0</c:v>
                </c:pt>
                <c:pt idx="36">
                  <c:v>125.452</c:v>
                </c:pt>
                <c:pt idx="37">
                  <c:v>3.032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3473.888456020929</c:v>
                </c:pt>
                <c:pt idx="2">
                  <c:v>238.40208131667231</c:v>
                </c:pt>
                <c:pt idx="3">
                  <c:v>598.94443100134299</c:v>
                </c:pt>
                <c:pt idx="4">
                  <c:v>3174.4817098041408</c:v>
                </c:pt>
                <c:pt idx="5">
                  <c:v>4240.3571582162294</c:v>
                </c:pt>
                <c:pt idx="7">
                  <c:v>5304.4102852674523</c:v>
                </c:pt>
                <c:pt idx="8">
                  <c:v>129.07384521265001</c:v>
                </c:pt>
                <c:pt idx="9">
                  <c:v>0</c:v>
                </c:pt>
                <c:pt idx="10">
                  <c:v>178.50542091139269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4311.2349683389439</c:v>
                </c:pt>
                <c:pt idx="4" formatCode="#,##0">
                  <c:v>3174.4817098041408</c:v>
                </c:pt>
                <c:pt idx="5" formatCode="#,##0">
                  <c:v>4240.3571582162294</c:v>
                </c:pt>
                <c:pt idx="6" formatCode="#,##0">
                  <c:v>5433.4841304801021</c:v>
                </c:pt>
                <c:pt idx="10" formatCode="#,##0">
                  <c:v>178.50542091139269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2072.3589999999999</c:v>
                </c:pt>
                <c:pt idx="2" formatCode="#,##0_);[Red]\(#,##0\)">
                  <c:v>25.957000000000001</c:v>
                </c:pt>
                <c:pt idx="3" formatCode="#,##0_);[Red]\(#,##0\)">
                  <c:v>104.209</c:v>
                </c:pt>
                <c:pt idx="4" formatCode="#,##0_);[Red]\(#,##0\)">
                  <c:v>0</c:v>
                </c:pt>
                <c:pt idx="5" formatCode="#,##0_);[Red]\(#,##0\)">
                  <c:v>9.5229999999999997</c:v>
                </c:pt>
                <c:pt idx="6" formatCode="#,##0_);[Red]\(#,##0\)">
                  <c:v>0</c:v>
                </c:pt>
                <c:pt idx="7" formatCode="#,##0_);[Red]\(#,##0\)">
                  <c:v>21.978000000000002</c:v>
                </c:pt>
                <c:pt idx="8" formatCode="#,##0_);[Red]\(#,##0\)">
                  <c:v>46.790999999999997</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2072.3589999999999</c:v>
                </c:pt>
                <c:pt idx="1">
                  <c:v>130.166</c:v>
                </c:pt>
                <c:pt idx="4" formatCode="#,##0_);[Red]\(#,##0\)">
                  <c:v>0</c:v>
                </c:pt>
                <c:pt idx="5" formatCode="#,##0_);[Red]\(#,##0\)">
                  <c:v>9.5229999999999997</c:v>
                </c:pt>
                <c:pt idx="6" formatCode="#,##0_);[Red]\(#,##0\)">
                  <c:v>0</c:v>
                </c:pt>
                <c:pt idx="7" formatCode="#,##0_);[Red]\(#,##0\)">
                  <c:v>21.978000000000002</c:v>
                </c:pt>
                <c:pt idx="8" formatCode="#,##0_);[Red]\(#,##0\)">
                  <c:v>46.790999999999997</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③特定事業所の現状把握!$BD$21:$BD$39</c:f>
              <c:strCache>
                <c:ptCount val="19"/>
                <c:pt idx="0">
                  <c:v>9：食料品製造業(N=31)</c:v>
                </c:pt>
                <c:pt idx="1">
                  <c:v>10：飲料・たばこ・飼料製造業(N=13)</c:v>
                </c:pt>
                <c:pt idx="2">
                  <c:v>11：繊維工業(N=1)</c:v>
                </c:pt>
                <c:pt idx="3">
                  <c:v>12：木材・木製品製造業(N=0)</c:v>
                </c:pt>
                <c:pt idx="4">
                  <c:v>13：家具・装備品製造業(N=0)</c:v>
                </c:pt>
                <c:pt idx="5">
                  <c:v>15：印刷・同関連業(N=1)</c:v>
                </c:pt>
                <c:pt idx="6">
                  <c:v>18：プラスチック製品製造業(N=9)</c:v>
                </c:pt>
                <c:pt idx="7">
                  <c:v>19：ゴム製品製造業(N=1)</c:v>
                </c:pt>
                <c:pt idx="8">
                  <c:v>20：なめし革・同製品・毛皮製造業(N=0)</c:v>
                </c:pt>
                <c:pt idx="9">
                  <c:v>23：非鉄金属製造業(N=12)</c:v>
                </c:pt>
                <c:pt idx="10">
                  <c:v>24：金属製品製造業(N=15)</c:v>
                </c:pt>
                <c:pt idx="11">
                  <c:v>25：はん用機械器具製造業(N=14)</c:v>
                </c:pt>
                <c:pt idx="12">
                  <c:v>26：生産用機械器具製造業(N=5)</c:v>
                </c:pt>
                <c:pt idx="13">
                  <c:v>27：業務用機械器具製造業(N=7)</c:v>
                </c:pt>
                <c:pt idx="14">
                  <c:v>28：電子部品等製造業(N=39)</c:v>
                </c:pt>
                <c:pt idx="15">
                  <c:v>29：電気機械器具製造業(N=12)</c:v>
                </c:pt>
                <c:pt idx="16">
                  <c:v>30：情報通信機械器具製造業(N=3)</c:v>
                </c:pt>
                <c:pt idx="17">
                  <c:v>31：輸送用機械器具製造業(N=28)</c:v>
                </c:pt>
                <c:pt idx="18">
                  <c:v>32：その他の製造業(N=5)</c:v>
                </c:pt>
              </c:strCache>
            </c:strRef>
          </c:cat>
          <c:val>
            <c:numRef>
              <c:f>③特定事業所の現状把握!$BG$21:$BG$39</c:f>
              <c:numCache>
                <c:formatCode>[=0]#,##0;[&lt;1]0.00;#,##0</c:formatCode>
                <c:ptCount val="19"/>
                <c:pt idx="0">
                  <c:v>5.6000645161290326</c:v>
                </c:pt>
                <c:pt idx="1">
                  <c:v>8.1016923076923071</c:v>
                </c:pt>
                <c:pt idx="2">
                  <c:v>3.1960000000000002</c:v>
                </c:pt>
                <c:pt idx="3">
                  <c:v>0</c:v>
                </c:pt>
                <c:pt idx="4">
                  <c:v>0</c:v>
                </c:pt>
                <c:pt idx="5">
                  <c:v>3.161</c:v>
                </c:pt>
                <c:pt idx="6">
                  <c:v>4.6267777777777779</c:v>
                </c:pt>
                <c:pt idx="7">
                  <c:v>3.097</c:v>
                </c:pt>
                <c:pt idx="8">
                  <c:v>0</c:v>
                </c:pt>
                <c:pt idx="9">
                  <c:v>8.7814999999999994</c:v>
                </c:pt>
                <c:pt idx="10">
                  <c:v>5.2056666666666667</c:v>
                </c:pt>
                <c:pt idx="11">
                  <c:v>6.1234999999999999</c:v>
                </c:pt>
                <c:pt idx="12">
                  <c:v>4.5342000000000002</c:v>
                </c:pt>
                <c:pt idx="13">
                  <c:v>9.980714285714285</c:v>
                </c:pt>
                <c:pt idx="14">
                  <c:v>15.695692307692306</c:v>
                </c:pt>
                <c:pt idx="15">
                  <c:v>9.5851666666666677</c:v>
                </c:pt>
                <c:pt idx="16">
                  <c:v>3.0180000000000002</c:v>
                </c:pt>
                <c:pt idx="17">
                  <c:v>8.5862499999999997</c:v>
                </c:pt>
                <c:pt idx="18">
                  <c:v>4.1521999999999997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9：食料品製造業(N=31)</c:v>
                </c:pt>
                <c:pt idx="1">
                  <c:v>10：飲料・たばこ・飼料製造業(N=13)</c:v>
                </c:pt>
                <c:pt idx="2">
                  <c:v>11：繊維工業(N=1)</c:v>
                </c:pt>
                <c:pt idx="3">
                  <c:v>12：木材・木製品製造業(N=0)</c:v>
                </c:pt>
                <c:pt idx="4">
                  <c:v>13：家具・装備品製造業(N=0)</c:v>
                </c:pt>
                <c:pt idx="5">
                  <c:v>15：印刷・同関連業(N=1)</c:v>
                </c:pt>
                <c:pt idx="6">
                  <c:v>18：プラスチック製品製造業(N=9)</c:v>
                </c:pt>
                <c:pt idx="7">
                  <c:v>19：ゴム製品製造業(N=1)</c:v>
                </c:pt>
                <c:pt idx="8">
                  <c:v>20：なめし革・同製品・毛皮製造業(N=0)</c:v>
                </c:pt>
                <c:pt idx="9">
                  <c:v>23：非鉄金属製造業(N=12)</c:v>
                </c:pt>
                <c:pt idx="10">
                  <c:v>24：金属製品製造業(N=15)</c:v>
                </c:pt>
                <c:pt idx="11">
                  <c:v>25：はん用機械器具製造業(N=14)</c:v>
                </c:pt>
                <c:pt idx="12">
                  <c:v>26：生産用機械器具製造業(N=5)</c:v>
                </c:pt>
                <c:pt idx="13">
                  <c:v>27：業務用機械器具製造業(N=7)</c:v>
                </c:pt>
                <c:pt idx="14">
                  <c:v>28：電子部品等製造業(N=39)</c:v>
                </c:pt>
                <c:pt idx="15">
                  <c:v>29：電気機械器具製造業(N=12)</c:v>
                </c:pt>
                <c:pt idx="16">
                  <c:v>30：情報通信機械器具製造業(N=3)</c:v>
                </c:pt>
                <c:pt idx="17">
                  <c:v>31：輸送用機械器具製造業(N=28)</c:v>
                </c:pt>
                <c:pt idx="18">
                  <c:v>32：その他の製造業(N=5)</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③特定事業所の現状把握!$BD$40:$BD$53</c:f>
              <c:strCache>
                <c:ptCount val="14"/>
                <c:pt idx="0">
                  <c:v>F：電気・ガス・熱供給・水道業(N=7)</c:v>
                </c:pt>
                <c:pt idx="1">
                  <c:v>G：情報通信業(N=2)</c:v>
                </c:pt>
                <c:pt idx="2">
                  <c:v>H：運輸業，郵便業(N=0)</c:v>
                </c:pt>
                <c:pt idx="3">
                  <c:v>I：卸売業，小売業(N=5)</c:v>
                </c:pt>
                <c:pt idx="4">
                  <c:v>J：金融業，保険業(N=1)</c:v>
                </c:pt>
                <c:pt idx="5">
                  <c:v>K：不動産業，物品賃貸業(N=1)</c:v>
                </c:pt>
                <c:pt idx="6">
                  <c:v>L：学術研究,専門･技術ｻｰﾋﾞｽ業(N=1)</c:v>
                </c:pt>
                <c:pt idx="7">
                  <c:v>M：宿泊業，飲食サービス業(N=11)</c:v>
                </c:pt>
                <c:pt idx="8">
                  <c:v>N：生活関連ｻｰﾋﾞｽ業,娯楽業(N=2)</c:v>
                </c:pt>
                <c:pt idx="9">
                  <c:v>O：教育，学習支援業(N=3)</c:v>
                </c:pt>
                <c:pt idx="10">
                  <c:v>P：医療，福祉(N=18)</c:v>
                </c:pt>
                <c:pt idx="11">
                  <c:v>Q：複合サービス事業(N=0)</c:v>
                </c:pt>
                <c:pt idx="12">
                  <c:v>R：ｻｰﾋﾞｽ業(他に分類されない)(N=7)</c:v>
                </c:pt>
                <c:pt idx="13">
                  <c:v>S：公務(N=1)</c:v>
                </c:pt>
              </c:strCache>
            </c:strRef>
          </c:cat>
          <c:val>
            <c:numRef>
              <c:f>③特定事業所の現状把握!$BG$40:$BG$53</c:f>
              <c:numCache>
                <c:formatCode>[=0]#,##0;[&lt;1]0.00;#,##0</c:formatCode>
                <c:ptCount val="14"/>
                <c:pt idx="0">
                  <c:v>6.1235714285714291</c:v>
                </c:pt>
                <c:pt idx="1">
                  <c:v>3.2555000000000001</c:v>
                </c:pt>
                <c:pt idx="2">
                  <c:v>0</c:v>
                </c:pt>
                <c:pt idx="3">
                  <c:v>2.8231999999999999</c:v>
                </c:pt>
                <c:pt idx="4">
                  <c:v>3.5790000000000002</c:v>
                </c:pt>
                <c:pt idx="5">
                  <c:v>2.5840000000000001</c:v>
                </c:pt>
                <c:pt idx="6">
                  <c:v>4.2960000000000003</c:v>
                </c:pt>
                <c:pt idx="7">
                  <c:v>5.7266363636363637</c:v>
                </c:pt>
                <c:pt idx="8">
                  <c:v>3.1934999999999998</c:v>
                </c:pt>
                <c:pt idx="9">
                  <c:v>9.9599999999999991</c:v>
                </c:pt>
                <c:pt idx="10">
                  <c:v>4.6531111111111114</c:v>
                </c:pt>
                <c:pt idx="11">
                  <c:v>0</c:v>
                </c:pt>
                <c:pt idx="12">
                  <c:v>17.921714285714284</c:v>
                </c:pt>
                <c:pt idx="13">
                  <c:v>3.032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F：電気・ガス・熱供給・水道業(N=7)</c:v>
                </c:pt>
                <c:pt idx="1">
                  <c:v>G：情報通信業(N=2)</c:v>
                </c:pt>
                <c:pt idx="2">
                  <c:v>H：運輸業，郵便業(N=0)</c:v>
                </c:pt>
                <c:pt idx="3">
                  <c:v>I：卸売業，小売業(N=5)</c:v>
                </c:pt>
                <c:pt idx="4">
                  <c:v>J：金融業，保険業(N=1)</c:v>
                </c:pt>
                <c:pt idx="5">
                  <c:v>K：不動産業，物品賃貸業(N=1)</c:v>
                </c:pt>
                <c:pt idx="6">
                  <c:v>L：学術研究,専門･技術ｻｰﾋﾞｽ業(N=1)</c:v>
                </c:pt>
                <c:pt idx="7">
                  <c:v>M：宿泊業，飲食サービス業(N=11)</c:v>
                </c:pt>
                <c:pt idx="8">
                  <c:v>N：生活関連ｻｰﾋﾞｽ業,娯楽業(N=2)</c:v>
                </c:pt>
                <c:pt idx="9">
                  <c:v>O：教育，学習支援業(N=3)</c:v>
                </c:pt>
                <c:pt idx="10">
                  <c:v>P：医療，福祉(N=18)</c:v>
                </c:pt>
                <c:pt idx="11">
                  <c:v>Q：複合サービス事業(N=0)</c:v>
                </c:pt>
                <c:pt idx="12">
                  <c:v>R：ｻｰﾋﾞｽ業(他に分類されない)(N=7)</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長野県</c:v>
                </c:pt>
              </c:strCache>
            </c:strRef>
          </c:tx>
          <c:spPr>
            <a:solidFill>
              <a:srgbClr val="FF0066"/>
            </a:solidFill>
            <a:ln>
              <a:noFill/>
            </a:ln>
          </c:spPr>
          <c:invertIfNegative val="0"/>
          <c:cat>
            <c:strRef>
              <c:f>③特定事業所の現状把握!$BD$16:$BD$20</c:f>
              <c:strCache>
                <c:ptCount val="5"/>
                <c:pt idx="0">
                  <c:v>14：パルプ・紙・紙加工品製造業(N=4)</c:v>
                </c:pt>
                <c:pt idx="1">
                  <c:v>16：化学工業(N=6)</c:v>
                </c:pt>
                <c:pt idx="2">
                  <c:v>17：石油製品・石炭製品製造業(N=1)</c:v>
                </c:pt>
                <c:pt idx="3">
                  <c:v>21：窯業・土石製品製造業(N=3)</c:v>
                </c:pt>
                <c:pt idx="4">
                  <c:v>22：鉄鋼業(N=2)</c:v>
                </c:pt>
              </c:strCache>
            </c:strRef>
          </c:cat>
          <c:val>
            <c:numRef>
              <c:f>③特定事業所の現状把握!$BG$16:$BG$20</c:f>
              <c:numCache>
                <c:formatCode>[=0]#,##0;[&lt;1]0.00;#,##0</c:formatCode>
                <c:ptCount val="5"/>
                <c:pt idx="0">
                  <c:v>14.345750000000001</c:v>
                </c:pt>
                <c:pt idx="1">
                  <c:v>6.3646666666666674</c:v>
                </c:pt>
                <c:pt idx="2">
                  <c:v>3.016</c:v>
                </c:pt>
                <c:pt idx="3">
                  <c:v>12.301</c:v>
                </c:pt>
                <c:pt idx="4">
                  <c:v>10.0235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14：パルプ・紙・紙加工品製造業(N=4)</c:v>
                </c:pt>
                <c:pt idx="1">
                  <c:v>16：化学工業(N=6)</c:v>
                </c:pt>
                <c:pt idx="2">
                  <c:v>17：石油製品・石炭製品製造業(N=1)</c:v>
                </c:pt>
                <c:pt idx="3">
                  <c:v>21：窯業・土石製品製造業(N=3)</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2,010,426</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476294.60000001837</c:v>
                </c:pt>
                <c:pt idx="1">
                  <c:v>1331062.6999999634</c:v>
                </c:pt>
                <c:pt idx="2">
                  <c:v>0</c:v>
                </c:pt>
                <c:pt idx="3">
                  <c:v>166770.69999999998</c:v>
                </c:pt>
                <c:pt idx="4">
                  <c:v>20</c:v>
                </c:pt>
                <c:pt idx="5">
                  <c:v>36278.199999999997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3,463,212</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571610.67535202205</c:v>
                </c:pt>
                <c:pt idx="1">
                  <c:v>1760676.4970519517</c:v>
                </c:pt>
                <c:pt idx="2">
                  <c:v>0</c:v>
                </c:pt>
                <c:pt idx="3">
                  <c:v>876546.79919999978</c:v>
                </c:pt>
                <c:pt idx="4">
                  <c:v>140.16</c:v>
                </c:pt>
                <c:pt idx="5">
                  <c:v>254237.62560000003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4,287</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長野県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2067.7883818320006</c:v>
                </c:pt>
                <c:pt idx="1">
                  <c:v>190.59441138000008</c:v>
                </c:pt>
                <c:pt idx="2">
                  <c:v>134.77947998399995</c:v>
                </c:pt>
                <c:pt idx="3">
                  <c:v>154.08433256400002</c:v>
                </c:pt>
                <c:pt idx="4">
                  <c:v>279.97071346000007</c:v>
                </c:pt>
                <c:pt idx="5">
                  <c:v>1459.4765329999998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43,320,742</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長野県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39588436.999999985</c:v>
                </c:pt>
                <c:pt idx="1">
                  <c:v>2479100.0000000005</c:v>
                </c:pt>
                <c:pt idx="2">
                  <c:v>630379.99999999977</c:v>
                </c:pt>
                <c:pt idx="3">
                  <c:v>622825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3480</c:v>
                </c:pt>
                <c:pt idx="1">
                  <c:v>6795</c:v>
                </c:pt>
                <c:pt idx="2">
                  <c:v>7437.5</c:v>
                </c:pt>
                <c:pt idx="3">
                  <c:v>11418</c:v>
                </c:pt>
                <c:pt idx="4">
                  <c:v>12782.5</c:v>
                </c:pt>
                <c:pt idx="5">
                  <c:v>30387.081999999999</c:v>
                </c:pt>
                <c:pt idx="6">
                  <c:v>31955.452000000001</c:v>
                </c:pt>
                <c:pt idx="7">
                  <c:v>32304.452000000001</c:v>
                </c:pt>
                <c:pt idx="8">
                  <c:v>36278.199999999997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20</c:v>
                </c:pt>
                <c:pt idx="1">
                  <c:v>20</c:v>
                </c:pt>
                <c:pt idx="2">
                  <c:v>20</c:v>
                </c:pt>
                <c:pt idx="3">
                  <c:v>20</c:v>
                </c:pt>
                <c:pt idx="4">
                  <c:v>20</c:v>
                </c:pt>
                <c:pt idx="5">
                  <c:v>20</c:v>
                </c:pt>
                <c:pt idx="6">
                  <c:v>20</c:v>
                </c:pt>
                <c:pt idx="7">
                  <c:v>20</c:v>
                </c:pt>
                <c:pt idx="8">
                  <c:v>20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26334.6</c:v>
                </c:pt>
                <c:pt idx="1">
                  <c:v>59264.4</c:v>
                </c:pt>
                <c:pt idx="2">
                  <c:v>77320</c:v>
                </c:pt>
                <c:pt idx="3">
                  <c:v>64290.7</c:v>
                </c:pt>
                <c:pt idx="4">
                  <c:v>81432.699999999983</c:v>
                </c:pt>
                <c:pt idx="5">
                  <c:v>123242.9</c:v>
                </c:pt>
                <c:pt idx="6">
                  <c:v>127637.5</c:v>
                </c:pt>
                <c:pt idx="7">
                  <c:v>133901.5</c:v>
                </c:pt>
                <c:pt idx="8">
                  <c:v>166770.69999999998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588216.89999999991</c:v>
                </c:pt>
                <c:pt idx="1">
                  <c:v>710009.40000000014</c:v>
                </c:pt>
                <c:pt idx="2">
                  <c:v>873472.99999999953</c:v>
                </c:pt>
                <c:pt idx="3">
                  <c:v>973052.6</c:v>
                </c:pt>
                <c:pt idx="4">
                  <c:v>1077359.8</c:v>
                </c:pt>
                <c:pt idx="5">
                  <c:v>1145903.199999999</c:v>
                </c:pt>
                <c:pt idx="6">
                  <c:v>1267403.4999999651</c:v>
                </c:pt>
                <c:pt idx="7">
                  <c:v>1312837.3999999624</c:v>
                </c:pt>
                <c:pt idx="8">
                  <c:v>1331062.6999999634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279975.2</c:v>
                </c:pt>
                <c:pt idx="1">
                  <c:v>303131.09999999992</c:v>
                </c:pt>
                <c:pt idx="2">
                  <c:v>322669.99999999988</c:v>
                </c:pt>
                <c:pt idx="3">
                  <c:v>346138.40000000014</c:v>
                </c:pt>
                <c:pt idx="4">
                  <c:v>368191.70000000013</c:v>
                </c:pt>
                <c:pt idx="5">
                  <c:v>390967.70000000013</c:v>
                </c:pt>
                <c:pt idx="6">
                  <c:v>416584.6999999868</c:v>
                </c:pt>
                <c:pt idx="7">
                  <c:v>446412.69999999565</c:v>
                </c:pt>
                <c:pt idx="8">
                  <c:v>476294.60000001837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9.521982898765434E-2</c:v>
                </c:pt>
                <c:pt idx="1">
                  <c:v>0.12446045881402618</c:v>
                </c:pt>
                <c:pt idx="2">
                  <c:v>0.14952870237007954</c:v>
                </c:pt>
                <c:pt idx="3">
                  <c:v>0.16278324500651445</c:v>
                </c:pt>
                <c:pt idx="4">
                  <c:v>0.1830155199557762</c:v>
                </c:pt>
                <c:pt idx="5">
                  <c:v>0.22355595458014429</c:v>
                </c:pt>
                <c:pt idx="6">
                  <c:v>0.23192179190548537</c:v>
                </c:pt>
                <c:pt idx="7">
                  <c:v>0.24652065527335046</c:v>
                </c:pt>
                <c:pt idx="8">
                  <c:v>0.26657848646101562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2845.6006078466021</c:v>
                </c:pt>
                <c:pt idx="2">
                  <c:v>168.11478190616489</c:v>
                </c:pt>
                <c:pt idx="3">
                  <c:v>536.07014466398994</c:v>
                </c:pt>
                <c:pt idx="4">
                  <c:v>3648.9717522925698</c:v>
                </c:pt>
                <c:pt idx="5">
                  <c:v>3773.347303031102</c:v>
                </c:pt>
                <c:pt idx="7">
                  <c:v>4812.4093163561884</c:v>
                </c:pt>
                <c:pt idx="8">
                  <c:v>167.149537487234</c:v>
                </c:pt>
                <c:pt idx="9">
                  <c:v>0</c:v>
                </c:pt>
                <c:pt idx="10">
                  <c:v>138.56816558175001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3549.7855344167569</c:v>
                </c:pt>
                <c:pt idx="4" formatCode="#,##0">
                  <c:v>3648.9717522925698</c:v>
                </c:pt>
                <c:pt idx="5" formatCode="#,##0">
                  <c:v>3773.347303031102</c:v>
                </c:pt>
                <c:pt idx="6" formatCode="#,##0">
                  <c:v>4979.5588538434222</c:v>
                </c:pt>
                <c:pt idx="10" formatCode="#,##0">
                  <c:v>138.56816558175001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64746</c:v>
                </c:pt>
                <c:pt idx="1">
                  <c:v>69276</c:v>
                </c:pt>
                <c:pt idx="2">
                  <c:v>73081</c:v>
                </c:pt>
                <c:pt idx="3">
                  <c:v>77635</c:v>
                </c:pt>
                <c:pt idx="4">
                  <c:v>81839</c:v>
                </c:pt>
                <c:pt idx="5">
                  <c:v>85767</c:v>
                </c:pt>
                <c:pt idx="6">
                  <c:v>90028</c:v>
                </c:pt>
                <c:pt idx="7">
                  <c:v>94980</c:v>
                </c:pt>
                <c:pt idx="8">
                  <c:v>100060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12991340.010891812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3463211.7572039734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70756850.160000011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57438566.162000015</c:v>
                </c:pt>
                <c:pt idx="1">
                  <c:v>5294289.2050000019</c:v>
                </c:pt>
                <c:pt idx="2">
                  <c:v>3743874.4439999983</c:v>
                </c:pt>
                <c:pt idx="3">
                  <c:v>4280120.3490000004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2332287.1724039735</c:v>
                </c:pt>
                <c:pt idx="1">
                  <c:v>0</c:v>
                </c:pt>
                <c:pt idx="2">
                  <c:v>876546.79919999978</c:v>
                </c:pt>
                <c:pt idx="3">
                  <c:v>140.16</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2457.9316947733641</c:v>
                </c:pt>
                <c:pt idx="2">
                  <c:v>135.19406286323405</c:v>
                </c:pt>
                <c:pt idx="3">
                  <c:v>314.87677291948387</c:v>
                </c:pt>
                <c:pt idx="4">
                  <c:v>2692.4566290468192</c:v>
                </c:pt>
                <c:pt idx="5">
                  <c:v>3334.4335265667346</c:v>
                </c:pt>
                <c:pt idx="7">
                  <c:v>4092.4962011257821</c:v>
                </c:pt>
                <c:pt idx="8">
                  <c:v>120.3180663762938</c:v>
                </c:pt>
                <c:pt idx="9">
                  <c:v>0</c:v>
                </c:pt>
                <c:pt idx="10">
                  <c:v>209.97346333538837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2908.0025305560821</c:v>
                </c:pt>
                <c:pt idx="4">
                  <c:v>2692.4566290468192</c:v>
                </c:pt>
                <c:pt idx="5">
                  <c:v>3334.4335265667346</c:v>
                </c:pt>
                <c:pt idx="6">
                  <c:v>4212.8142675020763</c:v>
                </c:pt>
                <c:pt idx="10">
                  <c:v>209.97346333538837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①CO2排出量の現状把握!$AX$43:$AX$45</c:f>
              <c:numCache>
                <c:formatCode>0%</c:formatCode>
                <c:ptCount val="3"/>
                <c:pt idx="0">
                  <c:v>0.42072759503743129</c:v>
                </c:pt>
                <c:pt idx="1">
                  <c:v>0.21770265792956017</c:v>
                </c:pt>
                <c:pt idx="2">
                  <c:v>0.21770265792956017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①CO2排出量の現状把握!$AY$43:$AY$45</c:f>
              <c:numCache>
                <c:formatCode>0%</c:formatCode>
                <c:ptCount val="3"/>
                <c:pt idx="0">
                  <c:v>0.19118662390594171</c:v>
                </c:pt>
                <c:pt idx="1">
                  <c:v>0.20156618102786486</c:v>
                </c:pt>
                <c:pt idx="2">
                  <c:v>0.20156618102786486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①CO2排出量の現状把握!$AZ$43:$AZ$45</c:f>
              <c:numCache>
                <c:formatCode>0%</c:formatCode>
                <c:ptCount val="3"/>
                <c:pt idx="0">
                  <c:v>0.18034974026133399</c:v>
                </c:pt>
                <c:pt idx="1">
                  <c:v>0.24962668835236601</c:v>
                </c:pt>
                <c:pt idx="2">
                  <c:v>0.24962668835236601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①CO2排出量の現状把握!$BA$43:$BA$45</c:f>
              <c:numCache>
                <c:formatCode>0%</c:formatCode>
                <c:ptCount val="3"/>
                <c:pt idx="0">
                  <c:v>0.19226168778726088</c:v>
                </c:pt>
                <c:pt idx="1">
                  <c:v>0.3153851668840863</c:v>
                </c:pt>
                <c:pt idx="2">
                  <c:v>0.3153851668840863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長野県</c:v>
                </c:pt>
              </c:strCache>
            </c:strRef>
          </c:cat>
          <c:val>
            <c:numRef>
              <c:f>①CO2排出量の現状把握!$BB$43:$BB$45</c:f>
              <c:numCache>
                <c:formatCode>0%</c:formatCode>
                <c:ptCount val="3"/>
                <c:pt idx="0">
                  <c:v>1.5474353008032191E-2</c:v>
                </c:pt>
                <c:pt idx="1">
                  <c:v>1.5719305806122484E-2</c:v>
                </c:pt>
                <c:pt idx="2">
                  <c:v>1.5719305806122484E-2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746285</c:v>
                </c:pt>
                <c:pt idx="1">
                  <c:v>746285</c:v>
                </c:pt>
                <c:pt idx="2">
                  <c:v>746285</c:v>
                </c:pt>
                <c:pt idx="3">
                  <c:v>746285</c:v>
                </c:pt>
                <c:pt idx="4">
                  <c:v>746285</c:v>
                </c:pt>
                <c:pt idx="5">
                  <c:v>726422</c:v>
                </c:pt>
                <c:pt idx="6">
                  <c:v>726422</c:v>
                </c:pt>
                <c:pt idx="7">
                  <c:v>726422</c:v>
                </c:pt>
                <c:pt idx="8">
                  <c:v>726422</c:v>
                </c:pt>
                <c:pt idx="9">
                  <c:v>726422</c:v>
                </c:pt>
                <c:pt idx="10">
                  <c:v>726422</c:v>
                </c:pt>
                <c:pt idx="11">
                  <c:v>721086</c:v>
                </c:pt>
                <c:pt idx="12">
                  <c:v>721086</c:v>
                </c:pt>
                <c:pt idx="13">
                  <c:v>721086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147.6755775745755</c:v>
                </c:pt>
                <c:pt idx="1">
                  <c:v>151.3892517084758</c:v>
                </c:pt>
                <c:pt idx="2">
                  <c:v>164.89758052485149</c:v>
                </c:pt>
                <c:pt idx="3">
                  <c:v>149.05909889046711</c:v>
                </c:pt>
                <c:pt idx="4">
                  <c:v>138.56816558175001</c:v>
                </c:pt>
                <c:pt idx="5">
                  <c:v>151.4427050061735</c:v>
                </c:pt>
                <c:pt idx="6">
                  <c:v>159.89959146995739</c:v>
                </c:pt>
                <c:pt idx="7">
                  <c:v>165.32713389410051</c:v>
                </c:pt>
                <c:pt idx="8">
                  <c:v>169.26108129261789</c:v>
                </c:pt>
                <c:pt idx="9">
                  <c:v>171.1350799470093</c:v>
                </c:pt>
                <c:pt idx="10">
                  <c:v>204.59747644798111</c:v>
                </c:pt>
                <c:pt idx="11">
                  <c:v>191.19293292334865</c:v>
                </c:pt>
                <c:pt idx="12">
                  <c:v>198.51736757567471</c:v>
                </c:pt>
                <c:pt idx="13">
                  <c:v>209.97346333538837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2161572</c:v>
                </c:pt>
                <c:pt idx="1">
                  <c:v>2153802</c:v>
                </c:pt>
                <c:pt idx="2">
                  <c:v>2145962</c:v>
                </c:pt>
                <c:pt idx="3">
                  <c:v>2165604</c:v>
                </c:pt>
                <c:pt idx="4">
                  <c:v>2160814</c:v>
                </c:pt>
                <c:pt idx="5">
                  <c:v>2148503</c:v>
                </c:pt>
                <c:pt idx="6">
                  <c:v>2137666</c:v>
                </c:pt>
                <c:pt idx="7">
                  <c:v>2126064</c:v>
                </c:pt>
                <c:pt idx="8">
                  <c:v>2114140</c:v>
                </c:pt>
                <c:pt idx="9">
                  <c:v>2101891</c:v>
                </c:pt>
                <c:pt idx="10">
                  <c:v>2087307</c:v>
                </c:pt>
                <c:pt idx="11">
                  <c:v>2072219</c:v>
                </c:pt>
                <c:pt idx="12">
                  <c:v>2056970</c:v>
                </c:pt>
                <c:pt idx="13">
                  <c:v>2043798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長野県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1993</v>
      </c>
      <c r="B9" s="77">
        <v>1</v>
      </c>
      <c r="C9" s="77">
        <v>1</v>
      </c>
      <c r="D9" s="77">
        <v>1</v>
      </c>
      <c r="E9" s="77">
        <v>1990</v>
      </c>
      <c r="F9" s="77" t="s">
        <v>788</v>
      </c>
      <c r="G9" s="1017" t="s">
        <v>1595</v>
      </c>
      <c r="H9" s="77" t="s">
        <v>1596</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1994</v>
      </c>
      <c r="B10" s="77">
        <v>2</v>
      </c>
      <c r="C10" s="77">
        <v>2</v>
      </c>
      <c r="D10" s="77">
        <v>1</v>
      </c>
      <c r="E10" s="77">
        <v>2005</v>
      </c>
      <c r="F10" s="77" t="s">
        <v>790</v>
      </c>
      <c r="G10" s="1017" t="s">
        <v>1595</v>
      </c>
      <c r="H10" s="77" t="s">
        <v>1596</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1995</v>
      </c>
      <c r="B11" s="77">
        <v>3</v>
      </c>
      <c r="C11" s="77">
        <v>3</v>
      </c>
      <c r="D11" s="77">
        <v>1</v>
      </c>
      <c r="E11" s="77">
        <v>2006</v>
      </c>
      <c r="F11" s="77" t="s">
        <v>791</v>
      </c>
      <c r="G11" s="1017" t="s">
        <v>1595</v>
      </c>
      <c r="H11" s="77" t="s">
        <v>1596</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1996</v>
      </c>
      <c r="B12" s="77">
        <v>4</v>
      </c>
      <c r="C12" s="77">
        <v>4</v>
      </c>
      <c r="D12" s="77">
        <v>1</v>
      </c>
      <c r="E12" s="77">
        <v>2007</v>
      </c>
      <c r="F12" s="77" t="s">
        <v>792</v>
      </c>
      <c r="G12" s="1017" t="s">
        <v>1595</v>
      </c>
      <c r="H12" s="77" t="s">
        <v>1596</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1997</v>
      </c>
      <c r="B13" s="77">
        <v>5</v>
      </c>
      <c r="C13" s="77">
        <v>5</v>
      </c>
      <c r="D13" s="77">
        <v>1</v>
      </c>
      <c r="E13" s="77">
        <v>2008</v>
      </c>
      <c r="F13" s="77" t="s">
        <v>793</v>
      </c>
      <c r="G13" s="1017" t="s">
        <v>1595</v>
      </c>
      <c r="H13" s="77" t="s">
        <v>1596</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1998</v>
      </c>
      <c r="B14" s="77">
        <v>6</v>
      </c>
      <c r="C14" s="77">
        <v>6</v>
      </c>
      <c r="D14" s="77">
        <v>1</v>
      </c>
      <c r="E14" s="77">
        <v>2009</v>
      </c>
      <c r="F14" s="77" t="s">
        <v>177</v>
      </c>
      <c r="G14" s="1017" t="s">
        <v>1595</v>
      </c>
      <c r="H14" s="77" t="s">
        <v>1596</v>
      </c>
      <c r="I14" s="1018"/>
      <c r="J14" s="80">
        <v>26.11</v>
      </c>
      <c r="K14" s="80">
        <v>0</v>
      </c>
      <c r="L14" s="80">
        <v>0</v>
      </c>
      <c r="M14" s="80">
        <v>0</v>
      </c>
      <c r="N14" s="80">
        <v>0</v>
      </c>
      <c r="O14" s="80">
        <v>0</v>
      </c>
      <c r="P14" s="80">
        <v>0</v>
      </c>
      <c r="Q14" s="80">
        <v>0</v>
      </c>
      <c r="R14" s="80">
        <v>164.017</v>
      </c>
      <c r="S14" s="80">
        <v>88.293999999999997</v>
      </c>
      <c r="T14" s="80">
        <v>12.28</v>
      </c>
      <c r="U14" s="80">
        <v>0</v>
      </c>
      <c r="V14" s="80">
        <v>3.14</v>
      </c>
      <c r="W14" s="80">
        <v>58.66</v>
      </c>
      <c r="X14" s="80">
        <v>0</v>
      </c>
      <c r="Y14" s="80">
        <v>41.5837</v>
      </c>
      <c r="Z14" s="80">
        <v>0</v>
      </c>
      <c r="AA14" s="80">
        <v>42.844999999999999</v>
      </c>
      <c r="AB14" s="80">
        <v>0</v>
      </c>
      <c r="AC14" s="80">
        <v>4.8</v>
      </c>
      <c r="AD14" s="80">
        <v>117.803</v>
      </c>
      <c r="AE14" s="80">
        <v>11.24</v>
      </c>
      <c r="AF14" s="80">
        <v>49.72</v>
      </c>
      <c r="AG14" s="80">
        <v>55.77</v>
      </c>
      <c r="AH14" s="80">
        <v>40.473999999999997</v>
      </c>
      <c r="AI14" s="80">
        <v>30.155000000000001</v>
      </c>
      <c r="AJ14" s="80">
        <v>63.042999999999999</v>
      </c>
      <c r="AK14" s="80">
        <v>598.47500000000002</v>
      </c>
      <c r="AL14" s="80">
        <v>131.83099999999999</v>
      </c>
      <c r="AM14" s="80">
        <v>38.270000000000003</v>
      </c>
      <c r="AN14" s="80">
        <v>242.494</v>
      </c>
      <c r="AO14" s="80">
        <v>27.402999999999999</v>
      </c>
      <c r="AP14" s="80">
        <v>0</v>
      </c>
      <c r="AQ14" s="80">
        <v>0</v>
      </c>
      <c r="AR14" s="80">
        <v>4.7939999999999996</v>
      </c>
      <c r="AS14" s="80">
        <v>46.643000000000001</v>
      </c>
      <c r="AT14" s="80">
        <v>5.68</v>
      </c>
      <c r="AU14" s="80">
        <v>0</v>
      </c>
      <c r="AV14" s="80">
        <v>0</v>
      </c>
      <c r="AW14" s="80">
        <v>0</v>
      </c>
      <c r="AX14" s="80">
        <v>0</v>
      </c>
      <c r="AY14" s="80">
        <v>0</v>
      </c>
      <c r="AZ14" s="80">
        <v>0</v>
      </c>
      <c r="BA14" s="80">
        <v>0</v>
      </c>
      <c r="BB14" s="80">
        <v>0</v>
      </c>
      <c r="BC14" s="80">
        <v>0</v>
      </c>
      <c r="BD14" s="80">
        <v>0</v>
      </c>
      <c r="BE14" s="80">
        <v>0</v>
      </c>
      <c r="BF14" s="80">
        <v>0</v>
      </c>
      <c r="BG14" s="80">
        <v>0</v>
      </c>
      <c r="BH14" s="80">
        <v>0</v>
      </c>
      <c r="BI14" s="80">
        <v>0</v>
      </c>
      <c r="BJ14" s="80">
        <v>0</v>
      </c>
      <c r="BK14" s="80">
        <v>0</v>
      </c>
      <c r="BL14" s="80">
        <v>0</v>
      </c>
      <c r="BM14" s="80">
        <v>27.69</v>
      </c>
      <c r="BN14" s="80">
        <v>0</v>
      </c>
      <c r="BO14" s="80">
        <v>0</v>
      </c>
      <c r="BP14" s="80">
        <v>0</v>
      </c>
      <c r="BQ14" s="80">
        <v>0</v>
      </c>
      <c r="BR14" s="80">
        <v>0</v>
      </c>
      <c r="BS14" s="80">
        <v>0</v>
      </c>
      <c r="BT14" s="80">
        <v>0</v>
      </c>
      <c r="BU14" s="80">
        <v>0</v>
      </c>
      <c r="BV14" s="80">
        <v>0</v>
      </c>
      <c r="BW14" s="80">
        <v>0</v>
      </c>
      <c r="BX14" s="80">
        <v>0</v>
      </c>
      <c r="BY14" s="80">
        <v>0</v>
      </c>
      <c r="BZ14" s="80">
        <v>0</v>
      </c>
      <c r="CA14" s="80">
        <v>0</v>
      </c>
      <c r="CB14" s="80">
        <v>3.198</v>
      </c>
      <c r="CC14" s="80">
        <v>0</v>
      </c>
      <c r="CD14" s="80">
        <v>0</v>
      </c>
      <c r="CE14" s="80">
        <v>0</v>
      </c>
      <c r="CF14" s="80">
        <v>71.751999999999995</v>
      </c>
      <c r="CG14" s="80">
        <v>0</v>
      </c>
      <c r="CH14" s="80">
        <v>0</v>
      </c>
      <c r="CI14" s="80">
        <v>0</v>
      </c>
      <c r="CJ14" s="80">
        <v>0</v>
      </c>
      <c r="CK14" s="80">
        <v>3.26</v>
      </c>
      <c r="CL14" s="80">
        <v>31.44</v>
      </c>
      <c r="CM14" s="80">
        <v>0</v>
      </c>
      <c r="CN14" s="80">
        <v>46.283000000000001</v>
      </c>
      <c r="CO14" s="80">
        <v>0</v>
      </c>
      <c r="CP14" s="80">
        <v>0</v>
      </c>
      <c r="CQ14" s="80">
        <v>0</v>
      </c>
      <c r="CR14" s="80">
        <v>0</v>
      </c>
      <c r="CS14" s="80">
        <v>25.204999999999998</v>
      </c>
      <c r="CT14" s="80">
        <v>0</v>
      </c>
      <c r="CU14" s="80">
        <v>0</v>
      </c>
      <c r="CV14" s="80">
        <v>0</v>
      </c>
      <c r="CW14" s="80">
        <v>0</v>
      </c>
      <c r="CX14" s="80">
        <v>0</v>
      </c>
      <c r="CY14" s="80">
        <v>0</v>
      </c>
      <c r="CZ14" s="80">
        <v>0</v>
      </c>
      <c r="DA14" s="80">
        <v>0</v>
      </c>
      <c r="DB14" s="80">
        <v>0</v>
      </c>
      <c r="DC14" s="80">
        <v>3.44</v>
      </c>
      <c r="DD14" s="80">
        <v>0</v>
      </c>
      <c r="DE14" s="80">
        <v>0</v>
      </c>
      <c r="DF14" s="80">
        <v>0</v>
      </c>
      <c r="DG14" s="80">
        <v>0</v>
      </c>
      <c r="DH14" s="80">
        <v>0</v>
      </c>
      <c r="DI14" s="80">
        <v>0</v>
      </c>
      <c r="DJ14" s="80">
        <v>4.7939999999999996</v>
      </c>
      <c r="DK14" s="80">
        <v>26.11</v>
      </c>
      <c r="DL14" s="80">
        <v>0</v>
      </c>
      <c r="DM14" s="80">
        <v>0</v>
      </c>
      <c r="DN14" s="80">
        <v>0</v>
      </c>
      <c r="DO14" s="80">
        <v>0</v>
      </c>
      <c r="DP14" s="80">
        <v>0</v>
      </c>
      <c r="DQ14" s="80">
        <v>0</v>
      </c>
      <c r="DR14" s="80">
        <v>0</v>
      </c>
      <c r="DS14" s="80">
        <v>164.017</v>
      </c>
      <c r="DT14" s="80">
        <v>88.293999999999997</v>
      </c>
      <c r="DU14" s="80">
        <v>12.28</v>
      </c>
      <c r="DV14" s="80">
        <v>0</v>
      </c>
      <c r="DW14" s="80">
        <v>3.14</v>
      </c>
      <c r="DX14" s="80">
        <v>58.66</v>
      </c>
      <c r="DY14" s="80">
        <v>0</v>
      </c>
      <c r="DZ14" s="80">
        <v>41.5837</v>
      </c>
      <c r="EA14" s="80">
        <v>0</v>
      </c>
      <c r="EB14" s="80">
        <v>42.844999999999999</v>
      </c>
      <c r="EC14" s="80">
        <v>0</v>
      </c>
      <c r="ED14" s="80">
        <v>4.8</v>
      </c>
      <c r="EE14" s="80">
        <v>117.803</v>
      </c>
      <c r="EF14" s="80">
        <v>11.24</v>
      </c>
      <c r="EG14" s="80">
        <v>49.72</v>
      </c>
      <c r="EH14" s="80">
        <v>55.77</v>
      </c>
      <c r="EI14" s="80">
        <v>40.473999999999997</v>
      </c>
      <c r="EJ14" s="80">
        <v>30.155000000000001</v>
      </c>
      <c r="EK14" s="80">
        <v>63.042999999999999</v>
      </c>
      <c r="EL14" s="80">
        <v>598.47500000000002</v>
      </c>
      <c r="EM14" s="80">
        <v>131.83099999999999</v>
      </c>
      <c r="EN14" s="80">
        <v>38.270000000000003</v>
      </c>
      <c r="EO14" s="80">
        <v>242.494</v>
      </c>
      <c r="EP14" s="80">
        <v>27.402999999999999</v>
      </c>
      <c r="EQ14" s="80">
        <v>0</v>
      </c>
      <c r="ER14" s="80">
        <v>0</v>
      </c>
      <c r="ES14" s="80">
        <v>0</v>
      </c>
      <c r="ET14" s="80">
        <v>46.643000000000001</v>
      </c>
      <c r="EU14" s="80">
        <v>5.68</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27.69</v>
      </c>
      <c r="FO14" s="80">
        <v>0</v>
      </c>
      <c r="FP14" s="80">
        <v>0</v>
      </c>
      <c r="FQ14" s="80">
        <v>0</v>
      </c>
      <c r="FR14" s="80">
        <v>0</v>
      </c>
      <c r="FS14" s="80">
        <v>0</v>
      </c>
      <c r="FT14" s="80">
        <v>0</v>
      </c>
      <c r="FU14" s="80">
        <v>0</v>
      </c>
      <c r="FV14" s="80">
        <v>0</v>
      </c>
      <c r="FW14" s="80">
        <v>0</v>
      </c>
      <c r="FX14" s="80">
        <v>0</v>
      </c>
      <c r="FY14" s="80">
        <v>0</v>
      </c>
      <c r="FZ14" s="80">
        <v>0</v>
      </c>
      <c r="GA14" s="80">
        <v>0</v>
      </c>
      <c r="GB14" s="80">
        <v>0</v>
      </c>
      <c r="GC14" s="80">
        <v>3.198</v>
      </c>
      <c r="GD14" s="80">
        <v>0</v>
      </c>
      <c r="GE14" s="80">
        <v>0</v>
      </c>
      <c r="GF14" s="80">
        <v>0</v>
      </c>
      <c r="GG14" s="80">
        <v>71.751999999999995</v>
      </c>
      <c r="GH14" s="80">
        <v>0</v>
      </c>
      <c r="GI14" s="80">
        <v>0</v>
      </c>
      <c r="GJ14" s="80">
        <v>0</v>
      </c>
      <c r="GK14" s="80">
        <v>0</v>
      </c>
      <c r="GL14" s="80">
        <v>3.26</v>
      </c>
      <c r="GM14" s="80">
        <v>31.44</v>
      </c>
      <c r="GN14" s="80">
        <v>0</v>
      </c>
      <c r="GO14" s="80">
        <v>46.283000000000001</v>
      </c>
      <c r="GP14" s="80">
        <v>0</v>
      </c>
      <c r="GQ14" s="80">
        <v>0</v>
      </c>
      <c r="GR14" s="80">
        <v>0</v>
      </c>
      <c r="GS14" s="80">
        <v>0</v>
      </c>
      <c r="GT14" s="80">
        <v>25.204999999999998</v>
      </c>
      <c r="GU14" s="80">
        <v>0</v>
      </c>
      <c r="GV14" s="80">
        <v>0</v>
      </c>
      <c r="GW14" s="80">
        <v>0</v>
      </c>
      <c r="GX14" s="80">
        <v>0</v>
      </c>
      <c r="GY14" s="80">
        <v>0</v>
      </c>
      <c r="GZ14" s="80">
        <v>0</v>
      </c>
      <c r="HA14" s="80">
        <v>0</v>
      </c>
      <c r="HB14" s="80">
        <v>0</v>
      </c>
      <c r="HC14" s="80">
        <v>0</v>
      </c>
      <c r="HD14" s="80">
        <v>3.44</v>
      </c>
      <c r="HE14" s="80">
        <v>0</v>
      </c>
      <c r="HF14" s="80">
        <v>4.7939999999999996</v>
      </c>
      <c r="HG14" s="80">
        <v>26.11</v>
      </c>
      <c r="HH14" s="80">
        <v>0</v>
      </c>
      <c r="HI14" s="80">
        <v>0</v>
      </c>
      <c r="HJ14" s="80">
        <v>0</v>
      </c>
      <c r="HK14" s="80">
        <v>1822.2977000000001</v>
      </c>
      <c r="HL14" s="80">
        <v>46.643000000000001</v>
      </c>
      <c r="HM14" s="80">
        <v>5.68</v>
      </c>
      <c r="HN14" s="80">
        <v>0</v>
      </c>
      <c r="HO14" s="80">
        <v>27.69</v>
      </c>
      <c r="HP14" s="80">
        <v>0</v>
      </c>
      <c r="HQ14" s="80">
        <v>0</v>
      </c>
      <c r="HR14" s="80">
        <v>3.198</v>
      </c>
      <c r="HS14" s="80">
        <v>71.751999999999995</v>
      </c>
      <c r="HT14" s="80">
        <v>3.26</v>
      </c>
      <c r="HU14" s="80">
        <v>31.44</v>
      </c>
      <c r="HV14" s="80">
        <v>46.283000000000001</v>
      </c>
      <c r="HW14" s="80">
        <v>0</v>
      </c>
      <c r="HX14" s="80">
        <v>25.204999999999998</v>
      </c>
      <c r="HY14" s="80">
        <v>3.44</v>
      </c>
      <c r="HZ14" s="80">
        <v>0</v>
      </c>
      <c r="IA14" s="80">
        <v>4.7939999999999996</v>
      </c>
      <c r="IB14" s="80">
        <v>26.11</v>
      </c>
      <c r="IC14" s="80">
        <v>0</v>
      </c>
      <c r="ID14" s="80">
        <v>0</v>
      </c>
      <c r="IE14" s="80">
        <v>0</v>
      </c>
      <c r="IF14" s="80">
        <v>1822.2977000000001</v>
      </c>
      <c r="IG14" s="80">
        <v>51.436999999999998</v>
      </c>
      <c r="IH14" s="80">
        <v>5.68</v>
      </c>
      <c r="II14" s="80">
        <v>0</v>
      </c>
      <c r="IJ14" s="80">
        <v>27.69</v>
      </c>
      <c r="IK14" s="80">
        <v>0</v>
      </c>
      <c r="IL14" s="80">
        <v>0</v>
      </c>
      <c r="IM14" s="80">
        <v>3.198</v>
      </c>
      <c r="IN14" s="80">
        <v>71.751999999999995</v>
      </c>
      <c r="IO14" s="80">
        <v>3.26</v>
      </c>
      <c r="IP14" s="80">
        <v>31.44</v>
      </c>
      <c r="IQ14" s="80">
        <v>46.283000000000001</v>
      </c>
      <c r="IR14" s="80">
        <v>0</v>
      </c>
      <c r="IS14" s="80">
        <v>25.204999999999998</v>
      </c>
      <c r="IT14" s="80">
        <v>3.44</v>
      </c>
      <c r="IU14" s="80">
        <v>0</v>
      </c>
      <c r="IV14" s="81">
        <v>0</v>
      </c>
      <c r="IW14" s="78">
        <v>4</v>
      </c>
      <c r="IX14" s="78">
        <v>0</v>
      </c>
      <c r="IY14" s="78">
        <v>0</v>
      </c>
      <c r="IZ14" s="78">
        <v>0</v>
      </c>
      <c r="JA14" s="78">
        <v>0</v>
      </c>
      <c r="JB14" s="78">
        <v>0</v>
      </c>
      <c r="JC14" s="78">
        <v>0</v>
      </c>
      <c r="JD14" s="78">
        <v>0</v>
      </c>
      <c r="JE14" s="78">
        <v>26</v>
      </c>
      <c r="JF14" s="78">
        <v>8</v>
      </c>
      <c r="JG14" s="78">
        <v>2</v>
      </c>
      <c r="JH14" s="78">
        <v>0</v>
      </c>
      <c r="JI14" s="78">
        <v>1</v>
      </c>
      <c r="JJ14" s="78">
        <v>4</v>
      </c>
      <c r="JK14" s="78">
        <v>0</v>
      </c>
      <c r="JL14" s="78">
        <v>6</v>
      </c>
      <c r="JM14" s="78">
        <v>0</v>
      </c>
      <c r="JN14" s="78">
        <v>7</v>
      </c>
      <c r="JO14" s="78">
        <v>0</v>
      </c>
      <c r="JP14" s="78">
        <v>1</v>
      </c>
      <c r="JQ14" s="78">
        <v>4</v>
      </c>
      <c r="JR14" s="78">
        <v>2</v>
      </c>
      <c r="JS14" s="78">
        <v>8</v>
      </c>
      <c r="JT14" s="78">
        <v>10</v>
      </c>
      <c r="JU14" s="78">
        <v>6</v>
      </c>
      <c r="JV14" s="78">
        <v>5</v>
      </c>
      <c r="JW14" s="78">
        <v>7</v>
      </c>
      <c r="JX14" s="78">
        <v>38</v>
      </c>
      <c r="JY14" s="78">
        <v>10</v>
      </c>
      <c r="JZ14" s="78">
        <v>6</v>
      </c>
      <c r="KA14" s="78">
        <v>24</v>
      </c>
      <c r="KB14" s="78">
        <v>4</v>
      </c>
      <c r="KC14" s="78">
        <v>0</v>
      </c>
      <c r="KD14" s="78">
        <v>0</v>
      </c>
      <c r="KE14" s="78">
        <v>1</v>
      </c>
      <c r="KF14" s="78">
        <v>6</v>
      </c>
      <c r="KG14" s="78">
        <v>1</v>
      </c>
      <c r="KH14" s="78">
        <v>0</v>
      </c>
      <c r="KI14" s="78">
        <v>0</v>
      </c>
      <c r="KJ14" s="78">
        <v>0</v>
      </c>
      <c r="KK14" s="78">
        <v>0</v>
      </c>
      <c r="KL14" s="78">
        <v>0</v>
      </c>
      <c r="KM14" s="78">
        <v>0</v>
      </c>
      <c r="KN14" s="78">
        <v>0</v>
      </c>
      <c r="KO14" s="78">
        <v>0</v>
      </c>
      <c r="KP14" s="78">
        <v>0</v>
      </c>
      <c r="KQ14" s="78">
        <v>0</v>
      </c>
      <c r="KR14" s="78">
        <v>0</v>
      </c>
      <c r="KS14" s="78">
        <v>0</v>
      </c>
      <c r="KT14" s="78">
        <v>0</v>
      </c>
      <c r="KU14" s="78">
        <v>0</v>
      </c>
      <c r="KV14" s="78">
        <v>0</v>
      </c>
      <c r="KW14" s="78">
        <v>0</v>
      </c>
      <c r="KX14" s="78">
        <v>0</v>
      </c>
      <c r="KY14" s="78">
        <v>0</v>
      </c>
      <c r="KZ14" s="78">
        <v>7</v>
      </c>
      <c r="LA14" s="78">
        <v>0</v>
      </c>
      <c r="LB14" s="78">
        <v>0</v>
      </c>
      <c r="LC14" s="78">
        <v>0</v>
      </c>
      <c r="LD14" s="78">
        <v>0</v>
      </c>
      <c r="LE14" s="78">
        <v>0</v>
      </c>
      <c r="LF14" s="78">
        <v>0</v>
      </c>
      <c r="LG14" s="78">
        <v>0</v>
      </c>
      <c r="LH14" s="78">
        <v>0</v>
      </c>
      <c r="LI14" s="78">
        <v>0</v>
      </c>
      <c r="LJ14" s="78">
        <v>0</v>
      </c>
      <c r="LK14" s="78">
        <v>0</v>
      </c>
      <c r="LL14" s="78">
        <v>0</v>
      </c>
      <c r="LM14" s="78">
        <v>0</v>
      </c>
      <c r="LN14" s="78">
        <v>0</v>
      </c>
      <c r="LO14" s="78">
        <v>1</v>
      </c>
      <c r="LP14" s="78">
        <v>0</v>
      </c>
      <c r="LQ14" s="78">
        <v>0</v>
      </c>
      <c r="LR14" s="78">
        <v>0</v>
      </c>
      <c r="LS14" s="78">
        <v>10</v>
      </c>
      <c r="LT14" s="78">
        <v>0</v>
      </c>
      <c r="LU14" s="78">
        <v>0</v>
      </c>
      <c r="LV14" s="78">
        <v>0</v>
      </c>
      <c r="LW14" s="78">
        <v>0</v>
      </c>
      <c r="LX14" s="78">
        <v>1</v>
      </c>
      <c r="LY14" s="78">
        <v>3</v>
      </c>
      <c r="LZ14" s="78">
        <v>0</v>
      </c>
      <c r="MA14" s="78">
        <v>9</v>
      </c>
      <c r="MB14" s="78">
        <v>0</v>
      </c>
      <c r="MC14" s="78">
        <v>0</v>
      </c>
      <c r="MD14" s="78">
        <v>0</v>
      </c>
      <c r="ME14" s="78">
        <v>0</v>
      </c>
      <c r="MF14" s="78">
        <v>3</v>
      </c>
      <c r="MG14" s="78">
        <v>0</v>
      </c>
      <c r="MH14" s="78">
        <v>0</v>
      </c>
      <c r="MI14" s="78">
        <v>0</v>
      </c>
      <c r="MJ14" s="78">
        <v>0</v>
      </c>
      <c r="MK14" s="78">
        <v>0</v>
      </c>
      <c r="ML14" s="78">
        <v>0</v>
      </c>
      <c r="MM14" s="78">
        <v>0</v>
      </c>
      <c r="MN14" s="78">
        <v>0</v>
      </c>
      <c r="MO14" s="78">
        <v>0</v>
      </c>
      <c r="MP14" s="78">
        <v>1</v>
      </c>
      <c r="MQ14" s="78">
        <v>0</v>
      </c>
      <c r="MR14" s="78">
        <v>0</v>
      </c>
      <c r="MS14" s="78">
        <v>0</v>
      </c>
      <c r="MT14" s="78">
        <v>0</v>
      </c>
      <c r="MU14" s="78">
        <v>0</v>
      </c>
      <c r="MV14" s="78">
        <v>0</v>
      </c>
      <c r="MW14" s="78">
        <v>1</v>
      </c>
      <c r="MX14" s="78">
        <v>4</v>
      </c>
      <c r="MY14" s="78">
        <v>0</v>
      </c>
      <c r="MZ14" s="78">
        <v>0</v>
      </c>
      <c r="NA14" s="78">
        <v>0</v>
      </c>
      <c r="NB14" s="78">
        <v>0</v>
      </c>
      <c r="NC14" s="78">
        <v>0</v>
      </c>
      <c r="ND14" s="78">
        <v>0</v>
      </c>
      <c r="NE14" s="78">
        <v>0</v>
      </c>
      <c r="NF14" s="78">
        <v>26</v>
      </c>
      <c r="NG14" s="78">
        <v>8</v>
      </c>
      <c r="NH14" s="78">
        <v>2</v>
      </c>
      <c r="NI14" s="78">
        <v>0</v>
      </c>
      <c r="NJ14" s="78">
        <v>1</v>
      </c>
      <c r="NK14" s="78">
        <v>4</v>
      </c>
      <c r="NL14" s="78">
        <v>0</v>
      </c>
      <c r="NM14" s="78">
        <v>6</v>
      </c>
      <c r="NN14" s="78">
        <v>0</v>
      </c>
      <c r="NO14" s="78">
        <v>7</v>
      </c>
      <c r="NP14" s="78">
        <v>0</v>
      </c>
      <c r="NQ14" s="78">
        <v>1</v>
      </c>
      <c r="NR14" s="78">
        <v>4</v>
      </c>
      <c r="NS14" s="78">
        <v>2</v>
      </c>
      <c r="NT14" s="78">
        <v>8</v>
      </c>
      <c r="NU14" s="78">
        <v>10</v>
      </c>
      <c r="NV14" s="78">
        <v>6</v>
      </c>
      <c r="NW14" s="78">
        <v>5</v>
      </c>
      <c r="NX14" s="78">
        <v>7</v>
      </c>
      <c r="NY14" s="78">
        <v>38</v>
      </c>
      <c r="NZ14" s="78">
        <v>10</v>
      </c>
      <c r="OA14" s="78">
        <v>6</v>
      </c>
      <c r="OB14" s="78">
        <v>24</v>
      </c>
      <c r="OC14" s="78">
        <v>4</v>
      </c>
      <c r="OD14" s="78">
        <v>0</v>
      </c>
      <c r="OE14" s="78">
        <v>0</v>
      </c>
      <c r="OF14" s="78">
        <v>0</v>
      </c>
      <c r="OG14" s="78">
        <v>6</v>
      </c>
      <c r="OH14" s="78">
        <v>1</v>
      </c>
      <c r="OI14" s="78">
        <v>0</v>
      </c>
      <c r="OJ14" s="78">
        <v>0</v>
      </c>
      <c r="OK14" s="78">
        <v>0</v>
      </c>
      <c r="OL14" s="78">
        <v>0</v>
      </c>
      <c r="OM14" s="78">
        <v>0</v>
      </c>
      <c r="ON14" s="78">
        <v>0</v>
      </c>
      <c r="OO14" s="78">
        <v>0</v>
      </c>
      <c r="OP14" s="78">
        <v>0</v>
      </c>
      <c r="OQ14" s="78">
        <v>0</v>
      </c>
      <c r="OR14" s="78">
        <v>0</v>
      </c>
      <c r="OS14" s="78">
        <v>0</v>
      </c>
      <c r="OT14" s="78">
        <v>0</v>
      </c>
      <c r="OU14" s="78">
        <v>0</v>
      </c>
      <c r="OV14" s="78">
        <v>0</v>
      </c>
      <c r="OW14" s="78">
        <v>0</v>
      </c>
      <c r="OX14" s="78">
        <v>0</v>
      </c>
      <c r="OY14" s="78">
        <v>0</v>
      </c>
      <c r="OZ14" s="78">
        <v>0</v>
      </c>
      <c r="PA14" s="78">
        <v>7</v>
      </c>
      <c r="PB14" s="78">
        <v>0</v>
      </c>
      <c r="PC14" s="78">
        <v>0</v>
      </c>
      <c r="PD14" s="78">
        <v>0</v>
      </c>
      <c r="PE14" s="78">
        <v>0</v>
      </c>
      <c r="PF14" s="78">
        <v>0</v>
      </c>
      <c r="PG14" s="78">
        <v>0</v>
      </c>
      <c r="PH14" s="78">
        <v>0</v>
      </c>
      <c r="PI14" s="78">
        <v>0</v>
      </c>
      <c r="PJ14" s="78">
        <v>0</v>
      </c>
      <c r="PK14" s="78">
        <v>0</v>
      </c>
      <c r="PL14" s="78">
        <v>0</v>
      </c>
      <c r="PM14" s="78">
        <v>0</v>
      </c>
      <c r="PN14" s="78">
        <v>0</v>
      </c>
      <c r="PO14" s="78">
        <v>0</v>
      </c>
      <c r="PP14" s="78">
        <v>1</v>
      </c>
      <c r="PQ14" s="78">
        <v>0</v>
      </c>
      <c r="PR14" s="78">
        <v>0</v>
      </c>
      <c r="PS14" s="78">
        <v>0</v>
      </c>
      <c r="PT14" s="78">
        <v>10</v>
      </c>
      <c r="PU14" s="78">
        <v>0</v>
      </c>
      <c r="PV14" s="78">
        <v>0</v>
      </c>
      <c r="PW14" s="78">
        <v>0</v>
      </c>
      <c r="PX14" s="78">
        <v>0</v>
      </c>
      <c r="PY14" s="78">
        <v>1</v>
      </c>
      <c r="PZ14" s="78">
        <v>3</v>
      </c>
      <c r="QA14" s="78">
        <v>0</v>
      </c>
      <c r="QB14" s="78">
        <v>9</v>
      </c>
      <c r="QC14" s="78">
        <v>0</v>
      </c>
      <c r="QD14" s="78">
        <v>0</v>
      </c>
      <c r="QE14" s="78">
        <v>0</v>
      </c>
      <c r="QF14" s="78">
        <v>0</v>
      </c>
      <c r="QG14" s="78">
        <v>3</v>
      </c>
      <c r="QH14" s="78">
        <v>0</v>
      </c>
      <c r="QI14" s="78">
        <v>0</v>
      </c>
      <c r="QJ14" s="78">
        <v>0</v>
      </c>
      <c r="QK14" s="78">
        <v>0</v>
      </c>
      <c r="QL14" s="78">
        <v>0</v>
      </c>
      <c r="QM14" s="78">
        <v>0</v>
      </c>
      <c r="QN14" s="78">
        <v>0</v>
      </c>
      <c r="QO14" s="78">
        <v>0</v>
      </c>
      <c r="QP14" s="78">
        <v>0</v>
      </c>
      <c r="QQ14" s="78">
        <v>1</v>
      </c>
      <c r="QR14" s="78">
        <v>0</v>
      </c>
      <c r="QS14" s="78">
        <v>1</v>
      </c>
      <c r="QT14" s="78">
        <v>4</v>
      </c>
      <c r="QU14" s="78">
        <v>0</v>
      </c>
      <c r="QV14" s="78">
        <v>0</v>
      </c>
      <c r="QW14" s="78">
        <v>0</v>
      </c>
      <c r="QX14" s="78">
        <v>179</v>
      </c>
      <c r="QY14" s="78">
        <v>6</v>
      </c>
      <c r="QZ14" s="78">
        <v>1</v>
      </c>
      <c r="RA14" s="78">
        <v>0</v>
      </c>
      <c r="RB14" s="78">
        <v>7</v>
      </c>
      <c r="RC14" s="78">
        <v>0</v>
      </c>
      <c r="RD14" s="78">
        <v>0</v>
      </c>
      <c r="RE14" s="78">
        <v>1</v>
      </c>
      <c r="RF14" s="78">
        <v>10</v>
      </c>
      <c r="RG14" s="78">
        <v>1</v>
      </c>
      <c r="RH14" s="78">
        <v>3</v>
      </c>
      <c r="RI14" s="78">
        <v>9</v>
      </c>
      <c r="RJ14" s="78">
        <v>0</v>
      </c>
      <c r="RK14" s="78">
        <v>3</v>
      </c>
      <c r="RL14" s="78">
        <v>1</v>
      </c>
      <c r="RM14" s="78">
        <v>0</v>
      </c>
      <c r="RN14" s="78">
        <v>1</v>
      </c>
      <c r="RO14" s="78">
        <v>4</v>
      </c>
      <c r="RP14" s="78">
        <v>0</v>
      </c>
      <c r="RQ14" s="78">
        <v>0</v>
      </c>
      <c r="RR14" s="78">
        <v>0</v>
      </c>
      <c r="RS14" s="78">
        <v>179</v>
      </c>
      <c r="RT14" s="78">
        <v>7</v>
      </c>
      <c r="RU14" s="78">
        <v>1</v>
      </c>
      <c r="RV14" s="78">
        <v>0</v>
      </c>
      <c r="RW14" s="78">
        <v>7</v>
      </c>
      <c r="RX14" s="78">
        <v>0</v>
      </c>
      <c r="RY14" s="78">
        <v>0</v>
      </c>
      <c r="RZ14" s="78">
        <v>1</v>
      </c>
      <c r="SA14" s="78">
        <v>10</v>
      </c>
      <c r="SB14" s="78">
        <v>1</v>
      </c>
      <c r="SC14" s="78">
        <v>3</v>
      </c>
      <c r="SD14" s="78">
        <v>9</v>
      </c>
      <c r="SE14" s="78">
        <v>0</v>
      </c>
      <c r="SF14" s="78">
        <v>3</v>
      </c>
      <c r="SG14" s="78">
        <v>1</v>
      </c>
      <c r="SH14" s="78">
        <v>0</v>
      </c>
    </row>
    <row r="15" spans="1:503">
      <c r="A15" s="17" t="s">
        <v>1999</v>
      </c>
      <c r="B15" s="77">
        <v>7</v>
      </c>
      <c r="C15" s="77">
        <v>7</v>
      </c>
      <c r="D15" s="77">
        <v>1</v>
      </c>
      <c r="E15" s="77">
        <v>2010</v>
      </c>
      <c r="F15" s="77" t="s">
        <v>178</v>
      </c>
      <c r="G15" s="1017" t="s">
        <v>1595</v>
      </c>
      <c r="H15" s="77" t="s">
        <v>1596</v>
      </c>
      <c r="I15" s="1018"/>
      <c r="J15" s="80">
        <v>27.33</v>
      </c>
      <c r="K15" s="80">
        <v>0</v>
      </c>
      <c r="L15" s="80">
        <v>0</v>
      </c>
      <c r="M15" s="80">
        <v>0</v>
      </c>
      <c r="N15" s="80">
        <v>0</v>
      </c>
      <c r="O15" s="80">
        <v>0</v>
      </c>
      <c r="P15" s="80">
        <v>0</v>
      </c>
      <c r="Q15" s="80">
        <v>0</v>
      </c>
      <c r="R15" s="80">
        <v>167.166</v>
      </c>
      <c r="S15" s="80">
        <v>99.036000000000001</v>
      </c>
      <c r="T15" s="80">
        <v>15.339</v>
      </c>
      <c r="U15" s="80">
        <v>0</v>
      </c>
      <c r="V15" s="80">
        <v>3.3820000000000001</v>
      </c>
      <c r="W15" s="80">
        <v>56.326999999999998</v>
      </c>
      <c r="X15" s="80">
        <v>0</v>
      </c>
      <c r="Y15" s="80">
        <v>36.701000000000001</v>
      </c>
      <c r="Z15" s="80">
        <v>4.226</v>
      </c>
      <c r="AA15" s="80">
        <v>49.677</v>
      </c>
      <c r="AB15" s="80">
        <v>0</v>
      </c>
      <c r="AC15" s="80">
        <v>5.2539999999999996</v>
      </c>
      <c r="AD15" s="80">
        <v>183.154</v>
      </c>
      <c r="AE15" s="80">
        <v>22.257000000000001</v>
      </c>
      <c r="AF15" s="80">
        <v>61.768000000000001</v>
      </c>
      <c r="AG15" s="80">
        <v>64.959000000000003</v>
      </c>
      <c r="AH15" s="80">
        <v>76.772999999999996</v>
      </c>
      <c r="AI15" s="80">
        <v>34.450000000000003</v>
      </c>
      <c r="AJ15" s="80">
        <v>63.593000000000004</v>
      </c>
      <c r="AK15" s="80">
        <v>670.62099999999998</v>
      </c>
      <c r="AL15" s="80">
        <v>147.053</v>
      </c>
      <c r="AM15" s="80">
        <v>21.440999999999999</v>
      </c>
      <c r="AN15" s="80">
        <v>299.18599999999998</v>
      </c>
      <c r="AO15" s="80">
        <v>29.206</v>
      </c>
      <c r="AP15" s="80">
        <v>0</v>
      </c>
      <c r="AQ15" s="80">
        <v>0</v>
      </c>
      <c r="AR15" s="80">
        <v>5.101</v>
      </c>
      <c r="AS15" s="80">
        <v>48.963000000000001</v>
      </c>
      <c r="AT15" s="80">
        <v>9.4369999999999994</v>
      </c>
      <c r="AU15" s="80">
        <v>0</v>
      </c>
      <c r="AV15" s="80">
        <v>0</v>
      </c>
      <c r="AW15" s="80">
        <v>0</v>
      </c>
      <c r="AX15" s="80">
        <v>0</v>
      </c>
      <c r="AY15" s="80">
        <v>0</v>
      </c>
      <c r="AZ15" s="80">
        <v>0</v>
      </c>
      <c r="BA15" s="80">
        <v>0</v>
      </c>
      <c r="BB15" s="80">
        <v>0</v>
      </c>
      <c r="BC15" s="80">
        <v>0</v>
      </c>
      <c r="BD15" s="80">
        <v>0</v>
      </c>
      <c r="BE15" s="80">
        <v>0</v>
      </c>
      <c r="BF15" s="80">
        <v>0</v>
      </c>
      <c r="BG15" s="80">
        <v>0</v>
      </c>
      <c r="BH15" s="80">
        <v>0</v>
      </c>
      <c r="BI15" s="80">
        <v>0</v>
      </c>
      <c r="BJ15" s="80">
        <v>0</v>
      </c>
      <c r="BK15" s="80">
        <v>0</v>
      </c>
      <c r="BL15" s="80">
        <v>0</v>
      </c>
      <c r="BM15" s="80">
        <v>31.789000000000001</v>
      </c>
      <c r="BN15" s="80">
        <v>0</v>
      </c>
      <c r="BO15" s="80">
        <v>0</v>
      </c>
      <c r="BP15" s="80">
        <v>0</v>
      </c>
      <c r="BQ15" s="80">
        <v>0</v>
      </c>
      <c r="BR15" s="80">
        <v>0</v>
      </c>
      <c r="BS15" s="80">
        <v>0</v>
      </c>
      <c r="BT15" s="80">
        <v>0</v>
      </c>
      <c r="BU15" s="80">
        <v>0</v>
      </c>
      <c r="BV15" s="80">
        <v>0</v>
      </c>
      <c r="BW15" s="80">
        <v>0</v>
      </c>
      <c r="BX15" s="80">
        <v>0</v>
      </c>
      <c r="BY15" s="80">
        <v>0</v>
      </c>
      <c r="BZ15" s="80">
        <v>11.675000000000001</v>
      </c>
      <c r="CA15" s="80">
        <v>0</v>
      </c>
      <c r="CB15" s="80">
        <v>8.7430000000000003</v>
      </c>
      <c r="CC15" s="80">
        <v>0</v>
      </c>
      <c r="CD15" s="80">
        <v>0</v>
      </c>
      <c r="CE15" s="80">
        <v>0</v>
      </c>
      <c r="CF15" s="80">
        <v>82.975999999999999</v>
      </c>
      <c r="CG15" s="80">
        <v>0</v>
      </c>
      <c r="CH15" s="80">
        <v>0</v>
      </c>
      <c r="CI15" s="80">
        <v>0</v>
      </c>
      <c r="CJ15" s="80">
        <v>0</v>
      </c>
      <c r="CK15" s="80">
        <v>3.5270000000000001</v>
      </c>
      <c r="CL15" s="80">
        <v>33.179000000000002</v>
      </c>
      <c r="CM15" s="80">
        <v>0</v>
      </c>
      <c r="CN15" s="80">
        <v>75.182000000000002</v>
      </c>
      <c r="CO15" s="80">
        <v>0</v>
      </c>
      <c r="CP15" s="80">
        <v>0</v>
      </c>
      <c r="CQ15" s="80">
        <v>0</v>
      </c>
      <c r="CR15" s="80">
        <v>0</v>
      </c>
      <c r="CS15" s="80">
        <v>14.821999999999999</v>
      </c>
      <c r="CT15" s="80">
        <v>0</v>
      </c>
      <c r="CU15" s="80">
        <v>0</v>
      </c>
      <c r="CV15" s="80">
        <v>0</v>
      </c>
      <c r="CW15" s="80">
        <v>0</v>
      </c>
      <c r="CX15" s="80">
        <v>0</v>
      </c>
      <c r="CY15" s="80">
        <v>0</v>
      </c>
      <c r="CZ15" s="80">
        <v>0</v>
      </c>
      <c r="DA15" s="80">
        <v>0</v>
      </c>
      <c r="DB15" s="80">
        <v>0</v>
      </c>
      <c r="DC15" s="80">
        <v>3.9140000000000001</v>
      </c>
      <c r="DD15" s="80">
        <v>0</v>
      </c>
      <c r="DE15" s="80">
        <v>0</v>
      </c>
      <c r="DF15" s="80">
        <v>0</v>
      </c>
      <c r="DG15" s="80">
        <v>0</v>
      </c>
      <c r="DH15" s="80">
        <v>0</v>
      </c>
      <c r="DI15" s="80">
        <v>0</v>
      </c>
      <c r="DJ15" s="80">
        <v>5.101</v>
      </c>
      <c r="DK15" s="80">
        <v>27.33</v>
      </c>
      <c r="DL15" s="80">
        <v>0</v>
      </c>
      <c r="DM15" s="80">
        <v>0</v>
      </c>
      <c r="DN15" s="80">
        <v>0</v>
      </c>
      <c r="DO15" s="80">
        <v>0</v>
      </c>
      <c r="DP15" s="80">
        <v>0</v>
      </c>
      <c r="DQ15" s="80">
        <v>0</v>
      </c>
      <c r="DR15" s="80">
        <v>0</v>
      </c>
      <c r="DS15" s="80">
        <v>167.166</v>
      </c>
      <c r="DT15" s="80">
        <v>99.036000000000001</v>
      </c>
      <c r="DU15" s="80">
        <v>15.339</v>
      </c>
      <c r="DV15" s="80">
        <v>0</v>
      </c>
      <c r="DW15" s="80">
        <v>3.3820000000000001</v>
      </c>
      <c r="DX15" s="80">
        <v>56.326999999999998</v>
      </c>
      <c r="DY15" s="80">
        <v>0</v>
      </c>
      <c r="DZ15" s="80">
        <v>36.701000000000001</v>
      </c>
      <c r="EA15" s="80">
        <v>4.226</v>
      </c>
      <c r="EB15" s="80">
        <v>49.677</v>
      </c>
      <c r="EC15" s="80">
        <v>0</v>
      </c>
      <c r="ED15" s="80">
        <v>5.2539999999999996</v>
      </c>
      <c r="EE15" s="80">
        <v>183.154</v>
      </c>
      <c r="EF15" s="80">
        <v>22.257000000000001</v>
      </c>
      <c r="EG15" s="80">
        <v>61.768000000000001</v>
      </c>
      <c r="EH15" s="80">
        <v>64.959000000000003</v>
      </c>
      <c r="EI15" s="80">
        <v>76.772999999999996</v>
      </c>
      <c r="EJ15" s="80">
        <v>34.450000000000003</v>
      </c>
      <c r="EK15" s="80">
        <v>63.593000000000004</v>
      </c>
      <c r="EL15" s="80">
        <v>670.62099999999998</v>
      </c>
      <c r="EM15" s="80">
        <v>147.053</v>
      </c>
      <c r="EN15" s="80">
        <v>21.440999999999999</v>
      </c>
      <c r="EO15" s="80">
        <v>299.18599999999998</v>
      </c>
      <c r="EP15" s="80">
        <v>29.206</v>
      </c>
      <c r="EQ15" s="80">
        <v>0</v>
      </c>
      <c r="ER15" s="80">
        <v>0</v>
      </c>
      <c r="ES15" s="80">
        <v>0</v>
      </c>
      <c r="ET15" s="80">
        <v>48.963000000000001</v>
      </c>
      <c r="EU15" s="80">
        <v>9.4369999999999994</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31.789000000000001</v>
      </c>
      <c r="FO15" s="80">
        <v>0</v>
      </c>
      <c r="FP15" s="80">
        <v>0</v>
      </c>
      <c r="FQ15" s="80">
        <v>0</v>
      </c>
      <c r="FR15" s="80">
        <v>0</v>
      </c>
      <c r="FS15" s="80">
        <v>0</v>
      </c>
      <c r="FT15" s="80">
        <v>0</v>
      </c>
      <c r="FU15" s="80">
        <v>0</v>
      </c>
      <c r="FV15" s="80">
        <v>0</v>
      </c>
      <c r="FW15" s="80">
        <v>0</v>
      </c>
      <c r="FX15" s="80">
        <v>0</v>
      </c>
      <c r="FY15" s="80">
        <v>0</v>
      </c>
      <c r="FZ15" s="80">
        <v>0</v>
      </c>
      <c r="GA15" s="80">
        <v>11.675000000000001</v>
      </c>
      <c r="GB15" s="80">
        <v>0</v>
      </c>
      <c r="GC15" s="80">
        <v>8.7430000000000003</v>
      </c>
      <c r="GD15" s="80">
        <v>0</v>
      </c>
      <c r="GE15" s="80">
        <v>0</v>
      </c>
      <c r="GF15" s="80">
        <v>0</v>
      </c>
      <c r="GG15" s="80">
        <v>82.975999999999999</v>
      </c>
      <c r="GH15" s="80">
        <v>0</v>
      </c>
      <c r="GI15" s="80">
        <v>0</v>
      </c>
      <c r="GJ15" s="80">
        <v>0</v>
      </c>
      <c r="GK15" s="80">
        <v>0</v>
      </c>
      <c r="GL15" s="80">
        <v>3.5270000000000001</v>
      </c>
      <c r="GM15" s="80">
        <v>33.179000000000002</v>
      </c>
      <c r="GN15" s="80">
        <v>0</v>
      </c>
      <c r="GO15" s="80">
        <v>75.182000000000002</v>
      </c>
      <c r="GP15" s="80">
        <v>0</v>
      </c>
      <c r="GQ15" s="80">
        <v>0</v>
      </c>
      <c r="GR15" s="80">
        <v>0</v>
      </c>
      <c r="GS15" s="80">
        <v>0</v>
      </c>
      <c r="GT15" s="80">
        <v>14.821999999999999</v>
      </c>
      <c r="GU15" s="80">
        <v>0</v>
      </c>
      <c r="GV15" s="80">
        <v>0</v>
      </c>
      <c r="GW15" s="80">
        <v>0</v>
      </c>
      <c r="GX15" s="80">
        <v>0</v>
      </c>
      <c r="GY15" s="80">
        <v>0</v>
      </c>
      <c r="GZ15" s="80">
        <v>0</v>
      </c>
      <c r="HA15" s="80">
        <v>0</v>
      </c>
      <c r="HB15" s="80">
        <v>0</v>
      </c>
      <c r="HC15" s="80">
        <v>0</v>
      </c>
      <c r="HD15" s="80">
        <v>3.9140000000000001</v>
      </c>
      <c r="HE15" s="80">
        <v>0</v>
      </c>
      <c r="HF15" s="80">
        <v>5.101</v>
      </c>
      <c r="HG15" s="80">
        <v>27.33</v>
      </c>
      <c r="HH15" s="80">
        <v>0</v>
      </c>
      <c r="HI15" s="80">
        <v>0</v>
      </c>
      <c r="HJ15" s="80">
        <v>0</v>
      </c>
      <c r="HK15" s="80">
        <v>2111.569</v>
      </c>
      <c r="HL15" s="80">
        <v>48.963000000000001</v>
      </c>
      <c r="HM15" s="80">
        <v>9.4369999999999994</v>
      </c>
      <c r="HN15" s="80">
        <v>0</v>
      </c>
      <c r="HO15" s="80">
        <v>31.789000000000001</v>
      </c>
      <c r="HP15" s="80">
        <v>0</v>
      </c>
      <c r="HQ15" s="80">
        <v>11.675000000000001</v>
      </c>
      <c r="HR15" s="80">
        <v>8.7430000000000003</v>
      </c>
      <c r="HS15" s="80">
        <v>82.975999999999999</v>
      </c>
      <c r="HT15" s="80">
        <v>3.5270000000000001</v>
      </c>
      <c r="HU15" s="80">
        <v>33.179000000000002</v>
      </c>
      <c r="HV15" s="80">
        <v>75.182000000000002</v>
      </c>
      <c r="HW15" s="80">
        <v>0</v>
      </c>
      <c r="HX15" s="80">
        <v>14.821999999999999</v>
      </c>
      <c r="HY15" s="80">
        <v>3.9140000000000001</v>
      </c>
      <c r="HZ15" s="80">
        <v>0</v>
      </c>
      <c r="IA15" s="80">
        <v>5.101</v>
      </c>
      <c r="IB15" s="80">
        <v>27.33</v>
      </c>
      <c r="IC15" s="80">
        <v>0</v>
      </c>
      <c r="ID15" s="80">
        <v>0</v>
      </c>
      <c r="IE15" s="80">
        <v>0</v>
      </c>
      <c r="IF15" s="80">
        <v>2111.569</v>
      </c>
      <c r="IG15" s="80">
        <v>54.064</v>
      </c>
      <c r="IH15" s="80">
        <v>9.4369999999999994</v>
      </c>
      <c r="II15" s="80">
        <v>0</v>
      </c>
      <c r="IJ15" s="80">
        <v>31.789000000000001</v>
      </c>
      <c r="IK15" s="80">
        <v>0</v>
      </c>
      <c r="IL15" s="80">
        <v>11.675000000000001</v>
      </c>
      <c r="IM15" s="80">
        <v>8.7430000000000003</v>
      </c>
      <c r="IN15" s="80">
        <v>82.975999999999999</v>
      </c>
      <c r="IO15" s="80">
        <v>3.5270000000000001</v>
      </c>
      <c r="IP15" s="80">
        <v>33.179000000000002</v>
      </c>
      <c r="IQ15" s="80">
        <v>75.182000000000002</v>
      </c>
      <c r="IR15" s="80">
        <v>0</v>
      </c>
      <c r="IS15" s="80">
        <v>14.821999999999999</v>
      </c>
      <c r="IT15" s="80">
        <v>3.9140000000000001</v>
      </c>
      <c r="IU15" s="80">
        <v>0</v>
      </c>
      <c r="IV15" s="81">
        <v>0</v>
      </c>
      <c r="IW15" s="78">
        <v>4</v>
      </c>
      <c r="IX15" s="78">
        <v>0</v>
      </c>
      <c r="IY15" s="78">
        <v>0</v>
      </c>
      <c r="IZ15" s="78">
        <v>0</v>
      </c>
      <c r="JA15" s="78">
        <v>0</v>
      </c>
      <c r="JB15" s="78">
        <v>0</v>
      </c>
      <c r="JC15" s="78">
        <v>0</v>
      </c>
      <c r="JD15" s="78">
        <v>0</v>
      </c>
      <c r="JE15" s="78">
        <v>26</v>
      </c>
      <c r="JF15" s="78">
        <v>9</v>
      </c>
      <c r="JG15" s="78">
        <v>2</v>
      </c>
      <c r="JH15" s="78">
        <v>0</v>
      </c>
      <c r="JI15" s="78">
        <v>1</v>
      </c>
      <c r="JJ15" s="78">
        <v>4</v>
      </c>
      <c r="JK15" s="78">
        <v>0</v>
      </c>
      <c r="JL15" s="78">
        <v>5</v>
      </c>
      <c r="JM15" s="78">
        <v>1</v>
      </c>
      <c r="JN15" s="78">
        <v>8</v>
      </c>
      <c r="JO15" s="78">
        <v>0</v>
      </c>
      <c r="JP15" s="78">
        <v>1</v>
      </c>
      <c r="JQ15" s="78">
        <v>4</v>
      </c>
      <c r="JR15" s="78">
        <v>2</v>
      </c>
      <c r="JS15" s="78">
        <v>9</v>
      </c>
      <c r="JT15" s="78">
        <v>11</v>
      </c>
      <c r="JU15" s="78">
        <v>9</v>
      </c>
      <c r="JV15" s="78">
        <v>4</v>
      </c>
      <c r="JW15" s="78">
        <v>7</v>
      </c>
      <c r="JX15" s="78">
        <v>40</v>
      </c>
      <c r="JY15" s="78">
        <v>9</v>
      </c>
      <c r="JZ15" s="78">
        <v>4</v>
      </c>
      <c r="KA15" s="78">
        <v>26</v>
      </c>
      <c r="KB15" s="78">
        <v>4</v>
      </c>
      <c r="KC15" s="78">
        <v>0</v>
      </c>
      <c r="KD15" s="78">
        <v>0</v>
      </c>
      <c r="KE15" s="78">
        <v>1</v>
      </c>
      <c r="KF15" s="78">
        <v>6</v>
      </c>
      <c r="KG15" s="78">
        <v>2</v>
      </c>
      <c r="KH15" s="78">
        <v>0</v>
      </c>
      <c r="KI15" s="78">
        <v>0</v>
      </c>
      <c r="KJ15" s="78">
        <v>0</v>
      </c>
      <c r="KK15" s="78">
        <v>0</v>
      </c>
      <c r="KL15" s="78">
        <v>0</v>
      </c>
      <c r="KM15" s="78">
        <v>0</v>
      </c>
      <c r="KN15" s="78">
        <v>0</v>
      </c>
      <c r="KO15" s="78">
        <v>0</v>
      </c>
      <c r="KP15" s="78">
        <v>0</v>
      </c>
      <c r="KQ15" s="78">
        <v>0</v>
      </c>
      <c r="KR15" s="78">
        <v>0</v>
      </c>
      <c r="KS15" s="78">
        <v>0</v>
      </c>
      <c r="KT15" s="78">
        <v>0</v>
      </c>
      <c r="KU15" s="78">
        <v>0</v>
      </c>
      <c r="KV15" s="78">
        <v>0</v>
      </c>
      <c r="KW15" s="78">
        <v>0</v>
      </c>
      <c r="KX15" s="78">
        <v>0</v>
      </c>
      <c r="KY15" s="78">
        <v>0</v>
      </c>
      <c r="KZ15" s="78">
        <v>8</v>
      </c>
      <c r="LA15" s="78">
        <v>0</v>
      </c>
      <c r="LB15" s="78">
        <v>0</v>
      </c>
      <c r="LC15" s="78">
        <v>0</v>
      </c>
      <c r="LD15" s="78">
        <v>0</v>
      </c>
      <c r="LE15" s="78">
        <v>0</v>
      </c>
      <c r="LF15" s="78">
        <v>0</v>
      </c>
      <c r="LG15" s="78">
        <v>0</v>
      </c>
      <c r="LH15" s="78">
        <v>0</v>
      </c>
      <c r="LI15" s="78">
        <v>0</v>
      </c>
      <c r="LJ15" s="78">
        <v>0</v>
      </c>
      <c r="LK15" s="78">
        <v>0</v>
      </c>
      <c r="LL15" s="78">
        <v>0</v>
      </c>
      <c r="LM15" s="78">
        <v>1</v>
      </c>
      <c r="LN15" s="78">
        <v>0</v>
      </c>
      <c r="LO15" s="78">
        <v>2</v>
      </c>
      <c r="LP15" s="78">
        <v>0</v>
      </c>
      <c r="LQ15" s="78">
        <v>0</v>
      </c>
      <c r="LR15" s="78">
        <v>0</v>
      </c>
      <c r="LS15" s="78">
        <v>11</v>
      </c>
      <c r="LT15" s="78">
        <v>0</v>
      </c>
      <c r="LU15" s="78">
        <v>0</v>
      </c>
      <c r="LV15" s="78">
        <v>0</v>
      </c>
      <c r="LW15" s="78">
        <v>0</v>
      </c>
      <c r="LX15" s="78">
        <v>1</v>
      </c>
      <c r="LY15" s="78">
        <v>3</v>
      </c>
      <c r="LZ15" s="78">
        <v>0</v>
      </c>
      <c r="MA15" s="78">
        <v>14</v>
      </c>
      <c r="MB15" s="78">
        <v>0</v>
      </c>
      <c r="MC15" s="78">
        <v>0</v>
      </c>
      <c r="MD15" s="78">
        <v>0</v>
      </c>
      <c r="ME15" s="78">
        <v>0</v>
      </c>
      <c r="MF15" s="78">
        <v>3</v>
      </c>
      <c r="MG15" s="78">
        <v>0</v>
      </c>
      <c r="MH15" s="78">
        <v>0</v>
      </c>
      <c r="MI15" s="78">
        <v>0</v>
      </c>
      <c r="MJ15" s="78">
        <v>0</v>
      </c>
      <c r="MK15" s="78">
        <v>0</v>
      </c>
      <c r="ML15" s="78">
        <v>0</v>
      </c>
      <c r="MM15" s="78">
        <v>0</v>
      </c>
      <c r="MN15" s="78">
        <v>0</v>
      </c>
      <c r="MO15" s="78">
        <v>0</v>
      </c>
      <c r="MP15" s="78">
        <v>1</v>
      </c>
      <c r="MQ15" s="78">
        <v>0</v>
      </c>
      <c r="MR15" s="78">
        <v>0</v>
      </c>
      <c r="MS15" s="78">
        <v>0</v>
      </c>
      <c r="MT15" s="78">
        <v>0</v>
      </c>
      <c r="MU15" s="78">
        <v>0</v>
      </c>
      <c r="MV15" s="78">
        <v>0</v>
      </c>
      <c r="MW15" s="78">
        <v>1</v>
      </c>
      <c r="MX15" s="78">
        <v>4</v>
      </c>
      <c r="MY15" s="78">
        <v>0</v>
      </c>
      <c r="MZ15" s="78">
        <v>0</v>
      </c>
      <c r="NA15" s="78">
        <v>0</v>
      </c>
      <c r="NB15" s="78">
        <v>0</v>
      </c>
      <c r="NC15" s="78">
        <v>0</v>
      </c>
      <c r="ND15" s="78">
        <v>0</v>
      </c>
      <c r="NE15" s="78">
        <v>0</v>
      </c>
      <c r="NF15" s="78">
        <v>26</v>
      </c>
      <c r="NG15" s="78">
        <v>9</v>
      </c>
      <c r="NH15" s="78">
        <v>2</v>
      </c>
      <c r="NI15" s="78">
        <v>0</v>
      </c>
      <c r="NJ15" s="78">
        <v>1</v>
      </c>
      <c r="NK15" s="78">
        <v>4</v>
      </c>
      <c r="NL15" s="78">
        <v>0</v>
      </c>
      <c r="NM15" s="78">
        <v>5</v>
      </c>
      <c r="NN15" s="78">
        <v>1</v>
      </c>
      <c r="NO15" s="78">
        <v>8</v>
      </c>
      <c r="NP15" s="78">
        <v>0</v>
      </c>
      <c r="NQ15" s="78">
        <v>1</v>
      </c>
      <c r="NR15" s="78">
        <v>4</v>
      </c>
      <c r="NS15" s="78">
        <v>2</v>
      </c>
      <c r="NT15" s="78">
        <v>9</v>
      </c>
      <c r="NU15" s="78">
        <v>11</v>
      </c>
      <c r="NV15" s="78">
        <v>9</v>
      </c>
      <c r="NW15" s="78">
        <v>4</v>
      </c>
      <c r="NX15" s="78">
        <v>7</v>
      </c>
      <c r="NY15" s="78">
        <v>40</v>
      </c>
      <c r="NZ15" s="78">
        <v>9</v>
      </c>
      <c r="OA15" s="78">
        <v>4</v>
      </c>
      <c r="OB15" s="78">
        <v>26</v>
      </c>
      <c r="OC15" s="78">
        <v>4</v>
      </c>
      <c r="OD15" s="78">
        <v>0</v>
      </c>
      <c r="OE15" s="78">
        <v>0</v>
      </c>
      <c r="OF15" s="78">
        <v>0</v>
      </c>
      <c r="OG15" s="78">
        <v>6</v>
      </c>
      <c r="OH15" s="78">
        <v>2</v>
      </c>
      <c r="OI15" s="78">
        <v>0</v>
      </c>
      <c r="OJ15" s="78">
        <v>0</v>
      </c>
      <c r="OK15" s="78">
        <v>0</v>
      </c>
      <c r="OL15" s="78">
        <v>0</v>
      </c>
      <c r="OM15" s="78">
        <v>0</v>
      </c>
      <c r="ON15" s="78">
        <v>0</v>
      </c>
      <c r="OO15" s="78">
        <v>0</v>
      </c>
      <c r="OP15" s="78">
        <v>0</v>
      </c>
      <c r="OQ15" s="78">
        <v>0</v>
      </c>
      <c r="OR15" s="78">
        <v>0</v>
      </c>
      <c r="OS15" s="78">
        <v>0</v>
      </c>
      <c r="OT15" s="78">
        <v>0</v>
      </c>
      <c r="OU15" s="78">
        <v>0</v>
      </c>
      <c r="OV15" s="78">
        <v>0</v>
      </c>
      <c r="OW15" s="78">
        <v>0</v>
      </c>
      <c r="OX15" s="78">
        <v>0</v>
      </c>
      <c r="OY15" s="78">
        <v>0</v>
      </c>
      <c r="OZ15" s="78">
        <v>0</v>
      </c>
      <c r="PA15" s="78">
        <v>8</v>
      </c>
      <c r="PB15" s="78">
        <v>0</v>
      </c>
      <c r="PC15" s="78">
        <v>0</v>
      </c>
      <c r="PD15" s="78">
        <v>0</v>
      </c>
      <c r="PE15" s="78">
        <v>0</v>
      </c>
      <c r="PF15" s="78">
        <v>0</v>
      </c>
      <c r="PG15" s="78">
        <v>0</v>
      </c>
      <c r="PH15" s="78">
        <v>0</v>
      </c>
      <c r="PI15" s="78">
        <v>0</v>
      </c>
      <c r="PJ15" s="78">
        <v>0</v>
      </c>
      <c r="PK15" s="78">
        <v>0</v>
      </c>
      <c r="PL15" s="78">
        <v>0</v>
      </c>
      <c r="PM15" s="78">
        <v>0</v>
      </c>
      <c r="PN15" s="78">
        <v>1</v>
      </c>
      <c r="PO15" s="78">
        <v>0</v>
      </c>
      <c r="PP15" s="78">
        <v>2</v>
      </c>
      <c r="PQ15" s="78">
        <v>0</v>
      </c>
      <c r="PR15" s="78">
        <v>0</v>
      </c>
      <c r="PS15" s="78">
        <v>0</v>
      </c>
      <c r="PT15" s="78">
        <v>11</v>
      </c>
      <c r="PU15" s="78">
        <v>0</v>
      </c>
      <c r="PV15" s="78">
        <v>0</v>
      </c>
      <c r="PW15" s="78">
        <v>0</v>
      </c>
      <c r="PX15" s="78">
        <v>0</v>
      </c>
      <c r="PY15" s="78">
        <v>1</v>
      </c>
      <c r="PZ15" s="78">
        <v>3</v>
      </c>
      <c r="QA15" s="78">
        <v>0</v>
      </c>
      <c r="QB15" s="78">
        <v>14</v>
      </c>
      <c r="QC15" s="78">
        <v>0</v>
      </c>
      <c r="QD15" s="78">
        <v>0</v>
      </c>
      <c r="QE15" s="78">
        <v>0</v>
      </c>
      <c r="QF15" s="78">
        <v>0</v>
      </c>
      <c r="QG15" s="78">
        <v>3</v>
      </c>
      <c r="QH15" s="78">
        <v>0</v>
      </c>
      <c r="QI15" s="78">
        <v>0</v>
      </c>
      <c r="QJ15" s="78">
        <v>0</v>
      </c>
      <c r="QK15" s="78">
        <v>0</v>
      </c>
      <c r="QL15" s="78">
        <v>0</v>
      </c>
      <c r="QM15" s="78">
        <v>0</v>
      </c>
      <c r="QN15" s="78">
        <v>0</v>
      </c>
      <c r="QO15" s="78">
        <v>0</v>
      </c>
      <c r="QP15" s="78">
        <v>0</v>
      </c>
      <c r="QQ15" s="78">
        <v>1</v>
      </c>
      <c r="QR15" s="78">
        <v>0</v>
      </c>
      <c r="QS15" s="78">
        <v>1</v>
      </c>
      <c r="QT15" s="78">
        <v>4</v>
      </c>
      <c r="QU15" s="78">
        <v>0</v>
      </c>
      <c r="QV15" s="78">
        <v>0</v>
      </c>
      <c r="QW15" s="78">
        <v>0</v>
      </c>
      <c r="QX15" s="78">
        <v>186</v>
      </c>
      <c r="QY15" s="78">
        <v>6</v>
      </c>
      <c r="QZ15" s="78">
        <v>2</v>
      </c>
      <c r="RA15" s="78">
        <v>0</v>
      </c>
      <c r="RB15" s="78">
        <v>8</v>
      </c>
      <c r="RC15" s="78">
        <v>0</v>
      </c>
      <c r="RD15" s="78">
        <v>1</v>
      </c>
      <c r="RE15" s="78">
        <v>2</v>
      </c>
      <c r="RF15" s="78">
        <v>11</v>
      </c>
      <c r="RG15" s="78">
        <v>1</v>
      </c>
      <c r="RH15" s="78">
        <v>3</v>
      </c>
      <c r="RI15" s="78">
        <v>14</v>
      </c>
      <c r="RJ15" s="78">
        <v>0</v>
      </c>
      <c r="RK15" s="78">
        <v>3</v>
      </c>
      <c r="RL15" s="78">
        <v>1</v>
      </c>
      <c r="RM15" s="78">
        <v>0</v>
      </c>
      <c r="RN15" s="78">
        <v>1</v>
      </c>
      <c r="RO15" s="78">
        <v>4</v>
      </c>
      <c r="RP15" s="78">
        <v>0</v>
      </c>
      <c r="RQ15" s="78">
        <v>0</v>
      </c>
      <c r="RR15" s="78">
        <v>0</v>
      </c>
      <c r="RS15" s="78">
        <v>186</v>
      </c>
      <c r="RT15" s="78">
        <v>7</v>
      </c>
      <c r="RU15" s="78">
        <v>2</v>
      </c>
      <c r="RV15" s="78">
        <v>0</v>
      </c>
      <c r="RW15" s="78">
        <v>8</v>
      </c>
      <c r="RX15" s="78">
        <v>0</v>
      </c>
      <c r="RY15" s="78">
        <v>1</v>
      </c>
      <c r="RZ15" s="78">
        <v>2</v>
      </c>
      <c r="SA15" s="78">
        <v>11</v>
      </c>
      <c r="SB15" s="78">
        <v>1</v>
      </c>
      <c r="SC15" s="78">
        <v>3</v>
      </c>
      <c r="SD15" s="78">
        <v>14</v>
      </c>
      <c r="SE15" s="78">
        <v>0</v>
      </c>
      <c r="SF15" s="78">
        <v>3</v>
      </c>
      <c r="SG15" s="78">
        <v>1</v>
      </c>
      <c r="SH15" s="78">
        <v>0</v>
      </c>
    </row>
    <row r="16" spans="1:503">
      <c r="A16" s="17" t="s">
        <v>2000</v>
      </c>
      <c r="B16" s="77">
        <v>8</v>
      </c>
      <c r="C16" s="77">
        <v>8</v>
      </c>
      <c r="D16" s="77">
        <v>1</v>
      </c>
      <c r="E16" s="77">
        <v>2011</v>
      </c>
      <c r="F16" s="77" t="s">
        <v>179</v>
      </c>
      <c r="G16" s="1017" t="s">
        <v>1595</v>
      </c>
      <c r="H16" s="77" t="s">
        <v>1596</v>
      </c>
      <c r="I16" s="1018"/>
      <c r="J16" s="80">
        <v>36.225999999999999</v>
      </c>
      <c r="K16" s="80">
        <v>0</v>
      </c>
      <c r="L16" s="80">
        <v>0</v>
      </c>
      <c r="M16" s="80">
        <v>0</v>
      </c>
      <c r="N16" s="80">
        <v>0</v>
      </c>
      <c r="O16" s="80">
        <v>0</v>
      </c>
      <c r="P16" s="80">
        <v>0</v>
      </c>
      <c r="Q16" s="80">
        <v>0</v>
      </c>
      <c r="R16" s="80">
        <v>166.48099999999999</v>
      </c>
      <c r="S16" s="80">
        <v>112.604</v>
      </c>
      <c r="T16" s="80">
        <v>13.602</v>
      </c>
      <c r="U16" s="80">
        <v>0</v>
      </c>
      <c r="V16" s="80">
        <v>3.077</v>
      </c>
      <c r="W16" s="80">
        <v>58.213999999999999</v>
      </c>
      <c r="X16" s="80">
        <v>0</v>
      </c>
      <c r="Y16" s="80">
        <v>43.911999999999999</v>
      </c>
      <c r="Z16" s="80">
        <v>3.6469999999999998</v>
      </c>
      <c r="AA16" s="80">
        <v>42.997</v>
      </c>
      <c r="AB16" s="80">
        <v>0</v>
      </c>
      <c r="AC16" s="80">
        <v>4.1680000000000001</v>
      </c>
      <c r="AD16" s="80">
        <v>176.97800000000001</v>
      </c>
      <c r="AE16" s="80">
        <v>14.000999999999999</v>
      </c>
      <c r="AF16" s="80">
        <v>75.375</v>
      </c>
      <c r="AG16" s="80">
        <v>77.292000000000002</v>
      </c>
      <c r="AH16" s="80">
        <v>75.164000000000001</v>
      </c>
      <c r="AI16" s="80">
        <v>38.112000000000002</v>
      </c>
      <c r="AJ16" s="80">
        <v>60.917999999999999</v>
      </c>
      <c r="AK16" s="80">
        <v>690.16099999999994</v>
      </c>
      <c r="AL16" s="80">
        <v>127.59399999999999</v>
      </c>
      <c r="AM16" s="80">
        <v>17.942</v>
      </c>
      <c r="AN16" s="80">
        <v>279.31400000000002</v>
      </c>
      <c r="AO16" s="80">
        <v>18.722999999999999</v>
      </c>
      <c r="AP16" s="80">
        <v>0</v>
      </c>
      <c r="AQ16" s="80">
        <v>0</v>
      </c>
      <c r="AR16" s="80">
        <v>0</v>
      </c>
      <c r="AS16" s="80">
        <v>40.042999999999999</v>
      </c>
      <c r="AT16" s="80">
        <v>8.49</v>
      </c>
      <c r="AU16" s="80">
        <v>0</v>
      </c>
      <c r="AV16" s="80">
        <v>0</v>
      </c>
      <c r="AW16" s="80">
        <v>0</v>
      </c>
      <c r="AX16" s="80">
        <v>0</v>
      </c>
      <c r="AY16" s="80">
        <v>0</v>
      </c>
      <c r="AZ16" s="80">
        <v>0</v>
      </c>
      <c r="BA16" s="80">
        <v>0</v>
      </c>
      <c r="BB16" s="80">
        <v>0</v>
      </c>
      <c r="BC16" s="80">
        <v>0</v>
      </c>
      <c r="BD16" s="80">
        <v>0</v>
      </c>
      <c r="BE16" s="80">
        <v>0</v>
      </c>
      <c r="BF16" s="80">
        <v>0</v>
      </c>
      <c r="BG16" s="80">
        <v>0</v>
      </c>
      <c r="BH16" s="80">
        <v>0</v>
      </c>
      <c r="BI16" s="80">
        <v>0</v>
      </c>
      <c r="BJ16" s="80">
        <v>0</v>
      </c>
      <c r="BK16" s="80">
        <v>0</v>
      </c>
      <c r="BL16" s="80">
        <v>0</v>
      </c>
      <c r="BM16" s="80">
        <v>27.523</v>
      </c>
      <c r="BN16" s="80">
        <v>0</v>
      </c>
      <c r="BO16" s="80">
        <v>0</v>
      </c>
      <c r="BP16" s="80">
        <v>0</v>
      </c>
      <c r="BQ16" s="80">
        <v>0</v>
      </c>
      <c r="BR16" s="80">
        <v>0</v>
      </c>
      <c r="BS16" s="80">
        <v>5.5019999999999998</v>
      </c>
      <c r="BT16" s="80">
        <v>0</v>
      </c>
      <c r="BU16" s="80">
        <v>0</v>
      </c>
      <c r="BV16" s="80">
        <v>0</v>
      </c>
      <c r="BW16" s="80">
        <v>0</v>
      </c>
      <c r="BX16" s="80">
        <v>0</v>
      </c>
      <c r="BY16" s="80">
        <v>0</v>
      </c>
      <c r="BZ16" s="80">
        <v>0</v>
      </c>
      <c r="CA16" s="80">
        <v>0</v>
      </c>
      <c r="CB16" s="80">
        <v>8.4239999999999995</v>
      </c>
      <c r="CC16" s="80">
        <v>0</v>
      </c>
      <c r="CD16" s="80">
        <v>0</v>
      </c>
      <c r="CE16" s="80">
        <v>0</v>
      </c>
      <c r="CF16" s="80">
        <v>46.148000000000003</v>
      </c>
      <c r="CG16" s="80">
        <v>0</v>
      </c>
      <c r="CH16" s="80">
        <v>0</v>
      </c>
      <c r="CI16" s="80">
        <v>4.1349999999999998</v>
      </c>
      <c r="CJ16" s="80">
        <v>0</v>
      </c>
      <c r="CK16" s="80">
        <v>3.2029999999999998</v>
      </c>
      <c r="CL16" s="80">
        <v>32.293999999999997</v>
      </c>
      <c r="CM16" s="80">
        <v>0</v>
      </c>
      <c r="CN16" s="80">
        <v>66.120999999999995</v>
      </c>
      <c r="CO16" s="80">
        <v>0</v>
      </c>
      <c r="CP16" s="80">
        <v>0</v>
      </c>
      <c r="CQ16" s="80">
        <v>0</v>
      </c>
      <c r="CR16" s="80">
        <v>0</v>
      </c>
      <c r="CS16" s="80">
        <v>79.543000000000006</v>
      </c>
      <c r="CT16" s="80">
        <v>0</v>
      </c>
      <c r="CU16" s="80">
        <v>0</v>
      </c>
      <c r="CV16" s="80">
        <v>0</v>
      </c>
      <c r="CW16" s="80">
        <v>0</v>
      </c>
      <c r="CX16" s="80">
        <v>0</v>
      </c>
      <c r="CY16" s="80">
        <v>0</v>
      </c>
      <c r="CZ16" s="80">
        <v>0</v>
      </c>
      <c r="DA16" s="80">
        <v>0</v>
      </c>
      <c r="DB16" s="80">
        <v>0</v>
      </c>
      <c r="DC16" s="80">
        <v>23.856000000000002</v>
      </c>
      <c r="DD16" s="80">
        <v>0</v>
      </c>
      <c r="DE16" s="80">
        <v>0</v>
      </c>
      <c r="DF16" s="80">
        <v>0</v>
      </c>
      <c r="DG16" s="80">
        <v>0</v>
      </c>
      <c r="DH16" s="80">
        <v>0</v>
      </c>
      <c r="DI16" s="80">
        <v>0</v>
      </c>
      <c r="DJ16" s="80">
        <v>0</v>
      </c>
      <c r="DK16" s="80">
        <v>36.225999999999999</v>
      </c>
      <c r="DL16" s="80">
        <v>0</v>
      </c>
      <c r="DM16" s="80">
        <v>0</v>
      </c>
      <c r="DN16" s="80">
        <v>0</v>
      </c>
      <c r="DO16" s="80">
        <v>0</v>
      </c>
      <c r="DP16" s="80">
        <v>0</v>
      </c>
      <c r="DQ16" s="80">
        <v>0</v>
      </c>
      <c r="DR16" s="80">
        <v>0</v>
      </c>
      <c r="DS16" s="80">
        <v>166.48099999999999</v>
      </c>
      <c r="DT16" s="80">
        <v>112.604</v>
      </c>
      <c r="DU16" s="80">
        <v>13.602</v>
      </c>
      <c r="DV16" s="80">
        <v>0</v>
      </c>
      <c r="DW16" s="80">
        <v>3.077</v>
      </c>
      <c r="DX16" s="80">
        <v>58.213999999999999</v>
      </c>
      <c r="DY16" s="80">
        <v>0</v>
      </c>
      <c r="DZ16" s="80">
        <v>43.911999999999999</v>
      </c>
      <c r="EA16" s="80">
        <v>3.6469999999999998</v>
      </c>
      <c r="EB16" s="80">
        <v>42.997</v>
      </c>
      <c r="EC16" s="80">
        <v>0</v>
      </c>
      <c r="ED16" s="80">
        <v>4.1680000000000001</v>
      </c>
      <c r="EE16" s="80">
        <v>176.97800000000001</v>
      </c>
      <c r="EF16" s="80">
        <v>14.000999999999999</v>
      </c>
      <c r="EG16" s="80">
        <v>75.375</v>
      </c>
      <c r="EH16" s="80">
        <v>77.292000000000002</v>
      </c>
      <c r="EI16" s="80">
        <v>75.164000000000001</v>
      </c>
      <c r="EJ16" s="80">
        <v>38.112000000000002</v>
      </c>
      <c r="EK16" s="80">
        <v>60.917999999999999</v>
      </c>
      <c r="EL16" s="80">
        <v>690.16099999999994</v>
      </c>
      <c r="EM16" s="80">
        <v>127.59399999999999</v>
      </c>
      <c r="EN16" s="80">
        <v>17.942</v>
      </c>
      <c r="EO16" s="80">
        <v>279.31400000000002</v>
      </c>
      <c r="EP16" s="80">
        <v>18.722999999999999</v>
      </c>
      <c r="EQ16" s="80">
        <v>0</v>
      </c>
      <c r="ER16" s="80">
        <v>0</v>
      </c>
      <c r="ES16" s="80">
        <v>0</v>
      </c>
      <c r="ET16" s="80">
        <v>40.042999999999999</v>
      </c>
      <c r="EU16" s="80">
        <v>8.49</v>
      </c>
      <c r="EV16" s="80">
        <v>0</v>
      </c>
      <c r="EW16" s="80">
        <v>0</v>
      </c>
      <c r="EX16" s="80">
        <v>0</v>
      </c>
      <c r="EY16" s="80">
        <v>0</v>
      </c>
      <c r="EZ16" s="80">
        <v>0</v>
      </c>
      <c r="FA16" s="80">
        <v>0</v>
      </c>
      <c r="FB16" s="80">
        <v>0</v>
      </c>
      <c r="FC16" s="80">
        <v>0</v>
      </c>
      <c r="FD16" s="80">
        <v>0</v>
      </c>
      <c r="FE16" s="80">
        <v>0</v>
      </c>
      <c r="FF16" s="80">
        <v>0</v>
      </c>
      <c r="FG16" s="80">
        <v>0</v>
      </c>
      <c r="FH16" s="80">
        <v>0</v>
      </c>
      <c r="FI16" s="80">
        <v>0</v>
      </c>
      <c r="FJ16" s="80">
        <v>0</v>
      </c>
      <c r="FK16" s="80">
        <v>0</v>
      </c>
      <c r="FL16" s="80">
        <v>0</v>
      </c>
      <c r="FM16" s="80">
        <v>0</v>
      </c>
      <c r="FN16" s="80">
        <v>27.523</v>
      </c>
      <c r="FO16" s="80">
        <v>0</v>
      </c>
      <c r="FP16" s="80">
        <v>0</v>
      </c>
      <c r="FQ16" s="80">
        <v>0</v>
      </c>
      <c r="FR16" s="80">
        <v>0</v>
      </c>
      <c r="FS16" s="80">
        <v>0</v>
      </c>
      <c r="FT16" s="80">
        <v>5.5019999999999998</v>
      </c>
      <c r="FU16" s="80">
        <v>0</v>
      </c>
      <c r="FV16" s="80">
        <v>0</v>
      </c>
      <c r="FW16" s="80">
        <v>0</v>
      </c>
      <c r="FX16" s="80">
        <v>0</v>
      </c>
      <c r="FY16" s="80">
        <v>0</v>
      </c>
      <c r="FZ16" s="80">
        <v>0</v>
      </c>
      <c r="GA16" s="80">
        <v>0</v>
      </c>
      <c r="GB16" s="80">
        <v>0</v>
      </c>
      <c r="GC16" s="80">
        <v>8.4239999999999995</v>
      </c>
      <c r="GD16" s="80">
        <v>0</v>
      </c>
      <c r="GE16" s="80">
        <v>0</v>
      </c>
      <c r="GF16" s="80">
        <v>0</v>
      </c>
      <c r="GG16" s="80">
        <v>46.148000000000003</v>
      </c>
      <c r="GH16" s="80">
        <v>0</v>
      </c>
      <c r="GI16" s="80">
        <v>0</v>
      </c>
      <c r="GJ16" s="80">
        <v>4.1349999999999998</v>
      </c>
      <c r="GK16" s="80">
        <v>0</v>
      </c>
      <c r="GL16" s="80">
        <v>3.2029999999999998</v>
      </c>
      <c r="GM16" s="80">
        <v>32.293999999999997</v>
      </c>
      <c r="GN16" s="80">
        <v>0</v>
      </c>
      <c r="GO16" s="80">
        <v>66.120999999999995</v>
      </c>
      <c r="GP16" s="80">
        <v>0</v>
      </c>
      <c r="GQ16" s="80">
        <v>0</v>
      </c>
      <c r="GR16" s="80">
        <v>0</v>
      </c>
      <c r="GS16" s="80">
        <v>0</v>
      </c>
      <c r="GT16" s="80">
        <v>79.543000000000006</v>
      </c>
      <c r="GU16" s="80">
        <v>0</v>
      </c>
      <c r="GV16" s="80">
        <v>0</v>
      </c>
      <c r="GW16" s="80">
        <v>0</v>
      </c>
      <c r="GX16" s="80">
        <v>0</v>
      </c>
      <c r="GY16" s="80">
        <v>0</v>
      </c>
      <c r="GZ16" s="80">
        <v>0</v>
      </c>
      <c r="HA16" s="80">
        <v>0</v>
      </c>
      <c r="HB16" s="80">
        <v>0</v>
      </c>
      <c r="HC16" s="80">
        <v>0</v>
      </c>
      <c r="HD16" s="80">
        <v>23.856000000000002</v>
      </c>
      <c r="HE16" s="80">
        <v>0</v>
      </c>
      <c r="HF16" s="80">
        <v>0</v>
      </c>
      <c r="HG16" s="80">
        <v>36.225999999999999</v>
      </c>
      <c r="HH16" s="80">
        <v>0</v>
      </c>
      <c r="HI16" s="80">
        <v>0</v>
      </c>
      <c r="HJ16" s="80">
        <v>0</v>
      </c>
      <c r="HK16" s="80">
        <v>2100.2759999999998</v>
      </c>
      <c r="HL16" s="80">
        <v>40.042999999999999</v>
      </c>
      <c r="HM16" s="80">
        <v>8.49</v>
      </c>
      <c r="HN16" s="80">
        <v>0</v>
      </c>
      <c r="HO16" s="80">
        <v>27.523</v>
      </c>
      <c r="HP16" s="80">
        <v>5.5019999999999998</v>
      </c>
      <c r="HQ16" s="80">
        <v>0</v>
      </c>
      <c r="HR16" s="80">
        <v>8.4239999999999995</v>
      </c>
      <c r="HS16" s="80">
        <v>46.148000000000003</v>
      </c>
      <c r="HT16" s="80">
        <v>7.3380000000000001</v>
      </c>
      <c r="HU16" s="80">
        <v>32.293999999999997</v>
      </c>
      <c r="HV16" s="80">
        <v>66.120999999999995</v>
      </c>
      <c r="HW16" s="80">
        <v>0</v>
      </c>
      <c r="HX16" s="80">
        <v>79.543000000000006</v>
      </c>
      <c r="HY16" s="80">
        <v>23.856000000000002</v>
      </c>
      <c r="HZ16" s="80">
        <v>0</v>
      </c>
      <c r="IA16" s="80">
        <v>0</v>
      </c>
      <c r="IB16" s="80">
        <v>36.225999999999999</v>
      </c>
      <c r="IC16" s="80">
        <v>0</v>
      </c>
      <c r="ID16" s="80">
        <v>0</v>
      </c>
      <c r="IE16" s="80">
        <v>0</v>
      </c>
      <c r="IF16" s="80">
        <v>2100.2759999999998</v>
      </c>
      <c r="IG16" s="80">
        <v>40.042999999999999</v>
      </c>
      <c r="IH16" s="80">
        <v>8.49</v>
      </c>
      <c r="II16" s="80">
        <v>0</v>
      </c>
      <c r="IJ16" s="80">
        <v>27.523</v>
      </c>
      <c r="IK16" s="80">
        <v>5.5019999999999998</v>
      </c>
      <c r="IL16" s="80">
        <v>0</v>
      </c>
      <c r="IM16" s="80">
        <v>8.4239999999999995</v>
      </c>
      <c r="IN16" s="80">
        <v>46.148000000000003</v>
      </c>
      <c r="IO16" s="80">
        <v>7.3380000000000001</v>
      </c>
      <c r="IP16" s="80">
        <v>32.293999999999997</v>
      </c>
      <c r="IQ16" s="80">
        <v>66.120999999999995</v>
      </c>
      <c r="IR16" s="80">
        <v>0</v>
      </c>
      <c r="IS16" s="80">
        <v>79.543000000000006</v>
      </c>
      <c r="IT16" s="80">
        <v>23.856000000000002</v>
      </c>
      <c r="IU16" s="80">
        <v>0</v>
      </c>
      <c r="IV16" s="81">
        <v>0</v>
      </c>
      <c r="IW16" s="78">
        <v>5</v>
      </c>
      <c r="IX16" s="78">
        <v>0</v>
      </c>
      <c r="IY16" s="78">
        <v>0</v>
      </c>
      <c r="IZ16" s="78">
        <v>0</v>
      </c>
      <c r="JA16" s="78">
        <v>0</v>
      </c>
      <c r="JB16" s="78">
        <v>0</v>
      </c>
      <c r="JC16" s="78">
        <v>0</v>
      </c>
      <c r="JD16" s="78">
        <v>0</v>
      </c>
      <c r="JE16" s="78">
        <v>26</v>
      </c>
      <c r="JF16" s="78">
        <v>9</v>
      </c>
      <c r="JG16" s="78">
        <v>2</v>
      </c>
      <c r="JH16" s="78">
        <v>0</v>
      </c>
      <c r="JI16" s="78">
        <v>1</v>
      </c>
      <c r="JJ16" s="78">
        <v>4</v>
      </c>
      <c r="JK16" s="78">
        <v>0</v>
      </c>
      <c r="JL16" s="78">
        <v>6</v>
      </c>
      <c r="JM16" s="78">
        <v>1</v>
      </c>
      <c r="JN16" s="78">
        <v>7</v>
      </c>
      <c r="JO16" s="78">
        <v>0</v>
      </c>
      <c r="JP16" s="78">
        <v>1</v>
      </c>
      <c r="JQ16" s="78">
        <v>4</v>
      </c>
      <c r="JR16" s="78">
        <v>1</v>
      </c>
      <c r="JS16" s="78">
        <v>12</v>
      </c>
      <c r="JT16" s="78">
        <v>15</v>
      </c>
      <c r="JU16" s="78">
        <v>9</v>
      </c>
      <c r="JV16" s="78">
        <v>5</v>
      </c>
      <c r="JW16" s="78">
        <v>7</v>
      </c>
      <c r="JX16" s="78">
        <v>38</v>
      </c>
      <c r="JY16" s="78">
        <v>9</v>
      </c>
      <c r="JZ16" s="78">
        <v>4</v>
      </c>
      <c r="KA16" s="78">
        <v>27</v>
      </c>
      <c r="KB16" s="78">
        <v>4</v>
      </c>
      <c r="KC16" s="78">
        <v>0</v>
      </c>
      <c r="KD16" s="78">
        <v>0</v>
      </c>
      <c r="KE16" s="78">
        <v>0</v>
      </c>
      <c r="KF16" s="78">
        <v>6</v>
      </c>
      <c r="KG16" s="78">
        <v>2</v>
      </c>
      <c r="KH16" s="78">
        <v>0</v>
      </c>
      <c r="KI16" s="78">
        <v>0</v>
      </c>
      <c r="KJ16" s="78">
        <v>0</v>
      </c>
      <c r="KK16" s="78">
        <v>0</v>
      </c>
      <c r="KL16" s="78">
        <v>0</v>
      </c>
      <c r="KM16" s="78">
        <v>0</v>
      </c>
      <c r="KN16" s="78">
        <v>0</v>
      </c>
      <c r="KO16" s="78">
        <v>0</v>
      </c>
      <c r="KP16" s="78">
        <v>0</v>
      </c>
      <c r="KQ16" s="78">
        <v>0</v>
      </c>
      <c r="KR16" s="78">
        <v>0</v>
      </c>
      <c r="KS16" s="78">
        <v>0</v>
      </c>
      <c r="KT16" s="78">
        <v>0</v>
      </c>
      <c r="KU16" s="78">
        <v>0</v>
      </c>
      <c r="KV16" s="78">
        <v>0</v>
      </c>
      <c r="KW16" s="78">
        <v>0</v>
      </c>
      <c r="KX16" s="78">
        <v>0</v>
      </c>
      <c r="KY16" s="78">
        <v>0</v>
      </c>
      <c r="KZ16" s="78">
        <v>8</v>
      </c>
      <c r="LA16" s="78">
        <v>0</v>
      </c>
      <c r="LB16" s="78">
        <v>0</v>
      </c>
      <c r="LC16" s="78">
        <v>0</v>
      </c>
      <c r="LD16" s="78">
        <v>0</v>
      </c>
      <c r="LE16" s="78">
        <v>0</v>
      </c>
      <c r="LF16" s="78">
        <v>1</v>
      </c>
      <c r="LG16" s="78">
        <v>0</v>
      </c>
      <c r="LH16" s="78">
        <v>0</v>
      </c>
      <c r="LI16" s="78">
        <v>0</v>
      </c>
      <c r="LJ16" s="78">
        <v>0</v>
      </c>
      <c r="LK16" s="78">
        <v>0</v>
      </c>
      <c r="LL16" s="78">
        <v>0</v>
      </c>
      <c r="LM16" s="78">
        <v>0</v>
      </c>
      <c r="LN16" s="78">
        <v>0</v>
      </c>
      <c r="LO16" s="78">
        <v>2</v>
      </c>
      <c r="LP16" s="78">
        <v>0</v>
      </c>
      <c r="LQ16" s="78">
        <v>0</v>
      </c>
      <c r="LR16" s="78">
        <v>0</v>
      </c>
      <c r="LS16" s="78">
        <v>10</v>
      </c>
      <c r="LT16" s="78">
        <v>0</v>
      </c>
      <c r="LU16" s="78">
        <v>0</v>
      </c>
      <c r="LV16" s="78">
        <v>1</v>
      </c>
      <c r="LW16" s="78">
        <v>0</v>
      </c>
      <c r="LX16" s="78">
        <v>1</v>
      </c>
      <c r="LY16" s="78">
        <v>3</v>
      </c>
      <c r="LZ16" s="78">
        <v>0</v>
      </c>
      <c r="MA16" s="78">
        <v>13</v>
      </c>
      <c r="MB16" s="78">
        <v>0</v>
      </c>
      <c r="MC16" s="78">
        <v>0</v>
      </c>
      <c r="MD16" s="78">
        <v>0</v>
      </c>
      <c r="ME16" s="78">
        <v>0</v>
      </c>
      <c r="MF16" s="78">
        <v>7</v>
      </c>
      <c r="MG16" s="78">
        <v>0</v>
      </c>
      <c r="MH16" s="78">
        <v>0</v>
      </c>
      <c r="MI16" s="78">
        <v>0</v>
      </c>
      <c r="MJ16" s="78">
        <v>0</v>
      </c>
      <c r="MK16" s="78">
        <v>0</v>
      </c>
      <c r="ML16" s="78">
        <v>0</v>
      </c>
      <c r="MM16" s="78">
        <v>0</v>
      </c>
      <c r="MN16" s="78">
        <v>0</v>
      </c>
      <c r="MO16" s="78">
        <v>0</v>
      </c>
      <c r="MP16" s="78">
        <v>2</v>
      </c>
      <c r="MQ16" s="78">
        <v>0</v>
      </c>
      <c r="MR16" s="78">
        <v>0</v>
      </c>
      <c r="MS16" s="78">
        <v>0</v>
      </c>
      <c r="MT16" s="78">
        <v>0</v>
      </c>
      <c r="MU16" s="78">
        <v>0</v>
      </c>
      <c r="MV16" s="78">
        <v>0</v>
      </c>
      <c r="MW16" s="78">
        <v>0</v>
      </c>
      <c r="MX16" s="78">
        <v>5</v>
      </c>
      <c r="MY16" s="78">
        <v>0</v>
      </c>
      <c r="MZ16" s="78">
        <v>0</v>
      </c>
      <c r="NA16" s="78">
        <v>0</v>
      </c>
      <c r="NB16" s="78">
        <v>0</v>
      </c>
      <c r="NC16" s="78">
        <v>0</v>
      </c>
      <c r="ND16" s="78">
        <v>0</v>
      </c>
      <c r="NE16" s="78">
        <v>0</v>
      </c>
      <c r="NF16" s="78">
        <v>26</v>
      </c>
      <c r="NG16" s="78">
        <v>9</v>
      </c>
      <c r="NH16" s="78">
        <v>2</v>
      </c>
      <c r="NI16" s="78">
        <v>0</v>
      </c>
      <c r="NJ16" s="78">
        <v>1</v>
      </c>
      <c r="NK16" s="78">
        <v>4</v>
      </c>
      <c r="NL16" s="78">
        <v>0</v>
      </c>
      <c r="NM16" s="78">
        <v>6</v>
      </c>
      <c r="NN16" s="78">
        <v>1</v>
      </c>
      <c r="NO16" s="78">
        <v>7</v>
      </c>
      <c r="NP16" s="78">
        <v>0</v>
      </c>
      <c r="NQ16" s="78">
        <v>1</v>
      </c>
      <c r="NR16" s="78">
        <v>4</v>
      </c>
      <c r="NS16" s="78">
        <v>1</v>
      </c>
      <c r="NT16" s="78">
        <v>12</v>
      </c>
      <c r="NU16" s="78">
        <v>15</v>
      </c>
      <c r="NV16" s="78">
        <v>9</v>
      </c>
      <c r="NW16" s="78">
        <v>5</v>
      </c>
      <c r="NX16" s="78">
        <v>7</v>
      </c>
      <c r="NY16" s="78">
        <v>38</v>
      </c>
      <c r="NZ16" s="78">
        <v>9</v>
      </c>
      <c r="OA16" s="78">
        <v>4</v>
      </c>
      <c r="OB16" s="78">
        <v>27</v>
      </c>
      <c r="OC16" s="78">
        <v>4</v>
      </c>
      <c r="OD16" s="78">
        <v>0</v>
      </c>
      <c r="OE16" s="78">
        <v>0</v>
      </c>
      <c r="OF16" s="78">
        <v>0</v>
      </c>
      <c r="OG16" s="78">
        <v>6</v>
      </c>
      <c r="OH16" s="78">
        <v>2</v>
      </c>
      <c r="OI16" s="78">
        <v>0</v>
      </c>
      <c r="OJ16" s="78">
        <v>0</v>
      </c>
      <c r="OK16" s="78">
        <v>0</v>
      </c>
      <c r="OL16" s="78">
        <v>0</v>
      </c>
      <c r="OM16" s="78">
        <v>0</v>
      </c>
      <c r="ON16" s="78">
        <v>0</v>
      </c>
      <c r="OO16" s="78">
        <v>0</v>
      </c>
      <c r="OP16" s="78">
        <v>0</v>
      </c>
      <c r="OQ16" s="78">
        <v>0</v>
      </c>
      <c r="OR16" s="78">
        <v>0</v>
      </c>
      <c r="OS16" s="78">
        <v>0</v>
      </c>
      <c r="OT16" s="78">
        <v>0</v>
      </c>
      <c r="OU16" s="78">
        <v>0</v>
      </c>
      <c r="OV16" s="78">
        <v>0</v>
      </c>
      <c r="OW16" s="78">
        <v>0</v>
      </c>
      <c r="OX16" s="78">
        <v>0</v>
      </c>
      <c r="OY16" s="78">
        <v>0</v>
      </c>
      <c r="OZ16" s="78">
        <v>0</v>
      </c>
      <c r="PA16" s="78">
        <v>8</v>
      </c>
      <c r="PB16" s="78">
        <v>0</v>
      </c>
      <c r="PC16" s="78">
        <v>0</v>
      </c>
      <c r="PD16" s="78">
        <v>0</v>
      </c>
      <c r="PE16" s="78">
        <v>0</v>
      </c>
      <c r="PF16" s="78">
        <v>0</v>
      </c>
      <c r="PG16" s="78">
        <v>1</v>
      </c>
      <c r="PH16" s="78">
        <v>0</v>
      </c>
      <c r="PI16" s="78">
        <v>0</v>
      </c>
      <c r="PJ16" s="78">
        <v>0</v>
      </c>
      <c r="PK16" s="78">
        <v>0</v>
      </c>
      <c r="PL16" s="78">
        <v>0</v>
      </c>
      <c r="PM16" s="78">
        <v>0</v>
      </c>
      <c r="PN16" s="78">
        <v>0</v>
      </c>
      <c r="PO16" s="78">
        <v>0</v>
      </c>
      <c r="PP16" s="78">
        <v>2</v>
      </c>
      <c r="PQ16" s="78">
        <v>0</v>
      </c>
      <c r="PR16" s="78">
        <v>0</v>
      </c>
      <c r="PS16" s="78">
        <v>0</v>
      </c>
      <c r="PT16" s="78">
        <v>10</v>
      </c>
      <c r="PU16" s="78">
        <v>0</v>
      </c>
      <c r="PV16" s="78">
        <v>0</v>
      </c>
      <c r="PW16" s="78">
        <v>1</v>
      </c>
      <c r="PX16" s="78">
        <v>0</v>
      </c>
      <c r="PY16" s="78">
        <v>1</v>
      </c>
      <c r="PZ16" s="78">
        <v>3</v>
      </c>
      <c r="QA16" s="78">
        <v>0</v>
      </c>
      <c r="QB16" s="78">
        <v>13</v>
      </c>
      <c r="QC16" s="78">
        <v>0</v>
      </c>
      <c r="QD16" s="78">
        <v>0</v>
      </c>
      <c r="QE16" s="78">
        <v>0</v>
      </c>
      <c r="QF16" s="78">
        <v>0</v>
      </c>
      <c r="QG16" s="78">
        <v>7</v>
      </c>
      <c r="QH16" s="78">
        <v>0</v>
      </c>
      <c r="QI16" s="78">
        <v>0</v>
      </c>
      <c r="QJ16" s="78">
        <v>0</v>
      </c>
      <c r="QK16" s="78">
        <v>0</v>
      </c>
      <c r="QL16" s="78">
        <v>0</v>
      </c>
      <c r="QM16" s="78">
        <v>0</v>
      </c>
      <c r="QN16" s="78">
        <v>0</v>
      </c>
      <c r="QO16" s="78">
        <v>0</v>
      </c>
      <c r="QP16" s="78">
        <v>0</v>
      </c>
      <c r="QQ16" s="78">
        <v>2</v>
      </c>
      <c r="QR16" s="78">
        <v>0</v>
      </c>
      <c r="QS16" s="78">
        <v>0</v>
      </c>
      <c r="QT16" s="78">
        <v>5</v>
      </c>
      <c r="QU16" s="78">
        <v>0</v>
      </c>
      <c r="QV16" s="78">
        <v>0</v>
      </c>
      <c r="QW16" s="78">
        <v>0</v>
      </c>
      <c r="QX16" s="78">
        <v>192</v>
      </c>
      <c r="QY16" s="78">
        <v>6</v>
      </c>
      <c r="QZ16" s="78">
        <v>2</v>
      </c>
      <c r="RA16" s="78">
        <v>0</v>
      </c>
      <c r="RB16" s="78">
        <v>8</v>
      </c>
      <c r="RC16" s="78">
        <v>1</v>
      </c>
      <c r="RD16" s="78">
        <v>0</v>
      </c>
      <c r="RE16" s="78">
        <v>2</v>
      </c>
      <c r="RF16" s="78">
        <v>10</v>
      </c>
      <c r="RG16" s="78">
        <v>2</v>
      </c>
      <c r="RH16" s="78">
        <v>3</v>
      </c>
      <c r="RI16" s="78">
        <v>13</v>
      </c>
      <c r="RJ16" s="78">
        <v>0</v>
      </c>
      <c r="RK16" s="78">
        <v>7</v>
      </c>
      <c r="RL16" s="78">
        <v>2</v>
      </c>
      <c r="RM16" s="78">
        <v>0</v>
      </c>
      <c r="RN16" s="78">
        <v>0</v>
      </c>
      <c r="RO16" s="78">
        <v>5</v>
      </c>
      <c r="RP16" s="78">
        <v>0</v>
      </c>
      <c r="RQ16" s="78">
        <v>0</v>
      </c>
      <c r="RR16" s="78">
        <v>0</v>
      </c>
      <c r="RS16" s="78">
        <v>192</v>
      </c>
      <c r="RT16" s="78">
        <v>6</v>
      </c>
      <c r="RU16" s="78">
        <v>2</v>
      </c>
      <c r="RV16" s="78">
        <v>0</v>
      </c>
      <c r="RW16" s="78">
        <v>8</v>
      </c>
      <c r="RX16" s="78">
        <v>1</v>
      </c>
      <c r="RY16" s="78">
        <v>0</v>
      </c>
      <c r="RZ16" s="78">
        <v>2</v>
      </c>
      <c r="SA16" s="78">
        <v>10</v>
      </c>
      <c r="SB16" s="78">
        <v>2</v>
      </c>
      <c r="SC16" s="78">
        <v>3</v>
      </c>
      <c r="SD16" s="78">
        <v>13</v>
      </c>
      <c r="SE16" s="78">
        <v>0</v>
      </c>
      <c r="SF16" s="78">
        <v>7</v>
      </c>
      <c r="SG16" s="78">
        <v>2</v>
      </c>
      <c r="SH16" s="78">
        <v>0</v>
      </c>
    </row>
    <row r="17" spans="1:502">
      <c r="A17" s="17" t="s">
        <v>2001</v>
      </c>
      <c r="B17" s="77">
        <v>9</v>
      </c>
      <c r="C17" s="77">
        <v>9</v>
      </c>
      <c r="D17" s="77">
        <v>1</v>
      </c>
      <c r="E17" s="77">
        <v>2012</v>
      </c>
      <c r="F17" s="77" t="s">
        <v>180</v>
      </c>
      <c r="G17" s="1017" t="s">
        <v>1595</v>
      </c>
      <c r="H17" s="77" t="s">
        <v>1596</v>
      </c>
      <c r="I17" s="1018"/>
      <c r="J17" s="80">
        <v>36.389000000000003</v>
      </c>
      <c r="K17" s="80">
        <v>0</v>
      </c>
      <c r="L17" s="80">
        <v>0</v>
      </c>
      <c r="M17" s="80">
        <v>0</v>
      </c>
      <c r="N17" s="80">
        <v>0</v>
      </c>
      <c r="O17" s="80">
        <v>0</v>
      </c>
      <c r="P17" s="80">
        <v>0</v>
      </c>
      <c r="Q17" s="80">
        <v>0</v>
      </c>
      <c r="R17" s="80">
        <v>171.26599999999999</v>
      </c>
      <c r="S17" s="80">
        <v>112.003</v>
      </c>
      <c r="T17" s="80">
        <v>12.558999999999999</v>
      </c>
      <c r="U17" s="80">
        <v>2.7250000000000001</v>
      </c>
      <c r="V17" s="80">
        <v>3.0640000000000001</v>
      </c>
      <c r="W17" s="80">
        <v>54.744999999999997</v>
      </c>
      <c r="X17" s="80">
        <v>0</v>
      </c>
      <c r="Y17" s="80">
        <v>45.356999999999999</v>
      </c>
      <c r="Z17" s="80">
        <v>3.37</v>
      </c>
      <c r="AA17" s="80">
        <v>44.445</v>
      </c>
      <c r="AB17" s="80">
        <v>0</v>
      </c>
      <c r="AC17" s="80">
        <v>2.75</v>
      </c>
      <c r="AD17" s="80">
        <v>169.91</v>
      </c>
      <c r="AE17" s="80">
        <v>20.422000000000001</v>
      </c>
      <c r="AF17" s="80">
        <v>73.558000000000007</v>
      </c>
      <c r="AG17" s="80">
        <v>77.480999999999995</v>
      </c>
      <c r="AH17" s="80">
        <v>82.778999999999996</v>
      </c>
      <c r="AI17" s="80">
        <v>32.079000000000001</v>
      </c>
      <c r="AJ17" s="80">
        <v>62.036999999999999</v>
      </c>
      <c r="AK17" s="80">
        <v>667.96400000000006</v>
      </c>
      <c r="AL17" s="80">
        <v>118.874</v>
      </c>
      <c r="AM17" s="80">
        <v>15.06</v>
      </c>
      <c r="AN17" s="80">
        <v>309.73399999999998</v>
      </c>
      <c r="AO17" s="80">
        <v>24.466000000000001</v>
      </c>
      <c r="AP17" s="80">
        <v>0</v>
      </c>
      <c r="AQ17" s="80">
        <v>0</v>
      </c>
      <c r="AR17" s="80">
        <v>0.74099999999999999</v>
      </c>
      <c r="AS17" s="80">
        <v>42.32</v>
      </c>
      <c r="AT17" s="80">
        <v>8.2769999999999992</v>
      </c>
      <c r="AU17" s="80">
        <v>0</v>
      </c>
      <c r="AV17" s="80">
        <v>0</v>
      </c>
      <c r="AW17" s="80">
        <v>0</v>
      </c>
      <c r="AX17" s="80">
        <v>0</v>
      </c>
      <c r="AY17" s="80">
        <v>0</v>
      </c>
      <c r="AZ17" s="80">
        <v>0</v>
      </c>
      <c r="BA17" s="80">
        <v>0</v>
      </c>
      <c r="BB17" s="80">
        <v>0</v>
      </c>
      <c r="BC17" s="80">
        <v>0</v>
      </c>
      <c r="BD17" s="80">
        <v>0</v>
      </c>
      <c r="BE17" s="80">
        <v>0</v>
      </c>
      <c r="BF17" s="80">
        <v>0</v>
      </c>
      <c r="BG17" s="80">
        <v>0</v>
      </c>
      <c r="BH17" s="80">
        <v>0</v>
      </c>
      <c r="BI17" s="80">
        <v>0</v>
      </c>
      <c r="BJ17" s="80">
        <v>0</v>
      </c>
      <c r="BK17" s="80">
        <v>0</v>
      </c>
      <c r="BL17" s="80">
        <v>0</v>
      </c>
      <c r="BM17" s="80">
        <v>28.053999999999998</v>
      </c>
      <c r="BN17" s="80">
        <v>0</v>
      </c>
      <c r="BO17" s="80">
        <v>0</v>
      </c>
      <c r="BP17" s="80">
        <v>0</v>
      </c>
      <c r="BQ17" s="80">
        <v>0</v>
      </c>
      <c r="BR17" s="80">
        <v>0</v>
      </c>
      <c r="BS17" s="80">
        <v>5.7080000000000002</v>
      </c>
      <c r="BT17" s="80">
        <v>0</v>
      </c>
      <c r="BU17" s="80">
        <v>0</v>
      </c>
      <c r="BV17" s="80">
        <v>0</v>
      </c>
      <c r="BW17" s="80">
        <v>0</v>
      </c>
      <c r="BX17" s="80">
        <v>0</v>
      </c>
      <c r="BY17" s="80">
        <v>0</v>
      </c>
      <c r="BZ17" s="80">
        <v>10.749000000000001</v>
      </c>
      <c r="CA17" s="80">
        <v>0</v>
      </c>
      <c r="CB17" s="80">
        <v>5.6719999999999997</v>
      </c>
      <c r="CC17" s="80">
        <v>0</v>
      </c>
      <c r="CD17" s="80">
        <v>0</v>
      </c>
      <c r="CE17" s="80">
        <v>0</v>
      </c>
      <c r="CF17" s="80">
        <v>88.846999999999994</v>
      </c>
      <c r="CG17" s="80">
        <v>0</v>
      </c>
      <c r="CH17" s="80">
        <v>0</v>
      </c>
      <c r="CI17" s="80">
        <v>4.1529999999999996</v>
      </c>
      <c r="CJ17" s="80">
        <v>0</v>
      </c>
      <c r="CK17" s="80">
        <v>3.6179999999999999</v>
      </c>
      <c r="CL17" s="80">
        <v>33.011000000000003</v>
      </c>
      <c r="CM17" s="80">
        <v>0</v>
      </c>
      <c r="CN17" s="80">
        <v>85.248999999999995</v>
      </c>
      <c r="CO17" s="80">
        <v>0</v>
      </c>
      <c r="CP17" s="80">
        <v>0</v>
      </c>
      <c r="CQ17" s="80">
        <v>0</v>
      </c>
      <c r="CR17" s="80">
        <v>0</v>
      </c>
      <c r="CS17" s="80">
        <v>93.108000000000004</v>
      </c>
      <c r="CT17" s="80">
        <v>0</v>
      </c>
      <c r="CU17" s="80">
        <v>0</v>
      </c>
      <c r="CV17" s="80">
        <v>0</v>
      </c>
      <c r="CW17" s="80">
        <v>0</v>
      </c>
      <c r="CX17" s="80">
        <v>0</v>
      </c>
      <c r="CY17" s="80">
        <v>0</v>
      </c>
      <c r="CZ17" s="80">
        <v>0</v>
      </c>
      <c r="DA17" s="80">
        <v>0</v>
      </c>
      <c r="DB17" s="80">
        <v>0</v>
      </c>
      <c r="DC17" s="80">
        <v>2.3969999999999998</v>
      </c>
      <c r="DD17" s="80">
        <v>0</v>
      </c>
      <c r="DE17" s="80">
        <v>0</v>
      </c>
      <c r="DF17" s="80">
        <v>0</v>
      </c>
      <c r="DG17" s="80">
        <v>0</v>
      </c>
      <c r="DH17" s="80">
        <v>0</v>
      </c>
      <c r="DI17" s="80">
        <v>0</v>
      </c>
      <c r="DJ17" s="80">
        <v>0.74099999999999999</v>
      </c>
      <c r="DK17" s="80">
        <v>36.389000000000003</v>
      </c>
      <c r="DL17" s="80">
        <v>0</v>
      </c>
      <c r="DM17" s="80">
        <v>0</v>
      </c>
      <c r="DN17" s="80">
        <v>0</v>
      </c>
      <c r="DO17" s="80">
        <v>0</v>
      </c>
      <c r="DP17" s="80">
        <v>0</v>
      </c>
      <c r="DQ17" s="80">
        <v>0</v>
      </c>
      <c r="DR17" s="80">
        <v>0</v>
      </c>
      <c r="DS17" s="80">
        <v>171.26599999999999</v>
      </c>
      <c r="DT17" s="80">
        <v>112.003</v>
      </c>
      <c r="DU17" s="80">
        <v>12.558999999999999</v>
      </c>
      <c r="DV17" s="80">
        <v>2.7250000000000001</v>
      </c>
      <c r="DW17" s="80">
        <v>3.0640000000000001</v>
      </c>
      <c r="DX17" s="80">
        <v>54.744999999999997</v>
      </c>
      <c r="DY17" s="80">
        <v>0</v>
      </c>
      <c r="DZ17" s="80">
        <v>45.356999999999999</v>
      </c>
      <c r="EA17" s="80">
        <v>3.37</v>
      </c>
      <c r="EB17" s="80">
        <v>44.445</v>
      </c>
      <c r="EC17" s="80">
        <v>0</v>
      </c>
      <c r="ED17" s="80">
        <v>2.75</v>
      </c>
      <c r="EE17" s="80">
        <v>169.91</v>
      </c>
      <c r="EF17" s="80">
        <v>20.422000000000001</v>
      </c>
      <c r="EG17" s="80">
        <v>73.558000000000007</v>
      </c>
      <c r="EH17" s="80">
        <v>77.480999999999995</v>
      </c>
      <c r="EI17" s="80">
        <v>82.778999999999996</v>
      </c>
      <c r="EJ17" s="80">
        <v>32.079000000000001</v>
      </c>
      <c r="EK17" s="80">
        <v>62.036999999999999</v>
      </c>
      <c r="EL17" s="80">
        <v>667.96400000000006</v>
      </c>
      <c r="EM17" s="80">
        <v>118.874</v>
      </c>
      <c r="EN17" s="80">
        <v>15.06</v>
      </c>
      <c r="EO17" s="80">
        <v>309.73399999999998</v>
      </c>
      <c r="EP17" s="80">
        <v>24.466000000000001</v>
      </c>
      <c r="EQ17" s="80">
        <v>0</v>
      </c>
      <c r="ER17" s="80">
        <v>0</v>
      </c>
      <c r="ES17" s="80">
        <v>0</v>
      </c>
      <c r="ET17" s="80">
        <v>42.32</v>
      </c>
      <c r="EU17" s="80">
        <v>8.2769999999999992</v>
      </c>
      <c r="EV17" s="80">
        <v>0</v>
      </c>
      <c r="EW17" s="80">
        <v>0</v>
      </c>
      <c r="EX17" s="80">
        <v>0</v>
      </c>
      <c r="EY17" s="80">
        <v>0</v>
      </c>
      <c r="EZ17" s="80">
        <v>0</v>
      </c>
      <c r="FA17" s="80">
        <v>0</v>
      </c>
      <c r="FB17" s="80">
        <v>0</v>
      </c>
      <c r="FC17" s="80">
        <v>0</v>
      </c>
      <c r="FD17" s="80">
        <v>0</v>
      </c>
      <c r="FE17" s="80">
        <v>0</v>
      </c>
      <c r="FF17" s="80">
        <v>0</v>
      </c>
      <c r="FG17" s="80">
        <v>0</v>
      </c>
      <c r="FH17" s="80">
        <v>0</v>
      </c>
      <c r="FI17" s="80">
        <v>0</v>
      </c>
      <c r="FJ17" s="80">
        <v>0</v>
      </c>
      <c r="FK17" s="80">
        <v>0</v>
      </c>
      <c r="FL17" s="80">
        <v>0</v>
      </c>
      <c r="FM17" s="80">
        <v>0</v>
      </c>
      <c r="FN17" s="80">
        <v>28.053999999999998</v>
      </c>
      <c r="FO17" s="80">
        <v>0</v>
      </c>
      <c r="FP17" s="80">
        <v>0</v>
      </c>
      <c r="FQ17" s="80">
        <v>0</v>
      </c>
      <c r="FR17" s="80">
        <v>0</v>
      </c>
      <c r="FS17" s="80">
        <v>0</v>
      </c>
      <c r="FT17" s="80">
        <v>5.7080000000000002</v>
      </c>
      <c r="FU17" s="80">
        <v>0</v>
      </c>
      <c r="FV17" s="80">
        <v>0</v>
      </c>
      <c r="FW17" s="80">
        <v>0</v>
      </c>
      <c r="FX17" s="80">
        <v>0</v>
      </c>
      <c r="FY17" s="80">
        <v>0</v>
      </c>
      <c r="FZ17" s="80">
        <v>0</v>
      </c>
      <c r="GA17" s="80">
        <v>10.749000000000001</v>
      </c>
      <c r="GB17" s="80">
        <v>0</v>
      </c>
      <c r="GC17" s="80">
        <v>5.6719999999999997</v>
      </c>
      <c r="GD17" s="80">
        <v>0</v>
      </c>
      <c r="GE17" s="80">
        <v>0</v>
      </c>
      <c r="GF17" s="80">
        <v>0</v>
      </c>
      <c r="GG17" s="80">
        <v>88.846999999999994</v>
      </c>
      <c r="GH17" s="80">
        <v>0</v>
      </c>
      <c r="GI17" s="80">
        <v>0</v>
      </c>
      <c r="GJ17" s="80">
        <v>4.1529999999999996</v>
      </c>
      <c r="GK17" s="80">
        <v>0</v>
      </c>
      <c r="GL17" s="80">
        <v>3.6179999999999999</v>
      </c>
      <c r="GM17" s="80">
        <v>33.011000000000003</v>
      </c>
      <c r="GN17" s="80">
        <v>0</v>
      </c>
      <c r="GO17" s="80">
        <v>85.248999999999995</v>
      </c>
      <c r="GP17" s="80">
        <v>0</v>
      </c>
      <c r="GQ17" s="80">
        <v>0</v>
      </c>
      <c r="GR17" s="80">
        <v>0</v>
      </c>
      <c r="GS17" s="80">
        <v>0</v>
      </c>
      <c r="GT17" s="80">
        <v>93.108000000000004</v>
      </c>
      <c r="GU17" s="80">
        <v>0</v>
      </c>
      <c r="GV17" s="80">
        <v>0</v>
      </c>
      <c r="GW17" s="80">
        <v>0</v>
      </c>
      <c r="GX17" s="80">
        <v>0</v>
      </c>
      <c r="GY17" s="80">
        <v>0</v>
      </c>
      <c r="GZ17" s="80">
        <v>0</v>
      </c>
      <c r="HA17" s="80">
        <v>0</v>
      </c>
      <c r="HB17" s="80">
        <v>0</v>
      </c>
      <c r="HC17" s="80">
        <v>0</v>
      </c>
      <c r="HD17" s="80">
        <v>2.3969999999999998</v>
      </c>
      <c r="HE17" s="80">
        <v>0</v>
      </c>
      <c r="HF17" s="80">
        <v>0.74099999999999999</v>
      </c>
      <c r="HG17" s="80">
        <v>36.389000000000003</v>
      </c>
      <c r="HH17" s="80">
        <v>0</v>
      </c>
      <c r="HI17" s="80">
        <v>0</v>
      </c>
      <c r="HJ17" s="80">
        <v>0</v>
      </c>
      <c r="HK17" s="80">
        <v>2106.6480000000001</v>
      </c>
      <c r="HL17" s="80">
        <v>42.32</v>
      </c>
      <c r="HM17" s="80">
        <v>8.2769999999999992</v>
      </c>
      <c r="HN17" s="80">
        <v>0</v>
      </c>
      <c r="HO17" s="80">
        <v>28.053999999999998</v>
      </c>
      <c r="HP17" s="80">
        <v>5.7080000000000002</v>
      </c>
      <c r="HQ17" s="80">
        <v>10.749000000000001</v>
      </c>
      <c r="HR17" s="80">
        <v>5.6719999999999997</v>
      </c>
      <c r="HS17" s="80">
        <v>88.846999999999994</v>
      </c>
      <c r="HT17" s="80">
        <v>7.7709999999999999</v>
      </c>
      <c r="HU17" s="80">
        <v>33.011000000000003</v>
      </c>
      <c r="HV17" s="80">
        <v>85.248999999999995</v>
      </c>
      <c r="HW17" s="80">
        <v>0</v>
      </c>
      <c r="HX17" s="80">
        <v>93.108000000000004</v>
      </c>
      <c r="HY17" s="80">
        <v>2.3969999999999998</v>
      </c>
      <c r="HZ17" s="80">
        <v>0</v>
      </c>
      <c r="IA17" s="80">
        <v>0.74099999999999999</v>
      </c>
      <c r="IB17" s="80">
        <v>36.389000000000003</v>
      </c>
      <c r="IC17" s="80">
        <v>0</v>
      </c>
      <c r="ID17" s="80">
        <v>0</v>
      </c>
      <c r="IE17" s="80">
        <v>0</v>
      </c>
      <c r="IF17" s="80">
        <v>2106.6480000000001</v>
      </c>
      <c r="IG17" s="80">
        <v>43.061</v>
      </c>
      <c r="IH17" s="80">
        <v>8.2769999999999992</v>
      </c>
      <c r="II17" s="80">
        <v>0</v>
      </c>
      <c r="IJ17" s="80">
        <v>28.053999999999998</v>
      </c>
      <c r="IK17" s="80">
        <v>5.7080000000000002</v>
      </c>
      <c r="IL17" s="80">
        <v>10.749000000000001</v>
      </c>
      <c r="IM17" s="80">
        <v>5.6719999999999997</v>
      </c>
      <c r="IN17" s="80">
        <v>88.846999999999994</v>
      </c>
      <c r="IO17" s="80">
        <v>7.7709999999999999</v>
      </c>
      <c r="IP17" s="80">
        <v>33.011000000000003</v>
      </c>
      <c r="IQ17" s="80">
        <v>85.248999999999995</v>
      </c>
      <c r="IR17" s="80">
        <v>0</v>
      </c>
      <c r="IS17" s="80">
        <v>93.108000000000004</v>
      </c>
      <c r="IT17" s="80">
        <v>2.3969999999999998</v>
      </c>
      <c r="IU17" s="80">
        <v>0</v>
      </c>
      <c r="IV17" s="81">
        <v>0</v>
      </c>
      <c r="IW17" s="78">
        <v>5</v>
      </c>
      <c r="IX17" s="78">
        <v>0</v>
      </c>
      <c r="IY17" s="78">
        <v>0</v>
      </c>
      <c r="IZ17" s="78">
        <v>0</v>
      </c>
      <c r="JA17" s="78">
        <v>0</v>
      </c>
      <c r="JB17" s="78">
        <v>0</v>
      </c>
      <c r="JC17" s="78">
        <v>0</v>
      </c>
      <c r="JD17" s="78">
        <v>0</v>
      </c>
      <c r="JE17" s="78">
        <v>27</v>
      </c>
      <c r="JF17" s="78">
        <v>9</v>
      </c>
      <c r="JG17" s="78">
        <v>2</v>
      </c>
      <c r="JH17" s="78">
        <v>1</v>
      </c>
      <c r="JI17" s="78">
        <v>1</v>
      </c>
      <c r="JJ17" s="78">
        <v>4</v>
      </c>
      <c r="JK17" s="78">
        <v>0</v>
      </c>
      <c r="JL17" s="78">
        <v>6</v>
      </c>
      <c r="JM17" s="78">
        <v>1</v>
      </c>
      <c r="JN17" s="78">
        <v>7</v>
      </c>
      <c r="JO17" s="78">
        <v>0</v>
      </c>
      <c r="JP17" s="78">
        <v>1</v>
      </c>
      <c r="JQ17" s="78">
        <v>4</v>
      </c>
      <c r="JR17" s="78">
        <v>2</v>
      </c>
      <c r="JS17" s="78">
        <v>11</v>
      </c>
      <c r="JT17" s="78">
        <v>14</v>
      </c>
      <c r="JU17" s="78">
        <v>10</v>
      </c>
      <c r="JV17" s="78">
        <v>5</v>
      </c>
      <c r="JW17" s="78">
        <v>6</v>
      </c>
      <c r="JX17" s="78">
        <v>40</v>
      </c>
      <c r="JY17" s="78">
        <v>9</v>
      </c>
      <c r="JZ17" s="78">
        <v>3</v>
      </c>
      <c r="KA17" s="78">
        <v>30</v>
      </c>
      <c r="KB17" s="78">
        <v>4</v>
      </c>
      <c r="KC17" s="78">
        <v>0</v>
      </c>
      <c r="KD17" s="78">
        <v>0</v>
      </c>
      <c r="KE17" s="78">
        <v>1</v>
      </c>
      <c r="KF17" s="78">
        <v>6</v>
      </c>
      <c r="KG17" s="78">
        <v>2</v>
      </c>
      <c r="KH17" s="78">
        <v>0</v>
      </c>
      <c r="KI17" s="78">
        <v>0</v>
      </c>
      <c r="KJ17" s="78">
        <v>0</v>
      </c>
      <c r="KK17" s="78">
        <v>0</v>
      </c>
      <c r="KL17" s="78">
        <v>0</v>
      </c>
      <c r="KM17" s="78">
        <v>0</v>
      </c>
      <c r="KN17" s="78">
        <v>0</v>
      </c>
      <c r="KO17" s="78">
        <v>0</v>
      </c>
      <c r="KP17" s="78">
        <v>0</v>
      </c>
      <c r="KQ17" s="78">
        <v>0</v>
      </c>
      <c r="KR17" s="78">
        <v>0</v>
      </c>
      <c r="KS17" s="78">
        <v>0</v>
      </c>
      <c r="KT17" s="78">
        <v>0</v>
      </c>
      <c r="KU17" s="78">
        <v>0</v>
      </c>
      <c r="KV17" s="78">
        <v>0</v>
      </c>
      <c r="KW17" s="78">
        <v>0</v>
      </c>
      <c r="KX17" s="78">
        <v>0</v>
      </c>
      <c r="KY17" s="78">
        <v>0</v>
      </c>
      <c r="KZ17" s="78">
        <v>8</v>
      </c>
      <c r="LA17" s="78">
        <v>0</v>
      </c>
      <c r="LB17" s="78">
        <v>0</v>
      </c>
      <c r="LC17" s="78">
        <v>0</v>
      </c>
      <c r="LD17" s="78">
        <v>0</v>
      </c>
      <c r="LE17" s="78">
        <v>0</v>
      </c>
      <c r="LF17" s="78">
        <v>1</v>
      </c>
      <c r="LG17" s="78">
        <v>0</v>
      </c>
      <c r="LH17" s="78">
        <v>0</v>
      </c>
      <c r="LI17" s="78">
        <v>0</v>
      </c>
      <c r="LJ17" s="78">
        <v>0</v>
      </c>
      <c r="LK17" s="78">
        <v>0</v>
      </c>
      <c r="LL17" s="78">
        <v>0</v>
      </c>
      <c r="LM17" s="78">
        <v>1</v>
      </c>
      <c r="LN17" s="78">
        <v>0</v>
      </c>
      <c r="LO17" s="78">
        <v>1</v>
      </c>
      <c r="LP17" s="78">
        <v>0</v>
      </c>
      <c r="LQ17" s="78">
        <v>0</v>
      </c>
      <c r="LR17" s="78">
        <v>0</v>
      </c>
      <c r="LS17" s="78">
        <v>13</v>
      </c>
      <c r="LT17" s="78">
        <v>0</v>
      </c>
      <c r="LU17" s="78">
        <v>0</v>
      </c>
      <c r="LV17" s="78">
        <v>1</v>
      </c>
      <c r="LW17" s="78">
        <v>0</v>
      </c>
      <c r="LX17" s="78">
        <v>1</v>
      </c>
      <c r="LY17" s="78">
        <v>3</v>
      </c>
      <c r="LZ17" s="78">
        <v>0</v>
      </c>
      <c r="MA17" s="78">
        <v>16</v>
      </c>
      <c r="MB17" s="78">
        <v>0</v>
      </c>
      <c r="MC17" s="78">
        <v>0</v>
      </c>
      <c r="MD17" s="78">
        <v>0</v>
      </c>
      <c r="ME17" s="78">
        <v>0</v>
      </c>
      <c r="MF17" s="78">
        <v>7</v>
      </c>
      <c r="MG17" s="78">
        <v>0</v>
      </c>
      <c r="MH17" s="78">
        <v>0</v>
      </c>
      <c r="MI17" s="78">
        <v>0</v>
      </c>
      <c r="MJ17" s="78">
        <v>0</v>
      </c>
      <c r="MK17" s="78">
        <v>0</v>
      </c>
      <c r="ML17" s="78">
        <v>0</v>
      </c>
      <c r="MM17" s="78">
        <v>0</v>
      </c>
      <c r="MN17" s="78">
        <v>0</v>
      </c>
      <c r="MO17" s="78">
        <v>0</v>
      </c>
      <c r="MP17" s="78">
        <v>1</v>
      </c>
      <c r="MQ17" s="78">
        <v>0</v>
      </c>
      <c r="MR17" s="78">
        <v>0</v>
      </c>
      <c r="MS17" s="78">
        <v>0</v>
      </c>
      <c r="MT17" s="78">
        <v>0</v>
      </c>
      <c r="MU17" s="78">
        <v>0</v>
      </c>
      <c r="MV17" s="78">
        <v>0</v>
      </c>
      <c r="MW17" s="78">
        <v>1</v>
      </c>
      <c r="MX17" s="78">
        <v>5</v>
      </c>
      <c r="MY17" s="78">
        <v>0</v>
      </c>
      <c r="MZ17" s="78">
        <v>0</v>
      </c>
      <c r="NA17" s="78">
        <v>0</v>
      </c>
      <c r="NB17" s="78">
        <v>0</v>
      </c>
      <c r="NC17" s="78">
        <v>0</v>
      </c>
      <c r="ND17" s="78">
        <v>0</v>
      </c>
      <c r="NE17" s="78">
        <v>0</v>
      </c>
      <c r="NF17" s="78">
        <v>27</v>
      </c>
      <c r="NG17" s="78">
        <v>9</v>
      </c>
      <c r="NH17" s="78">
        <v>2</v>
      </c>
      <c r="NI17" s="78">
        <v>1</v>
      </c>
      <c r="NJ17" s="78">
        <v>1</v>
      </c>
      <c r="NK17" s="78">
        <v>4</v>
      </c>
      <c r="NL17" s="78">
        <v>0</v>
      </c>
      <c r="NM17" s="78">
        <v>6</v>
      </c>
      <c r="NN17" s="78">
        <v>1</v>
      </c>
      <c r="NO17" s="78">
        <v>7</v>
      </c>
      <c r="NP17" s="78">
        <v>0</v>
      </c>
      <c r="NQ17" s="78">
        <v>1</v>
      </c>
      <c r="NR17" s="78">
        <v>4</v>
      </c>
      <c r="NS17" s="78">
        <v>2</v>
      </c>
      <c r="NT17" s="78">
        <v>11</v>
      </c>
      <c r="NU17" s="78">
        <v>14</v>
      </c>
      <c r="NV17" s="78">
        <v>10</v>
      </c>
      <c r="NW17" s="78">
        <v>5</v>
      </c>
      <c r="NX17" s="78">
        <v>6</v>
      </c>
      <c r="NY17" s="78">
        <v>40</v>
      </c>
      <c r="NZ17" s="78">
        <v>9</v>
      </c>
      <c r="OA17" s="78">
        <v>3</v>
      </c>
      <c r="OB17" s="78">
        <v>30</v>
      </c>
      <c r="OC17" s="78">
        <v>4</v>
      </c>
      <c r="OD17" s="78">
        <v>0</v>
      </c>
      <c r="OE17" s="78">
        <v>0</v>
      </c>
      <c r="OF17" s="78">
        <v>0</v>
      </c>
      <c r="OG17" s="78">
        <v>6</v>
      </c>
      <c r="OH17" s="78">
        <v>2</v>
      </c>
      <c r="OI17" s="78">
        <v>0</v>
      </c>
      <c r="OJ17" s="78">
        <v>0</v>
      </c>
      <c r="OK17" s="78">
        <v>0</v>
      </c>
      <c r="OL17" s="78">
        <v>0</v>
      </c>
      <c r="OM17" s="78">
        <v>0</v>
      </c>
      <c r="ON17" s="78">
        <v>0</v>
      </c>
      <c r="OO17" s="78">
        <v>0</v>
      </c>
      <c r="OP17" s="78">
        <v>0</v>
      </c>
      <c r="OQ17" s="78">
        <v>0</v>
      </c>
      <c r="OR17" s="78">
        <v>0</v>
      </c>
      <c r="OS17" s="78">
        <v>0</v>
      </c>
      <c r="OT17" s="78">
        <v>0</v>
      </c>
      <c r="OU17" s="78">
        <v>0</v>
      </c>
      <c r="OV17" s="78">
        <v>0</v>
      </c>
      <c r="OW17" s="78">
        <v>0</v>
      </c>
      <c r="OX17" s="78">
        <v>0</v>
      </c>
      <c r="OY17" s="78">
        <v>0</v>
      </c>
      <c r="OZ17" s="78">
        <v>0</v>
      </c>
      <c r="PA17" s="78">
        <v>8</v>
      </c>
      <c r="PB17" s="78">
        <v>0</v>
      </c>
      <c r="PC17" s="78">
        <v>0</v>
      </c>
      <c r="PD17" s="78">
        <v>0</v>
      </c>
      <c r="PE17" s="78">
        <v>0</v>
      </c>
      <c r="PF17" s="78">
        <v>0</v>
      </c>
      <c r="PG17" s="78">
        <v>1</v>
      </c>
      <c r="PH17" s="78">
        <v>0</v>
      </c>
      <c r="PI17" s="78">
        <v>0</v>
      </c>
      <c r="PJ17" s="78">
        <v>0</v>
      </c>
      <c r="PK17" s="78">
        <v>0</v>
      </c>
      <c r="PL17" s="78">
        <v>0</v>
      </c>
      <c r="PM17" s="78">
        <v>0</v>
      </c>
      <c r="PN17" s="78">
        <v>1</v>
      </c>
      <c r="PO17" s="78">
        <v>0</v>
      </c>
      <c r="PP17" s="78">
        <v>1</v>
      </c>
      <c r="PQ17" s="78">
        <v>0</v>
      </c>
      <c r="PR17" s="78">
        <v>0</v>
      </c>
      <c r="PS17" s="78">
        <v>0</v>
      </c>
      <c r="PT17" s="78">
        <v>13</v>
      </c>
      <c r="PU17" s="78">
        <v>0</v>
      </c>
      <c r="PV17" s="78">
        <v>0</v>
      </c>
      <c r="PW17" s="78">
        <v>1</v>
      </c>
      <c r="PX17" s="78">
        <v>0</v>
      </c>
      <c r="PY17" s="78">
        <v>1</v>
      </c>
      <c r="PZ17" s="78">
        <v>3</v>
      </c>
      <c r="QA17" s="78">
        <v>0</v>
      </c>
      <c r="QB17" s="78">
        <v>16</v>
      </c>
      <c r="QC17" s="78">
        <v>0</v>
      </c>
      <c r="QD17" s="78">
        <v>0</v>
      </c>
      <c r="QE17" s="78">
        <v>0</v>
      </c>
      <c r="QF17" s="78">
        <v>0</v>
      </c>
      <c r="QG17" s="78">
        <v>7</v>
      </c>
      <c r="QH17" s="78">
        <v>0</v>
      </c>
      <c r="QI17" s="78">
        <v>0</v>
      </c>
      <c r="QJ17" s="78">
        <v>0</v>
      </c>
      <c r="QK17" s="78">
        <v>0</v>
      </c>
      <c r="QL17" s="78">
        <v>0</v>
      </c>
      <c r="QM17" s="78">
        <v>0</v>
      </c>
      <c r="QN17" s="78">
        <v>0</v>
      </c>
      <c r="QO17" s="78">
        <v>0</v>
      </c>
      <c r="QP17" s="78">
        <v>0</v>
      </c>
      <c r="QQ17" s="78">
        <v>1</v>
      </c>
      <c r="QR17" s="78">
        <v>0</v>
      </c>
      <c r="QS17" s="78">
        <v>1</v>
      </c>
      <c r="QT17" s="78">
        <v>5</v>
      </c>
      <c r="QU17" s="78">
        <v>0</v>
      </c>
      <c r="QV17" s="78">
        <v>0</v>
      </c>
      <c r="QW17" s="78">
        <v>0</v>
      </c>
      <c r="QX17" s="78">
        <v>197</v>
      </c>
      <c r="QY17" s="78">
        <v>6</v>
      </c>
      <c r="QZ17" s="78">
        <v>2</v>
      </c>
      <c r="RA17" s="78">
        <v>0</v>
      </c>
      <c r="RB17" s="78">
        <v>8</v>
      </c>
      <c r="RC17" s="78">
        <v>1</v>
      </c>
      <c r="RD17" s="78">
        <v>1</v>
      </c>
      <c r="RE17" s="78">
        <v>1</v>
      </c>
      <c r="RF17" s="78">
        <v>13</v>
      </c>
      <c r="RG17" s="78">
        <v>2</v>
      </c>
      <c r="RH17" s="78">
        <v>3</v>
      </c>
      <c r="RI17" s="78">
        <v>16</v>
      </c>
      <c r="RJ17" s="78">
        <v>0</v>
      </c>
      <c r="RK17" s="78">
        <v>7</v>
      </c>
      <c r="RL17" s="78">
        <v>1</v>
      </c>
      <c r="RM17" s="78">
        <v>0</v>
      </c>
      <c r="RN17" s="78">
        <v>1</v>
      </c>
      <c r="RO17" s="78">
        <v>5</v>
      </c>
      <c r="RP17" s="78">
        <v>0</v>
      </c>
      <c r="RQ17" s="78">
        <v>0</v>
      </c>
      <c r="RR17" s="78">
        <v>0</v>
      </c>
      <c r="RS17" s="78">
        <v>197</v>
      </c>
      <c r="RT17" s="78">
        <v>7</v>
      </c>
      <c r="RU17" s="78">
        <v>2</v>
      </c>
      <c r="RV17" s="78">
        <v>0</v>
      </c>
      <c r="RW17" s="78">
        <v>8</v>
      </c>
      <c r="RX17" s="78">
        <v>1</v>
      </c>
      <c r="RY17" s="78">
        <v>1</v>
      </c>
      <c r="RZ17" s="78">
        <v>1</v>
      </c>
      <c r="SA17" s="78">
        <v>13</v>
      </c>
      <c r="SB17" s="78">
        <v>2</v>
      </c>
      <c r="SC17" s="78">
        <v>3</v>
      </c>
      <c r="SD17" s="78">
        <v>16</v>
      </c>
      <c r="SE17" s="78">
        <v>0</v>
      </c>
      <c r="SF17" s="78">
        <v>7</v>
      </c>
      <c r="SG17" s="78">
        <v>1</v>
      </c>
      <c r="SH17" s="78">
        <v>0</v>
      </c>
    </row>
    <row r="18" spans="1:502">
      <c r="A18" s="17" t="s">
        <v>2002</v>
      </c>
      <c r="B18" s="77">
        <v>10</v>
      </c>
      <c r="C18" s="77">
        <v>10</v>
      </c>
      <c r="D18" s="77">
        <v>1</v>
      </c>
      <c r="E18" s="77">
        <v>2013</v>
      </c>
      <c r="F18" s="77" t="s">
        <v>181</v>
      </c>
      <c r="G18" s="1017" t="s">
        <v>1595</v>
      </c>
      <c r="H18" s="77" t="s">
        <v>1596</v>
      </c>
      <c r="I18" s="1018"/>
      <c r="J18" s="80">
        <v>50.493000000000002</v>
      </c>
      <c r="K18" s="80">
        <v>0</v>
      </c>
      <c r="L18" s="80">
        <v>0</v>
      </c>
      <c r="M18" s="80">
        <v>0</v>
      </c>
      <c r="N18" s="80">
        <v>0</v>
      </c>
      <c r="O18" s="80">
        <v>0</v>
      </c>
      <c r="P18" s="80">
        <v>0</v>
      </c>
      <c r="Q18" s="80">
        <v>0</v>
      </c>
      <c r="R18" s="80">
        <v>173.43700000000001</v>
      </c>
      <c r="S18" s="80">
        <v>109.425</v>
      </c>
      <c r="T18" s="80">
        <v>8.7309999999999999</v>
      </c>
      <c r="U18" s="80">
        <v>0</v>
      </c>
      <c r="V18" s="80">
        <v>3.16</v>
      </c>
      <c r="W18" s="80">
        <v>55.238999999999997</v>
      </c>
      <c r="X18" s="80">
        <v>0</v>
      </c>
      <c r="Y18" s="80">
        <v>45.761000000000003</v>
      </c>
      <c r="Z18" s="80">
        <v>4.0090000000000003</v>
      </c>
      <c r="AA18" s="80">
        <v>48.731000000000002</v>
      </c>
      <c r="AB18" s="80">
        <v>0</v>
      </c>
      <c r="AC18" s="80">
        <v>2.242</v>
      </c>
      <c r="AD18" s="80">
        <v>152.321</v>
      </c>
      <c r="AE18" s="80">
        <v>23.21</v>
      </c>
      <c r="AF18" s="80">
        <v>79.917000000000002</v>
      </c>
      <c r="AG18" s="80">
        <v>84.313000000000002</v>
      </c>
      <c r="AH18" s="80">
        <v>89.659000000000006</v>
      </c>
      <c r="AI18" s="80">
        <v>38.286999999999999</v>
      </c>
      <c r="AJ18" s="80">
        <v>71.656000000000006</v>
      </c>
      <c r="AK18" s="80">
        <v>718.15099999999995</v>
      </c>
      <c r="AL18" s="80">
        <v>124.104</v>
      </c>
      <c r="AM18" s="80">
        <v>14.417</v>
      </c>
      <c r="AN18" s="80">
        <v>295.63299999999998</v>
      </c>
      <c r="AO18" s="80">
        <v>18.491</v>
      </c>
      <c r="AP18" s="80">
        <v>0</v>
      </c>
      <c r="AQ18" s="80">
        <v>0</v>
      </c>
      <c r="AR18" s="80">
        <v>0.69499999999999995</v>
      </c>
      <c r="AS18" s="80">
        <v>37.841999999999999</v>
      </c>
      <c r="AT18" s="80">
        <v>8.1820000000000004</v>
      </c>
      <c r="AU18" s="80">
        <v>0</v>
      </c>
      <c r="AV18" s="80">
        <v>0</v>
      </c>
      <c r="AW18" s="80">
        <v>0</v>
      </c>
      <c r="AX18" s="80">
        <v>0</v>
      </c>
      <c r="AY18" s="80">
        <v>0</v>
      </c>
      <c r="AZ18" s="80">
        <v>0</v>
      </c>
      <c r="BA18" s="80">
        <v>0</v>
      </c>
      <c r="BB18" s="80">
        <v>0</v>
      </c>
      <c r="BC18" s="80">
        <v>0</v>
      </c>
      <c r="BD18" s="80">
        <v>0</v>
      </c>
      <c r="BE18" s="80">
        <v>0</v>
      </c>
      <c r="BF18" s="80">
        <v>0</v>
      </c>
      <c r="BG18" s="80">
        <v>0</v>
      </c>
      <c r="BH18" s="80">
        <v>0</v>
      </c>
      <c r="BI18" s="80">
        <v>0</v>
      </c>
      <c r="BJ18" s="80">
        <v>0</v>
      </c>
      <c r="BK18" s="80">
        <v>0</v>
      </c>
      <c r="BL18" s="80">
        <v>0</v>
      </c>
      <c r="BM18" s="80">
        <v>32.715000000000003</v>
      </c>
      <c r="BN18" s="80">
        <v>0</v>
      </c>
      <c r="BO18" s="80">
        <v>0</v>
      </c>
      <c r="BP18" s="80">
        <v>0</v>
      </c>
      <c r="BQ18" s="80">
        <v>0</v>
      </c>
      <c r="BR18" s="80">
        <v>0</v>
      </c>
      <c r="BS18" s="80">
        <v>5.9340000000000002</v>
      </c>
      <c r="BT18" s="80">
        <v>0</v>
      </c>
      <c r="BU18" s="80">
        <v>0</v>
      </c>
      <c r="BV18" s="80">
        <v>0</v>
      </c>
      <c r="BW18" s="80">
        <v>0</v>
      </c>
      <c r="BX18" s="80">
        <v>0</v>
      </c>
      <c r="BY18" s="80">
        <v>0</v>
      </c>
      <c r="BZ18" s="80">
        <v>8.2959999999999994</v>
      </c>
      <c r="CA18" s="80">
        <v>0</v>
      </c>
      <c r="CB18" s="80">
        <v>5.4320000000000004</v>
      </c>
      <c r="CC18" s="80">
        <v>0</v>
      </c>
      <c r="CD18" s="80">
        <v>0</v>
      </c>
      <c r="CE18" s="80">
        <v>0</v>
      </c>
      <c r="CF18" s="80">
        <v>57.378</v>
      </c>
      <c r="CG18" s="80">
        <v>0</v>
      </c>
      <c r="CH18" s="80">
        <v>0</v>
      </c>
      <c r="CI18" s="80">
        <v>4.1050000000000004</v>
      </c>
      <c r="CJ18" s="80">
        <v>0</v>
      </c>
      <c r="CK18" s="80">
        <v>3.82</v>
      </c>
      <c r="CL18" s="80">
        <v>33.276000000000003</v>
      </c>
      <c r="CM18" s="80">
        <v>0</v>
      </c>
      <c r="CN18" s="80">
        <v>89.370999999999995</v>
      </c>
      <c r="CO18" s="80">
        <v>0</v>
      </c>
      <c r="CP18" s="80">
        <v>0</v>
      </c>
      <c r="CQ18" s="80">
        <v>0</v>
      </c>
      <c r="CR18" s="80">
        <v>0</v>
      </c>
      <c r="CS18" s="80">
        <v>98.665999999999997</v>
      </c>
      <c r="CT18" s="80">
        <v>0</v>
      </c>
      <c r="CU18" s="80">
        <v>0</v>
      </c>
      <c r="CV18" s="80">
        <v>0</v>
      </c>
      <c r="CW18" s="80">
        <v>0</v>
      </c>
      <c r="CX18" s="80">
        <v>0</v>
      </c>
      <c r="CY18" s="80">
        <v>0</v>
      </c>
      <c r="CZ18" s="80">
        <v>0</v>
      </c>
      <c r="DA18" s="80">
        <v>0</v>
      </c>
      <c r="DB18" s="80">
        <v>0</v>
      </c>
      <c r="DC18" s="80">
        <v>20.314</v>
      </c>
      <c r="DD18" s="80">
        <v>0</v>
      </c>
      <c r="DE18" s="80">
        <v>0</v>
      </c>
      <c r="DF18" s="80">
        <v>0</v>
      </c>
      <c r="DG18" s="80">
        <v>0</v>
      </c>
      <c r="DH18" s="80">
        <v>0</v>
      </c>
      <c r="DI18" s="80">
        <v>0</v>
      </c>
      <c r="DJ18" s="80">
        <v>0.69499999999999995</v>
      </c>
      <c r="DK18" s="80">
        <v>50.493000000000002</v>
      </c>
      <c r="DL18" s="80">
        <v>0</v>
      </c>
      <c r="DM18" s="80">
        <v>0</v>
      </c>
      <c r="DN18" s="80">
        <v>0</v>
      </c>
      <c r="DO18" s="80">
        <v>0</v>
      </c>
      <c r="DP18" s="80">
        <v>0</v>
      </c>
      <c r="DQ18" s="80">
        <v>0</v>
      </c>
      <c r="DR18" s="80">
        <v>0</v>
      </c>
      <c r="DS18" s="80">
        <v>173.43700000000001</v>
      </c>
      <c r="DT18" s="80">
        <v>109.425</v>
      </c>
      <c r="DU18" s="80">
        <v>8.7309999999999999</v>
      </c>
      <c r="DV18" s="80">
        <v>0</v>
      </c>
      <c r="DW18" s="80">
        <v>3.16</v>
      </c>
      <c r="DX18" s="80">
        <v>55.238999999999997</v>
      </c>
      <c r="DY18" s="80">
        <v>0</v>
      </c>
      <c r="DZ18" s="80">
        <v>45.761000000000003</v>
      </c>
      <c r="EA18" s="80">
        <v>4.0090000000000003</v>
      </c>
      <c r="EB18" s="80">
        <v>48.731000000000002</v>
      </c>
      <c r="EC18" s="80">
        <v>0</v>
      </c>
      <c r="ED18" s="80">
        <v>2.242</v>
      </c>
      <c r="EE18" s="80">
        <v>152.321</v>
      </c>
      <c r="EF18" s="80">
        <v>23.21</v>
      </c>
      <c r="EG18" s="80">
        <v>79.917000000000002</v>
      </c>
      <c r="EH18" s="80">
        <v>84.313000000000002</v>
      </c>
      <c r="EI18" s="80">
        <v>89.659000000000006</v>
      </c>
      <c r="EJ18" s="80">
        <v>38.286999999999999</v>
      </c>
      <c r="EK18" s="80">
        <v>71.656000000000006</v>
      </c>
      <c r="EL18" s="80">
        <v>718.15099999999995</v>
      </c>
      <c r="EM18" s="80">
        <v>124.104</v>
      </c>
      <c r="EN18" s="80">
        <v>14.417</v>
      </c>
      <c r="EO18" s="80">
        <v>295.63299999999998</v>
      </c>
      <c r="EP18" s="80">
        <v>18.491</v>
      </c>
      <c r="EQ18" s="80">
        <v>0</v>
      </c>
      <c r="ER18" s="80">
        <v>0</v>
      </c>
      <c r="ES18" s="80">
        <v>0</v>
      </c>
      <c r="ET18" s="80">
        <v>37.841999999999999</v>
      </c>
      <c r="EU18" s="80">
        <v>8.1820000000000004</v>
      </c>
      <c r="EV18" s="80">
        <v>0</v>
      </c>
      <c r="EW18" s="80">
        <v>0</v>
      </c>
      <c r="EX18" s="80">
        <v>0</v>
      </c>
      <c r="EY18" s="80">
        <v>0</v>
      </c>
      <c r="EZ18" s="80">
        <v>0</v>
      </c>
      <c r="FA18" s="80">
        <v>0</v>
      </c>
      <c r="FB18" s="80">
        <v>0</v>
      </c>
      <c r="FC18" s="80">
        <v>0</v>
      </c>
      <c r="FD18" s="80">
        <v>0</v>
      </c>
      <c r="FE18" s="80">
        <v>0</v>
      </c>
      <c r="FF18" s="80">
        <v>0</v>
      </c>
      <c r="FG18" s="80">
        <v>0</v>
      </c>
      <c r="FH18" s="80">
        <v>0</v>
      </c>
      <c r="FI18" s="80">
        <v>0</v>
      </c>
      <c r="FJ18" s="80">
        <v>0</v>
      </c>
      <c r="FK18" s="80">
        <v>0</v>
      </c>
      <c r="FL18" s="80">
        <v>0</v>
      </c>
      <c r="FM18" s="80">
        <v>0</v>
      </c>
      <c r="FN18" s="80">
        <v>32.715000000000003</v>
      </c>
      <c r="FO18" s="80">
        <v>0</v>
      </c>
      <c r="FP18" s="80">
        <v>0</v>
      </c>
      <c r="FQ18" s="80">
        <v>0</v>
      </c>
      <c r="FR18" s="80">
        <v>0</v>
      </c>
      <c r="FS18" s="80">
        <v>0</v>
      </c>
      <c r="FT18" s="80">
        <v>5.9340000000000002</v>
      </c>
      <c r="FU18" s="80">
        <v>0</v>
      </c>
      <c r="FV18" s="80">
        <v>0</v>
      </c>
      <c r="FW18" s="80">
        <v>0</v>
      </c>
      <c r="FX18" s="80">
        <v>0</v>
      </c>
      <c r="FY18" s="80">
        <v>0</v>
      </c>
      <c r="FZ18" s="80">
        <v>0</v>
      </c>
      <c r="GA18" s="80">
        <v>8.2959999999999994</v>
      </c>
      <c r="GB18" s="80">
        <v>0</v>
      </c>
      <c r="GC18" s="80">
        <v>5.4320000000000004</v>
      </c>
      <c r="GD18" s="80">
        <v>0</v>
      </c>
      <c r="GE18" s="80">
        <v>0</v>
      </c>
      <c r="GF18" s="80">
        <v>0</v>
      </c>
      <c r="GG18" s="80">
        <v>57.378</v>
      </c>
      <c r="GH18" s="80">
        <v>0</v>
      </c>
      <c r="GI18" s="80">
        <v>0</v>
      </c>
      <c r="GJ18" s="80">
        <v>4.1050000000000004</v>
      </c>
      <c r="GK18" s="80">
        <v>0</v>
      </c>
      <c r="GL18" s="80">
        <v>3.82</v>
      </c>
      <c r="GM18" s="80">
        <v>33.276000000000003</v>
      </c>
      <c r="GN18" s="80">
        <v>0</v>
      </c>
      <c r="GO18" s="80">
        <v>89.370999999999995</v>
      </c>
      <c r="GP18" s="80">
        <v>0</v>
      </c>
      <c r="GQ18" s="80">
        <v>0</v>
      </c>
      <c r="GR18" s="80">
        <v>0</v>
      </c>
      <c r="GS18" s="80">
        <v>0</v>
      </c>
      <c r="GT18" s="80">
        <v>98.665999999999997</v>
      </c>
      <c r="GU18" s="80">
        <v>0</v>
      </c>
      <c r="GV18" s="80">
        <v>0</v>
      </c>
      <c r="GW18" s="80">
        <v>0</v>
      </c>
      <c r="GX18" s="80">
        <v>0</v>
      </c>
      <c r="GY18" s="80">
        <v>0</v>
      </c>
      <c r="GZ18" s="80">
        <v>0</v>
      </c>
      <c r="HA18" s="80">
        <v>0</v>
      </c>
      <c r="HB18" s="80">
        <v>0</v>
      </c>
      <c r="HC18" s="80">
        <v>0</v>
      </c>
      <c r="HD18" s="80">
        <v>20.314</v>
      </c>
      <c r="HE18" s="80">
        <v>0</v>
      </c>
      <c r="HF18" s="80">
        <v>0.69499999999999995</v>
      </c>
      <c r="HG18" s="80">
        <v>50.493000000000002</v>
      </c>
      <c r="HH18" s="80">
        <v>0</v>
      </c>
      <c r="HI18" s="80">
        <v>0</v>
      </c>
      <c r="HJ18" s="80">
        <v>0</v>
      </c>
      <c r="HK18" s="80">
        <v>2160.8939999999998</v>
      </c>
      <c r="HL18" s="80">
        <v>37.841999999999999</v>
      </c>
      <c r="HM18" s="80">
        <v>8.1820000000000004</v>
      </c>
      <c r="HN18" s="80">
        <v>0</v>
      </c>
      <c r="HO18" s="80">
        <v>32.715000000000003</v>
      </c>
      <c r="HP18" s="80">
        <v>5.9340000000000002</v>
      </c>
      <c r="HQ18" s="80">
        <v>8.2959999999999994</v>
      </c>
      <c r="HR18" s="80">
        <v>5.4320000000000004</v>
      </c>
      <c r="HS18" s="80">
        <v>57.378</v>
      </c>
      <c r="HT18" s="80">
        <v>7.9249999999999998</v>
      </c>
      <c r="HU18" s="80">
        <v>33.276000000000003</v>
      </c>
      <c r="HV18" s="80">
        <v>89.370999999999995</v>
      </c>
      <c r="HW18" s="80">
        <v>0</v>
      </c>
      <c r="HX18" s="80">
        <v>98.665999999999997</v>
      </c>
      <c r="HY18" s="80">
        <v>20.314</v>
      </c>
      <c r="HZ18" s="80">
        <v>0</v>
      </c>
      <c r="IA18" s="80">
        <v>0.69499999999999995</v>
      </c>
      <c r="IB18" s="80">
        <v>50.493000000000002</v>
      </c>
      <c r="IC18" s="80">
        <v>0</v>
      </c>
      <c r="ID18" s="80">
        <v>0</v>
      </c>
      <c r="IE18" s="80">
        <v>0</v>
      </c>
      <c r="IF18" s="80">
        <v>2160.8939999999998</v>
      </c>
      <c r="IG18" s="80">
        <v>38.536999999999999</v>
      </c>
      <c r="IH18" s="80">
        <v>8.1820000000000004</v>
      </c>
      <c r="II18" s="80">
        <v>0</v>
      </c>
      <c r="IJ18" s="80">
        <v>32.715000000000003</v>
      </c>
      <c r="IK18" s="80">
        <v>5.9340000000000002</v>
      </c>
      <c r="IL18" s="80">
        <v>8.2959999999999994</v>
      </c>
      <c r="IM18" s="80">
        <v>5.4320000000000004</v>
      </c>
      <c r="IN18" s="80">
        <v>57.378</v>
      </c>
      <c r="IO18" s="80">
        <v>7.9249999999999998</v>
      </c>
      <c r="IP18" s="80">
        <v>33.276000000000003</v>
      </c>
      <c r="IQ18" s="80">
        <v>89.370999999999995</v>
      </c>
      <c r="IR18" s="80">
        <v>0</v>
      </c>
      <c r="IS18" s="80">
        <v>98.665999999999997</v>
      </c>
      <c r="IT18" s="80">
        <v>20.314</v>
      </c>
      <c r="IU18" s="80">
        <v>0</v>
      </c>
      <c r="IV18" s="81">
        <v>0</v>
      </c>
      <c r="IW18" s="78">
        <v>6</v>
      </c>
      <c r="IX18" s="78">
        <v>0</v>
      </c>
      <c r="IY18" s="78">
        <v>0</v>
      </c>
      <c r="IZ18" s="78">
        <v>0</v>
      </c>
      <c r="JA18" s="78">
        <v>0</v>
      </c>
      <c r="JB18" s="78">
        <v>0</v>
      </c>
      <c r="JC18" s="78">
        <v>0</v>
      </c>
      <c r="JD18" s="78">
        <v>0</v>
      </c>
      <c r="JE18" s="78">
        <v>27</v>
      </c>
      <c r="JF18" s="78">
        <v>9</v>
      </c>
      <c r="JG18" s="78">
        <v>2</v>
      </c>
      <c r="JH18" s="78">
        <v>0</v>
      </c>
      <c r="JI18" s="78">
        <v>1</v>
      </c>
      <c r="JJ18" s="78">
        <v>4</v>
      </c>
      <c r="JK18" s="78">
        <v>0</v>
      </c>
      <c r="JL18" s="78">
        <v>6</v>
      </c>
      <c r="JM18" s="78">
        <v>1</v>
      </c>
      <c r="JN18" s="78">
        <v>8</v>
      </c>
      <c r="JO18" s="78">
        <v>0</v>
      </c>
      <c r="JP18" s="78">
        <v>1</v>
      </c>
      <c r="JQ18" s="78">
        <v>5</v>
      </c>
      <c r="JR18" s="78">
        <v>2</v>
      </c>
      <c r="JS18" s="78">
        <v>12</v>
      </c>
      <c r="JT18" s="78">
        <v>15</v>
      </c>
      <c r="JU18" s="78">
        <v>11</v>
      </c>
      <c r="JV18" s="78">
        <v>6</v>
      </c>
      <c r="JW18" s="78">
        <v>7</v>
      </c>
      <c r="JX18" s="78">
        <v>41</v>
      </c>
      <c r="JY18" s="78">
        <v>8</v>
      </c>
      <c r="JZ18" s="78">
        <v>3</v>
      </c>
      <c r="KA18" s="78">
        <v>28</v>
      </c>
      <c r="KB18" s="78">
        <v>3</v>
      </c>
      <c r="KC18" s="78">
        <v>0</v>
      </c>
      <c r="KD18" s="78">
        <v>0</v>
      </c>
      <c r="KE18" s="78">
        <v>1</v>
      </c>
      <c r="KF18" s="78">
        <v>6</v>
      </c>
      <c r="KG18" s="78">
        <v>2</v>
      </c>
      <c r="KH18" s="78">
        <v>0</v>
      </c>
      <c r="KI18" s="78">
        <v>0</v>
      </c>
      <c r="KJ18" s="78">
        <v>0</v>
      </c>
      <c r="KK18" s="78">
        <v>0</v>
      </c>
      <c r="KL18" s="78">
        <v>0</v>
      </c>
      <c r="KM18" s="78">
        <v>0</v>
      </c>
      <c r="KN18" s="78">
        <v>0</v>
      </c>
      <c r="KO18" s="78">
        <v>0</v>
      </c>
      <c r="KP18" s="78">
        <v>0</v>
      </c>
      <c r="KQ18" s="78">
        <v>0</v>
      </c>
      <c r="KR18" s="78">
        <v>0</v>
      </c>
      <c r="KS18" s="78">
        <v>0</v>
      </c>
      <c r="KT18" s="78">
        <v>0</v>
      </c>
      <c r="KU18" s="78">
        <v>0</v>
      </c>
      <c r="KV18" s="78">
        <v>0</v>
      </c>
      <c r="KW18" s="78">
        <v>0</v>
      </c>
      <c r="KX18" s="78">
        <v>0</v>
      </c>
      <c r="KY18" s="78">
        <v>0</v>
      </c>
      <c r="KZ18" s="78">
        <v>9</v>
      </c>
      <c r="LA18" s="78">
        <v>0</v>
      </c>
      <c r="LB18" s="78">
        <v>0</v>
      </c>
      <c r="LC18" s="78">
        <v>0</v>
      </c>
      <c r="LD18" s="78">
        <v>0</v>
      </c>
      <c r="LE18" s="78">
        <v>0</v>
      </c>
      <c r="LF18" s="78">
        <v>1</v>
      </c>
      <c r="LG18" s="78">
        <v>0</v>
      </c>
      <c r="LH18" s="78">
        <v>0</v>
      </c>
      <c r="LI18" s="78">
        <v>0</v>
      </c>
      <c r="LJ18" s="78">
        <v>0</v>
      </c>
      <c r="LK18" s="78">
        <v>0</v>
      </c>
      <c r="LL18" s="78">
        <v>0</v>
      </c>
      <c r="LM18" s="78">
        <v>1</v>
      </c>
      <c r="LN18" s="78">
        <v>0</v>
      </c>
      <c r="LO18" s="78">
        <v>1</v>
      </c>
      <c r="LP18" s="78">
        <v>0</v>
      </c>
      <c r="LQ18" s="78">
        <v>0</v>
      </c>
      <c r="LR18" s="78">
        <v>0</v>
      </c>
      <c r="LS18" s="78">
        <v>12</v>
      </c>
      <c r="LT18" s="78">
        <v>0</v>
      </c>
      <c r="LU18" s="78">
        <v>0</v>
      </c>
      <c r="LV18" s="78">
        <v>1</v>
      </c>
      <c r="LW18" s="78">
        <v>0</v>
      </c>
      <c r="LX18" s="78">
        <v>1</v>
      </c>
      <c r="LY18" s="78">
        <v>3</v>
      </c>
      <c r="LZ18" s="78">
        <v>0</v>
      </c>
      <c r="MA18" s="78">
        <v>17</v>
      </c>
      <c r="MB18" s="78">
        <v>0</v>
      </c>
      <c r="MC18" s="78">
        <v>0</v>
      </c>
      <c r="MD18" s="78">
        <v>0</v>
      </c>
      <c r="ME18" s="78">
        <v>0</v>
      </c>
      <c r="MF18" s="78">
        <v>7</v>
      </c>
      <c r="MG18" s="78">
        <v>0</v>
      </c>
      <c r="MH18" s="78">
        <v>0</v>
      </c>
      <c r="MI18" s="78">
        <v>0</v>
      </c>
      <c r="MJ18" s="78">
        <v>0</v>
      </c>
      <c r="MK18" s="78">
        <v>0</v>
      </c>
      <c r="ML18" s="78">
        <v>0</v>
      </c>
      <c r="MM18" s="78">
        <v>0</v>
      </c>
      <c r="MN18" s="78">
        <v>0</v>
      </c>
      <c r="MO18" s="78">
        <v>0</v>
      </c>
      <c r="MP18" s="78">
        <v>2</v>
      </c>
      <c r="MQ18" s="78">
        <v>0</v>
      </c>
      <c r="MR18" s="78">
        <v>0</v>
      </c>
      <c r="MS18" s="78">
        <v>0</v>
      </c>
      <c r="MT18" s="78">
        <v>0</v>
      </c>
      <c r="MU18" s="78">
        <v>0</v>
      </c>
      <c r="MV18" s="78">
        <v>0</v>
      </c>
      <c r="MW18" s="78">
        <v>1</v>
      </c>
      <c r="MX18" s="78">
        <v>6</v>
      </c>
      <c r="MY18" s="78">
        <v>0</v>
      </c>
      <c r="MZ18" s="78">
        <v>0</v>
      </c>
      <c r="NA18" s="78">
        <v>0</v>
      </c>
      <c r="NB18" s="78">
        <v>0</v>
      </c>
      <c r="NC18" s="78">
        <v>0</v>
      </c>
      <c r="ND18" s="78">
        <v>0</v>
      </c>
      <c r="NE18" s="78">
        <v>0</v>
      </c>
      <c r="NF18" s="78">
        <v>27</v>
      </c>
      <c r="NG18" s="78">
        <v>9</v>
      </c>
      <c r="NH18" s="78">
        <v>2</v>
      </c>
      <c r="NI18" s="78">
        <v>0</v>
      </c>
      <c r="NJ18" s="78">
        <v>1</v>
      </c>
      <c r="NK18" s="78">
        <v>4</v>
      </c>
      <c r="NL18" s="78">
        <v>0</v>
      </c>
      <c r="NM18" s="78">
        <v>6</v>
      </c>
      <c r="NN18" s="78">
        <v>1</v>
      </c>
      <c r="NO18" s="78">
        <v>8</v>
      </c>
      <c r="NP18" s="78">
        <v>0</v>
      </c>
      <c r="NQ18" s="78">
        <v>1</v>
      </c>
      <c r="NR18" s="78">
        <v>5</v>
      </c>
      <c r="NS18" s="78">
        <v>2</v>
      </c>
      <c r="NT18" s="78">
        <v>12</v>
      </c>
      <c r="NU18" s="78">
        <v>15</v>
      </c>
      <c r="NV18" s="78">
        <v>11</v>
      </c>
      <c r="NW18" s="78">
        <v>6</v>
      </c>
      <c r="NX18" s="78">
        <v>7</v>
      </c>
      <c r="NY18" s="78">
        <v>41</v>
      </c>
      <c r="NZ18" s="78">
        <v>8</v>
      </c>
      <c r="OA18" s="78">
        <v>3</v>
      </c>
      <c r="OB18" s="78">
        <v>28</v>
      </c>
      <c r="OC18" s="78">
        <v>3</v>
      </c>
      <c r="OD18" s="78">
        <v>0</v>
      </c>
      <c r="OE18" s="78">
        <v>0</v>
      </c>
      <c r="OF18" s="78">
        <v>0</v>
      </c>
      <c r="OG18" s="78">
        <v>6</v>
      </c>
      <c r="OH18" s="78">
        <v>2</v>
      </c>
      <c r="OI18" s="78">
        <v>0</v>
      </c>
      <c r="OJ18" s="78">
        <v>0</v>
      </c>
      <c r="OK18" s="78">
        <v>0</v>
      </c>
      <c r="OL18" s="78">
        <v>0</v>
      </c>
      <c r="OM18" s="78">
        <v>0</v>
      </c>
      <c r="ON18" s="78">
        <v>0</v>
      </c>
      <c r="OO18" s="78">
        <v>0</v>
      </c>
      <c r="OP18" s="78">
        <v>0</v>
      </c>
      <c r="OQ18" s="78">
        <v>0</v>
      </c>
      <c r="OR18" s="78">
        <v>0</v>
      </c>
      <c r="OS18" s="78">
        <v>0</v>
      </c>
      <c r="OT18" s="78">
        <v>0</v>
      </c>
      <c r="OU18" s="78">
        <v>0</v>
      </c>
      <c r="OV18" s="78">
        <v>0</v>
      </c>
      <c r="OW18" s="78">
        <v>0</v>
      </c>
      <c r="OX18" s="78">
        <v>0</v>
      </c>
      <c r="OY18" s="78">
        <v>0</v>
      </c>
      <c r="OZ18" s="78">
        <v>0</v>
      </c>
      <c r="PA18" s="78">
        <v>9</v>
      </c>
      <c r="PB18" s="78">
        <v>0</v>
      </c>
      <c r="PC18" s="78">
        <v>0</v>
      </c>
      <c r="PD18" s="78">
        <v>0</v>
      </c>
      <c r="PE18" s="78">
        <v>0</v>
      </c>
      <c r="PF18" s="78">
        <v>0</v>
      </c>
      <c r="PG18" s="78">
        <v>1</v>
      </c>
      <c r="PH18" s="78">
        <v>0</v>
      </c>
      <c r="PI18" s="78">
        <v>0</v>
      </c>
      <c r="PJ18" s="78">
        <v>0</v>
      </c>
      <c r="PK18" s="78">
        <v>0</v>
      </c>
      <c r="PL18" s="78">
        <v>0</v>
      </c>
      <c r="PM18" s="78">
        <v>0</v>
      </c>
      <c r="PN18" s="78">
        <v>1</v>
      </c>
      <c r="PO18" s="78">
        <v>0</v>
      </c>
      <c r="PP18" s="78">
        <v>1</v>
      </c>
      <c r="PQ18" s="78">
        <v>0</v>
      </c>
      <c r="PR18" s="78">
        <v>0</v>
      </c>
      <c r="PS18" s="78">
        <v>0</v>
      </c>
      <c r="PT18" s="78">
        <v>12</v>
      </c>
      <c r="PU18" s="78">
        <v>0</v>
      </c>
      <c r="PV18" s="78">
        <v>0</v>
      </c>
      <c r="PW18" s="78">
        <v>1</v>
      </c>
      <c r="PX18" s="78">
        <v>0</v>
      </c>
      <c r="PY18" s="78">
        <v>1</v>
      </c>
      <c r="PZ18" s="78">
        <v>3</v>
      </c>
      <c r="QA18" s="78">
        <v>0</v>
      </c>
      <c r="QB18" s="78">
        <v>17</v>
      </c>
      <c r="QC18" s="78">
        <v>0</v>
      </c>
      <c r="QD18" s="78">
        <v>0</v>
      </c>
      <c r="QE18" s="78">
        <v>0</v>
      </c>
      <c r="QF18" s="78">
        <v>0</v>
      </c>
      <c r="QG18" s="78">
        <v>7</v>
      </c>
      <c r="QH18" s="78">
        <v>0</v>
      </c>
      <c r="QI18" s="78">
        <v>0</v>
      </c>
      <c r="QJ18" s="78">
        <v>0</v>
      </c>
      <c r="QK18" s="78">
        <v>0</v>
      </c>
      <c r="QL18" s="78">
        <v>0</v>
      </c>
      <c r="QM18" s="78">
        <v>0</v>
      </c>
      <c r="QN18" s="78">
        <v>0</v>
      </c>
      <c r="QO18" s="78">
        <v>0</v>
      </c>
      <c r="QP18" s="78">
        <v>0</v>
      </c>
      <c r="QQ18" s="78">
        <v>2</v>
      </c>
      <c r="QR18" s="78">
        <v>0</v>
      </c>
      <c r="QS18" s="78">
        <v>1</v>
      </c>
      <c r="QT18" s="78">
        <v>6</v>
      </c>
      <c r="QU18" s="78">
        <v>0</v>
      </c>
      <c r="QV18" s="78">
        <v>0</v>
      </c>
      <c r="QW18" s="78">
        <v>0</v>
      </c>
      <c r="QX18" s="78">
        <v>200</v>
      </c>
      <c r="QY18" s="78">
        <v>6</v>
      </c>
      <c r="QZ18" s="78">
        <v>2</v>
      </c>
      <c r="RA18" s="78">
        <v>0</v>
      </c>
      <c r="RB18" s="78">
        <v>9</v>
      </c>
      <c r="RC18" s="78">
        <v>1</v>
      </c>
      <c r="RD18" s="78">
        <v>1</v>
      </c>
      <c r="RE18" s="78">
        <v>1</v>
      </c>
      <c r="RF18" s="78">
        <v>12</v>
      </c>
      <c r="RG18" s="78">
        <v>2</v>
      </c>
      <c r="RH18" s="78">
        <v>3</v>
      </c>
      <c r="RI18" s="78">
        <v>17</v>
      </c>
      <c r="RJ18" s="78">
        <v>0</v>
      </c>
      <c r="RK18" s="78">
        <v>7</v>
      </c>
      <c r="RL18" s="78">
        <v>2</v>
      </c>
      <c r="RM18" s="78">
        <v>0</v>
      </c>
      <c r="RN18" s="78">
        <v>1</v>
      </c>
      <c r="RO18" s="78">
        <v>6</v>
      </c>
      <c r="RP18" s="78">
        <v>0</v>
      </c>
      <c r="RQ18" s="78">
        <v>0</v>
      </c>
      <c r="RR18" s="78">
        <v>0</v>
      </c>
      <c r="RS18" s="78">
        <v>200</v>
      </c>
      <c r="RT18" s="78">
        <v>7</v>
      </c>
      <c r="RU18" s="78">
        <v>2</v>
      </c>
      <c r="RV18" s="78">
        <v>0</v>
      </c>
      <c r="RW18" s="78">
        <v>9</v>
      </c>
      <c r="RX18" s="78">
        <v>1</v>
      </c>
      <c r="RY18" s="78">
        <v>1</v>
      </c>
      <c r="RZ18" s="78">
        <v>1</v>
      </c>
      <c r="SA18" s="78">
        <v>12</v>
      </c>
      <c r="SB18" s="78">
        <v>2</v>
      </c>
      <c r="SC18" s="78">
        <v>3</v>
      </c>
      <c r="SD18" s="78">
        <v>17</v>
      </c>
      <c r="SE18" s="78">
        <v>0</v>
      </c>
      <c r="SF18" s="78">
        <v>7</v>
      </c>
      <c r="SG18" s="78">
        <v>2</v>
      </c>
      <c r="SH18" s="78">
        <v>0</v>
      </c>
    </row>
    <row r="19" spans="1:502">
      <c r="A19" s="17" t="s">
        <v>2003</v>
      </c>
      <c r="B19" s="77">
        <v>11</v>
      </c>
      <c r="C19" s="77">
        <v>11</v>
      </c>
      <c r="D19" s="77">
        <v>1</v>
      </c>
      <c r="E19" s="77">
        <v>2014</v>
      </c>
      <c r="F19" s="77" t="s">
        <v>182</v>
      </c>
      <c r="G19" s="1017" t="s">
        <v>1595</v>
      </c>
      <c r="H19" s="77" t="s">
        <v>1596</v>
      </c>
      <c r="I19" s="1018"/>
      <c r="J19" s="80">
        <v>45.646000000000001</v>
      </c>
      <c r="K19" s="80">
        <v>0</v>
      </c>
      <c r="L19" s="80">
        <v>0</v>
      </c>
      <c r="M19" s="80">
        <v>0</v>
      </c>
      <c r="N19" s="80">
        <v>0</v>
      </c>
      <c r="O19" s="80">
        <v>0</v>
      </c>
      <c r="P19" s="80">
        <v>0</v>
      </c>
      <c r="Q19" s="80">
        <v>0</v>
      </c>
      <c r="R19" s="80">
        <v>175.75399999999999</v>
      </c>
      <c r="S19" s="80">
        <v>104.598</v>
      </c>
      <c r="T19" s="80">
        <v>6.4649999999999999</v>
      </c>
      <c r="U19" s="80">
        <v>0</v>
      </c>
      <c r="V19" s="80">
        <v>0</v>
      </c>
      <c r="W19" s="80">
        <v>54.22</v>
      </c>
      <c r="X19" s="80">
        <v>0</v>
      </c>
      <c r="Y19" s="80">
        <v>45.667000000000002</v>
      </c>
      <c r="Z19" s="80">
        <v>3.8820000000000001</v>
      </c>
      <c r="AA19" s="80">
        <v>48.17</v>
      </c>
      <c r="AB19" s="80">
        <v>0</v>
      </c>
      <c r="AC19" s="80">
        <v>0</v>
      </c>
      <c r="AD19" s="80">
        <v>160.29599999999999</v>
      </c>
      <c r="AE19" s="80">
        <v>22.713999999999999</v>
      </c>
      <c r="AF19" s="80">
        <v>74.915999999999997</v>
      </c>
      <c r="AG19" s="80">
        <v>82.442999999999998</v>
      </c>
      <c r="AH19" s="80">
        <v>94.137</v>
      </c>
      <c r="AI19" s="80">
        <v>35.985999999999997</v>
      </c>
      <c r="AJ19" s="80">
        <v>65.346000000000004</v>
      </c>
      <c r="AK19" s="80">
        <v>731.35799999999995</v>
      </c>
      <c r="AL19" s="80">
        <v>133.911</v>
      </c>
      <c r="AM19" s="80">
        <v>12.657999999999999</v>
      </c>
      <c r="AN19" s="80">
        <v>290.97300000000001</v>
      </c>
      <c r="AO19" s="80">
        <v>25.268999999999998</v>
      </c>
      <c r="AP19" s="80">
        <v>0</v>
      </c>
      <c r="AQ19" s="80">
        <v>0.35899999999999999</v>
      </c>
      <c r="AR19" s="80">
        <v>0.70199999999999996</v>
      </c>
      <c r="AS19" s="80">
        <v>40.234000000000002</v>
      </c>
      <c r="AT19" s="80">
        <v>8.49</v>
      </c>
      <c r="AU19" s="80">
        <v>0</v>
      </c>
      <c r="AV19" s="80">
        <v>0</v>
      </c>
      <c r="AW19" s="80">
        <v>0</v>
      </c>
      <c r="AX19" s="80">
        <v>0</v>
      </c>
      <c r="AY19" s="80">
        <v>0</v>
      </c>
      <c r="AZ19" s="80">
        <v>0</v>
      </c>
      <c r="BA19" s="80">
        <v>0</v>
      </c>
      <c r="BB19" s="80">
        <v>0</v>
      </c>
      <c r="BC19" s="80">
        <v>0</v>
      </c>
      <c r="BD19" s="80">
        <v>0</v>
      </c>
      <c r="BE19" s="80">
        <v>0</v>
      </c>
      <c r="BF19" s="80">
        <v>0</v>
      </c>
      <c r="BG19" s="80">
        <v>0</v>
      </c>
      <c r="BH19" s="80">
        <v>0</v>
      </c>
      <c r="BI19" s="80">
        <v>0</v>
      </c>
      <c r="BJ19" s="80">
        <v>0</v>
      </c>
      <c r="BK19" s="80">
        <v>0</v>
      </c>
      <c r="BL19" s="80">
        <v>0</v>
      </c>
      <c r="BM19" s="80">
        <v>29.885999999999999</v>
      </c>
      <c r="BN19" s="80">
        <v>0</v>
      </c>
      <c r="BO19" s="80">
        <v>0</v>
      </c>
      <c r="BP19" s="80">
        <v>0</v>
      </c>
      <c r="BQ19" s="80">
        <v>0</v>
      </c>
      <c r="BR19" s="80">
        <v>0</v>
      </c>
      <c r="BS19" s="80">
        <v>5.6680000000000001</v>
      </c>
      <c r="BT19" s="80">
        <v>0</v>
      </c>
      <c r="BU19" s="80">
        <v>0</v>
      </c>
      <c r="BV19" s="80">
        <v>0</v>
      </c>
      <c r="BW19" s="80">
        <v>0</v>
      </c>
      <c r="BX19" s="80">
        <v>0</v>
      </c>
      <c r="BY19" s="80">
        <v>0</v>
      </c>
      <c r="BZ19" s="80">
        <v>11.096</v>
      </c>
      <c r="CA19" s="80">
        <v>0</v>
      </c>
      <c r="CB19" s="80">
        <v>5.2290000000000001</v>
      </c>
      <c r="CC19" s="80">
        <v>0</v>
      </c>
      <c r="CD19" s="80">
        <v>0</v>
      </c>
      <c r="CE19" s="80">
        <v>0</v>
      </c>
      <c r="CF19" s="80">
        <v>83.197000000000003</v>
      </c>
      <c r="CG19" s="80">
        <v>0</v>
      </c>
      <c r="CH19" s="80">
        <v>0</v>
      </c>
      <c r="CI19" s="80">
        <v>3.89</v>
      </c>
      <c r="CJ19" s="80">
        <v>0</v>
      </c>
      <c r="CK19" s="80">
        <v>3.395</v>
      </c>
      <c r="CL19" s="80">
        <v>32.680999999999997</v>
      </c>
      <c r="CM19" s="80">
        <v>0</v>
      </c>
      <c r="CN19" s="80">
        <v>76.346000000000004</v>
      </c>
      <c r="CO19" s="80">
        <v>0</v>
      </c>
      <c r="CP19" s="80">
        <v>0</v>
      </c>
      <c r="CQ19" s="80">
        <v>0</v>
      </c>
      <c r="CR19" s="80">
        <v>0</v>
      </c>
      <c r="CS19" s="80">
        <v>93.387</v>
      </c>
      <c r="CT19" s="80">
        <v>0</v>
      </c>
      <c r="CU19" s="80">
        <v>0</v>
      </c>
      <c r="CV19" s="80">
        <v>0</v>
      </c>
      <c r="CW19" s="80">
        <v>0</v>
      </c>
      <c r="CX19" s="80">
        <v>0</v>
      </c>
      <c r="CY19" s="80">
        <v>0</v>
      </c>
      <c r="CZ19" s="80">
        <v>0</v>
      </c>
      <c r="DA19" s="80">
        <v>0</v>
      </c>
      <c r="DB19" s="80">
        <v>0</v>
      </c>
      <c r="DC19" s="80">
        <v>21.843</v>
      </c>
      <c r="DD19" s="80">
        <v>0</v>
      </c>
      <c r="DE19" s="80">
        <v>0</v>
      </c>
      <c r="DF19" s="80">
        <v>0</v>
      </c>
      <c r="DG19" s="80">
        <v>0</v>
      </c>
      <c r="DH19" s="80">
        <v>0</v>
      </c>
      <c r="DI19" s="80">
        <v>0</v>
      </c>
      <c r="DJ19" s="80">
        <v>0.70199999999999996</v>
      </c>
      <c r="DK19" s="80">
        <v>45.646000000000001</v>
      </c>
      <c r="DL19" s="80">
        <v>0</v>
      </c>
      <c r="DM19" s="80">
        <v>0</v>
      </c>
      <c r="DN19" s="80">
        <v>0</v>
      </c>
      <c r="DO19" s="80">
        <v>0</v>
      </c>
      <c r="DP19" s="80">
        <v>0</v>
      </c>
      <c r="DQ19" s="80">
        <v>0</v>
      </c>
      <c r="DR19" s="80">
        <v>0</v>
      </c>
      <c r="DS19" s="80">
        <v>175.75399999999999</v>
      </c>
      <c r="DT19" s="80">
        <v>104.598</v>
      </c>
      <c r="DU19" s="80">
        <v>6.4649999999999999</v>
      </c>
      <c r="DV19" s="80">
        <v>0</v>
      </c>
      <c r="DW19" s="80">
        <v>0</v>
      </c>
      <c r="DX19" s="80">
        <v>54.22</v>
      </c>
      <c r="DY19" s="80">
        <v>0</v>
      </c>
      <c r="DZ19" s="80">
        <v>45.667000000000002</v>
      </c>
      <c r="EA19" s="80">
        <v>3.8820000000000001</v>
      </c>
      <c r="EB19" s="80">
        <v>48.17</v>
      </c>
      <c r="EC19" s="80">
        <v>0</v>
      </c>
      <c r="ED19" s="80">
        <v>0</v>
      </c>
      <c r="EE19" s="80">
        <v>160.29599999999999</v>
      </c>
      <c r="EF19" s="80">
        <v>22.713999999999999</v>
      </c>
      <c r="EG19" s="80">
        <v>74.915999999999997</v>
      </c>
      <c r="EH19" s="80">
        <v>82.442999999999998</v>
      </c>
      <c r="EI19" s="80">
        <v>94.137</v>
      </c>
      <c r="EJ19" s="80">
        <v>35.985999999999997</v>
      </c>
      <c r="EK19" s="80">
        <v>65.346000000000004</v>
      </c>
      <c r="EL19" s="80">
        <v>731.35799999999995</v>
      </c>
      <c r="EM19" s="80">
        <v>133.911</v>
      </c>
      <c r="EN19" s="80">
        <v>12.657999999999999</v>
      </c>
      <c r="EO19" s="80">
        <v>290.97300000000001</v>
      </c>
      <c r="EP19" s="80">
        <v>25.268999999999998</v>
      </c>
      <c r="EQ19" s="80">
        <v>0</v>
      </c>
      <c r="ER19" s="80">
        <v>0.35899999999999999</v>
      </c>
      <c r="ES19" s="80">
        <v>0</v>
      </c>
      <c r="ET19" s="80">
        <v>40.234000000000002</v>
      </c>
      <c r="EU19" s="80">
        <v>8.49</v>
      </c>
      <c r="EV19" s="80">
        <v>0</v>
      </c>
      <c r="EW19" s="80">
        <v>0</v>
      </c>
      <c r="EX19" s="80">
        <v>0</v>
      </c>
      <c r="EY19" s="80">
        <v>0</v>
      </c>
      <c r="EZ19" s="80">
        <v>0</v>
      </c>
      <c r="FA19" s="80">
        <v>0</v>
      </c>
      <c r="FB19" s="80">
        <v>0</v>
      </c>
      <c r="FC19" s="80">
        <v>0</v>
      </c>
      <c r="FD19" s="80">
        <v>0</v>
      </c>
      <c r="FE19" s="80">
        <v>0</v>
      </c>
      <c r="FF19" s="80">
        <v>0</v>
      </c>
      <c r="FG19" s="80">
        <v>0</v>
      </c>
      <c r="FH19" s="80">
        <v>0</v>
      </c>
      <c r="FI19" s="80">
        <v>0</v>
      </c>
      <c r="FJ19" s="80">
        <v>0</v>
      </c>
      <c r="FK19" s="80">
        <v>0</v>
      </c>
      <c r="FL19" s="80">
        <v>0</v>
      </c>
      <c r="FM19" s="80">
        <v>0</v>
      </c>
      <c r="FN19" s="80">
        <v>29.885999999999999</v>
      </c>
      <c r="FO19" s="80">
        <v>0</v>
      </c>
      <c r="FP19" s="80">
        <v>0</v>
      </c>
      <c r="FQ19" s="80">
        <v>0</v>
      </c>
      <c r="FR19" s="80">
        <v>0</v>
      </c>
      <c r="FS19" s="80">
        <v>0</v>
      </c>
      <c r="FT19" s="80">
        <v>5.6680000000000001</v>
      </c>
      <c r="FU19" s="80">
        <v>0</v>
      </c>
      <c r="FV19" s="80">
        <v>0</v>
      </c>
      <c r="FW19" s="80">
        <v>0</v>
      </c>
      <c r="FX19" s="80">
        <v>0</v>
      </c>
      <c r="FY19" s="80">
        <v>0</v>
      </c>
      <c r="FZ19" s="80">
        <v>0</v>
      </c>
      <c r="GA19" s="80">
        <v>11.096</v>
      </c>
      <c r="GB19" s="80">
        <v>0</v>
      </c>
      <c r="GC19" s="80">
        <v>5.2290000000000001</v>
      </c>
      <c r="GD19" s="80">
        <v>0</v>
      </c>
      <c r="GE19" s="80">
        <v>0</v>
      </c>
      <c r="GF19" s="80">
        <v>0</v>
      </c>
      <c r="GG19" s="80">
        <v>83.197000000000003</v>
      </c>
      <c r="GH19" s="80">
        <v>0</v>
      </c>
      <c r="GI19" s="80">
        <v>0</v>
      </c>
      <c r="GJ19" s="80">
        <v>3.89</v>
      </c>
      <c r="GK19" s="80">
        <v>0</v>
      </c>
      <c r="GL19" s="80">
        <v>3.395</v>
      </c>
      <c r="GM19" s="80">
        <v>32.680999999999997</v>
      </c>
      <c r="GN19" s="80">
        <v>0</v>
      </c>
      <c r="GO19" s="80">
        <v>76.346000000000004</v>
      </c>
      <c r="GP19" s="80">
        <v>0</v>
      </c>
      <c r="GQ19" s="80">
        <v>0</v>
      </c>
      <c r="GR19" s="80">
        <v>0</v>
      </c>
      <c r="GS19" s="80">
        <v>0</v>
      </c>
      <c r="GT19" s="80">
        <v>93.387</v>
      </c>
      <c r="GU19" s="80">
        <v>0</v>
      </c>
      <c r="GV19" s="80">
        <v>0</v>
      </c>
      <c r="GW19" s="80">
        <v>0</v>
      </c>
      <c r="GX19" s="80">
        <v>0</v>
      </c>
      <c r="GY19" s="80">
        <v>0</v>
      </c>
      <c r="GZ19" s="80">
        <v>0</v>
      </c>
      <c r="HA19" s="80">
        <v>0</v>
      </c>
      <c r="HB19" s="80">
        <v>0</v>
      </c>
      <c r="HC19" s="80">
        <v>0</v>
      </c>
      <c r="HD19" s="80">
        <v>21.843</v>
      </c>
      <c r="HE19" s="80">
        <v>0</v>
      </c>
      <c r="HF19" s="80">
        <v>0.70199999999999996</v>
      </c>
      <c r="HG19" s="80">
        <v>45.646000000000001</v>
      </c>
      <c r="HH19" s="80">
        <v>0</v>
      </c>
      <c r="HI19" s="80">
        <v>0</v>
      </c>
      <c r="HJ19" s="80">
        <v>0</v>
      </c>
      <c r="HK19" s="80">
        <v>2168.7629999999999</v>
      </c>
      <c r="HL19" s="80">
        <v>40.593000000000004</v>
      </c>
      <c r="HM19" s="80">
        <v>8.49</v>
      </c>
      <c r="HN19" s="80">
        <v>0</v>
      </c>
      <c r="HO19" s="80">
        <v>29.885999999999999</v>
      </c>
      <c r="HP19" s="80">
        <v>5.6680000000000001</v>
      </c>
      <c r="HQ19" s="80">
        <v>11.096</v>
      </c>
      <c r="HR19" s="80">
        <v>5.2290000000000001</v>
      </c>
      <c r="HS19" s="80">
        <v>83.197000000000003</v>
      </c>
      <c r="HT19" s="80">
        <v>7.2850000000000001</v>
      </c>
      <c r="HU19" s="80">
        <v>32.680999999999997</v>
      </c>
      <c r="HV19" s="80">
        <v>76.346000000000004</v>
      </c>
      <c r="HW19" s="80">
        <v>0</v>
      </c>
      <c r="HX19" s="80">
        <v>93.387</v>
      </c>
      <c r="HY19" s="80">
        <v>21.843</v>
      </c>
      <c r="HZ19" s="80">
        <v>0</v>
      </c>
      <c r="IA19" s="80">
        <v>0.70199999999999996</v>
      </c>
      <c r="IB19" s="80">
        <v>45.646000000000001</v>
      </c>
      <c r="IC19" s="80">
        <v>0</v>
      </c>
      <c r="ID19" s="80">
        <v>0</v>
      </c>
      <c r="IE19" s="80">
        <v>0</v>
      </c>
      <c r="IF19" s="80">
        <v>2168.7629999999999</v>
      </c>
      <c r="IG19" s="80">
        <v>41.295000000000002</v>
      </c>
      <c r="IH19" s="80">
        <v>8.49</v>
      </c>
      <c r="II19" s="80">
        <v>0</v>
      </c>
      <c r="IJ19" s="80">
        <v>29.885999999999999</v>
      </c>
      <c r="IK19" s="80">
        <v>5.6680000000000001</v>
      </c>
      <c r="IL19" s="80">
        <v>11.096</v>
      </c>
      <c r="IM19" s="80">
        <v>5.2290000000000001</v>
      </c>
      <c r="IN19" s="80">
        <v>83.197000000000003</v>
      </c>
      <c r="IO19" s="80">
        <v>7.2850000000000001</v>
      </c>
      <c r="IP19" s="80">
        <v>32.680999999999997</v>
      </c>
      <c r="IQ19" s="80">
        <v>76.346000000000004</v>
      </c>
      <c r="IR19" s="80">
        <v>0</v>
      </c>
      <c r="IS19" s="80">
        <v>93.387</v>
      </c>
      <c r="IT19" s="80">
        <v>21.843</v>
      </c>
      <c r="IU19" s="80">
        <v>0</v>
      </c>
      <c r="IV19" s="81">
        <v>0</v>
      </c>
      <c r="IW19" s="78">
        <v>5</v>
      </c>
      <c r="IX19" s="78">
        <v>0</v>
      </c>
      <c r="IY19" s="78">
        <v>0</v>
      </c>
      <c r="IZ19" s="78">
        <v>0</v>
      </c>
      <c r="JA19" s="78">
        <v>0</v>
      </c>
      <c r="JB19" s="78">
        <v>0</v>
      </c>
      <c r="JC19" s="78">
        <v>0</v>
      </c>
      <c r="JD19" s="78">
        <v>0</v>
      </c>
      <c r="JE19" s="78">
        <v>27</v>
      </c>
      <c r="JF19" s="78">
        <v>9</v>
      </c>
      <c r="JG19" s="78">
        <v>2</v>
      </c>
      <c r="JH19" s="78">
        <v>0</v>
      </c>
      <c r="JI19" s="78">
        <v>0</v>
      </c>
      <c r="JJ19" s="78">
        <v>4</v>
      </c>
      <c r="JK19" s="78">
        <v>0</v>
      </c>
      <c r="JL19" s="78">
        <v>6</v>
      </c>
      <c r="JM19" s="78">
        <v>1</v>
      </c>
      <c r="JN19" s="78">
        <v>8</v>
      </c>
      <c r="JO19" s="78">
        <v>0</v>
      </c>
      <c r="JP19" s="78">
        <v>0</v>
      </c>
      <c r="JQ19" s="78">
        <v>5</v>
      </c>
      <c r="JR19" s="78">
        <v>2</v>
      </c>
      <c r="JS19" s="78">
        <v>11</v>
      </c>
      <c r="JT19" s="78">
        <v>15</v>
      </c>
      <c r="JU19" s="78">
        <v>12</v>
      </c>
      <c r="JV19" s="78">
        <v>5</v>
      </c>
      <c r="JW19" s="78">
        <v>6</v>
      </c>
      <c r="JX19" s="78">
        <v>42</v>
      </c>
      <c r="JY19" s="78">
        <v>8</v>
      </c>
      <c r="JZ19" s="78">
        <v>2</v>
      </c>
      <c r="KA19" s="78">
        <v>29</v>
      </c>
      <c r="KB19" s="78">
        <v>4</v>
      </c>
      <c r="KC19" s="78">
        <v>0</v>
      </c>
      <c r="KD19" s="78">
        <v>1</v>
      </c>
      <c r="KE19" s="78">
        <v>1</v>
      </c>
      <c r="KF19" s="78">
        <v>7</v>
      </c>
      <c r="KG19" s="78">
        <v>2</v>
      </c>
      <c r="KH19" s="78">
        <v>0</v>
      </c>
      <c r="KI19" s="78">
        <v>0</v>
      </c>
      <c r="KJ19" s="78">
        <v>0</v>
      </c>
      <c r="KK19" s="78">
        <v>0</v>
      </c>
      <c r="KL19" s="78">
        <v>0</v>
      </c>
      <c r="KM19" s="78">
        <v>0</v>
      </c>
      <c r="KN19" s="78">
        <v>0</v>
      </c>
      <c r="KO19" s="78">
        <v>0</v>
      </c>
      <c r="KP19" s="78">
        <v>0</v>
      </c>
      <c r="KQ19" s="78">
        <v>0</v>
      </c>
      <c r="KR19" s="78">
        <v>0</v>
      </c>
      <c r="KS19" s="78">
        <v>0</v>
      </c>
      <c r="KT19" s="78">
        <v>0</v>
      </c>
      <c r="KU19" s="78">
        <v>0</v>
      </c>
      <c r="KV19" s="78">
        <v>0</v>
      </c>
      <c r="KW19" s="78">
        <v>0</v>
      </c>
      <c r="KX19" s="78">
        <v>0</v>
      </c>
      <c r="KY19" s="78">
        <v>0</v>
      </c>
      <c r="KZ19" s="78">
        <v>9</v>
      </c>
      <c r="LA19" s="78">
        <v>0</v>
      </c>
      <c r="LB19" s="78">
        <v>0</v>
      </c>
      <c r="LC19" s="78">
        <v>0</v>
      </c>
      <c r="LD19" s="78">
        <v>0</v>
      </c>
      <c r="LE19" s="78">
        <v>0</v>
      </c>
      <c r="LF19" s="78">
        <v>1</v>
      </c>
      <c r="LG19" s="78">
        <v>0</v>
      </c>
      <c r="LH19" s="78">
        <v>0</v>
      </c>
      <c r="LI19" s="78">
        <v>0</v>
      </c>
      <c r="LJ19" s="78">
        <v>0</v>
      </c>
      <c r="LK19" s="78">
        <v>0</v>
      </c>
      <c r="LL19" s="78">
        <v>0</v>
      </c>
      <c r="LM19" s="78">
        <v>1</v>
      </c>
      <c r="LN19" s="78">
        <v>0</v>
      </c>
      <c r="LO19" s="78">
        <v>1</v>
      </c>
      <c r="LP19" s="78">
        <v>0</v>
      </c>
      <c r="LQ19" s="78">
        <v>0</v>
      </c>
      <c r="LR19" s="78">
        <v>0</v>
      </c>
      <c r="LS19" s="78">
        <v>12</v>
      </c>
      <c r="LT19" s="78">
        <v>0</v>
      </c>
      <c r="LU19" s="78">
        <v>0</v>
      </c>
      <c r="LV19" s="78">
        <v>1</v>
      </c>
      <c r="LW19" s="78">
        <v>0</v>
      </c>
      <c r="LX19" s="78">
        <v>1</v>
      </c>
      <c r="LY19" s="78">
        <v>3</v>
      </c>
      <c r="LZ19" s="78">
        <v>0</v>
      </c>
      <c r="MA19" s="78">
        <v>15</v>
      </c>
      <c r="MB19" s="78">
        <v>0</v>
      </c>
      <c r="MC19" s="78">
        <v>0</v>
      </c>
      <c r="MD19" s="78">
        <v>0</v>
      </c>
      <c r="ME19" s="78">
        <v>0</v>
      </c>
      <c r="MF19" s="78">
        <v>7</v>
      </c>
      <c r="MG19" s="78">
        <v>0</v>
      </c>
      <c r="MH19" s="78">
        <v>0</v>
      </c>
      <c r="MI19" s="78">
        <v>0</v>
      </c>
      <c r="MJ19" s="78">
        <v>0</v>
      </c>
      <c r="MK19" s="78">
        <v>0</v>
      </c>
      <c r="ML19" s="78">
        <v>0</v>
      </c>
      <c r="MM19" s="78">
        <v>0</v>
      </c>
      <c r="MN19" s="78">
        <v>0</v>
      </c>
      <c r="MO19" s="78">
        <v>0</v>
      </c>
      <c r="MP19" s="78">
        <v>2</v>
      </c>
      <c r="MQ19" s="78">
        <v>0</v>
      </c>
      <c r="MR19" s="78">
        <v>0</v>
      </c>
      <c r="MS19" s="78">
        <v>0</v>
      </c>
      <c r="MT19" s="78">
        <v>0</v>
      </c>
      <c r="MU19" s="78">
        <v>0</v>
      </c>
      <c r="MV19" s="78">
        <v>0</v>
      </c>
      <c r="MW19" s="78">
        <v>1</v>
      </c>
      <c r="MX19" s="78">
        <v>5</v>
      </c>
      <c r="MY19" s="78">
        <v>0</v>
      </c>
      <c r="MZ19" s="78">
        <v>0</v>
      </c>
      <c r="NA19" s="78">
        <v>0</v>
      </c>
      <c r="NB19" s="78">
        <v>0</v>
      </c>
      <c r="NC19" s="78">
        <v>0</v>
      </c>
      <c r="ND19" s="78">
        <v>0</v>
      </c>
      <c r="NE19" s="78">
        <v>0</v>
      </c>
      <c r="NF19" s="78">
        <v>27</v>
      </c>
      <c r="NG19" s="78">
        <v>9</v>
      </c>
      <c r="NH19" s="78">
        <v>2</v>
      </c>
      <c r="NI19" s="78">
        <v>0</v>
      </c>
      <c r="NJ19" s="78">
        <v>0</v>
      </c>
      <c r="NK19" s="78">
        <v>4</v>
      </c>
      <c r="NL19" s="78">
        <v>0</v>
      </c>
      <c r="NM19" s="78">
        <v>6</v>
      </c>
      <c r="NN19" s="78">
        <v>1</v>
      </c>
      <c r="NO19" s="78">
        <v>8</v>
      </c>
      <c r="NP19" s="78">
        <v>0</v>
      </c>
      <c r="NQ19" s="78">
        <v>0</v>
      </c>
      <c r="NR19" s="78">
        <v>5</v>
      </c>
      <c r="NS19" s="78">
        <v>2</v>
      </c>
      <c r="NT19" s="78">
        <v>11</v>
      </c>
      <c r="NU19" s="78">
        <v>15</v>
      </c>
      <c r="NV19" s="78">
        <v>12</v>
      </c>
      <c r="NW19" s="78">
        <v>5</v>
      </c>
      <c r="NX19" s="78">
        <v>6</v>
      </c>
      <c r="NY19" s="78">
        <v>42</v>
      </c>
      <c r="NZ19" s="78">
        <v>8</v>
      </c>
      <c r="OA19" s="78">
        <v>2</v>
      </c>
      <c r="OB19" s="78">
        <v>29</v>
      </c>
      <c r="OC19" s="78">
        <v>4</v>
      </c>
      <c r="OD19" s="78">
        <v>0</v>
      </c>
      <c r="OE19" s="78">
        <v>1</v>
      </c>
      <c r="OF19" s="78">
        <v>0</v>
      </c>
      <c r="OG19" s="78">
        <v>7</v>
      </c>
      <c r="OH19" s="78">
        <v>2</v>
      </c>
      <c r="OI19" s="78">
        <v>0</v>
      </c>
      <c r="OJ19" s="78">
        <v>0</v>
      </c>
      <c r="OK19" s="78">
        <v>0</v>
      </c>
      <c r="OL19" s="78">
        <v>0</v>
      </c>
      <c r="OM19" s="78">
        <v>0</v>
      </c>
      <c r="ON19" s="78">
        <v>0</v>
      </c>
      <c r="OO19" s="78">
        <v>0</v>
      </c>
      <c r="OP19" s="78">
        <v>0</v>
      </c>
      <c r="OQ19" s="78">
        <v>0</v>
      </c>
      <c r="OR19" s="78">
        <v>0</v>
      </c>
      <c r="OS19" s="78">
        <v>0</v>
      </c>
      <c r="OT19" s="78">
        <v>0</v>
      </c>
      <c r="OU19" s="78">
        <v>0</v>
      </c>
      <c r="OV19" s="78">
        <v>0</v>
      </c>
      <c r="OW19" s="78">
        <v>0</v>
      </c>
      <c r="OX19" s="78">
        <v>0</v>
      </c>
      <c r="OY19" s="78">
        <v>0</v>
      </c>
      <c r="OZ19" s="78">
        <v>0</v>
      </c>
      <c r="PA19" s="78">
        <v>9</v>
      </c>
      <c r="PB19" s="78">
        <v>0</v>
      </c>
      <c r="PC19" s="78">
        <v>0</v>
      </c>
      <c r="PD19" s="78">
        <v>0</v>
      </c>
      <c r="PE19" s="78">
        <v>0</v>
      </c>
      <c r="PF19" s="78">
        <v>0</v>
      </c>
      <c r="PG19" s="78">
        <v>1</v>
      </c>
      <c r="PH19" s="78">
        <v>0</v>
      </c>
      <c r="PI19" s="78">
        <v>0</v>
      </c>
      <c r="PJ19" s="78">
        <v>0</v>
      </c>
      <c r="PK19" s="78">
        <v>0</v>
      </c>
      <c r="PL19" s="78">
        <v>0</v>
      </c>
      <c r="PM19" s="78">
        <v>0</v>
      </c>
      <c r="PN19" s="78">
        <v>1</v>
      </c>
      <c r="PO19" s="78">
        <v>0</v>
      </c>
      <c r="PP19" s="78">
        <v>1</v>
      </c>
      <c r="PQ19" s="78">
        <v>0</v>
      </c>
      <c r="PR19" s="78">
        <v>0</v>
      </c>
      <c r="PS19" s="78">
        <v>0</v>
      </c>
      <c r="PT19" s="78">
        <v>12</v>
      </c>
      <c r="PU19" s="78">
        <v>0</v>
      </c>
      <c r="PV19" s="78">
        <v>0</v>
      </c>
      <c r="PW19" s="78">
        <v>1</v>
      </c>
      <c r="PX19" s="78">
        <v>0</v>
      </c>
      <c r="PY19" s="78">
        <v>1</v>
      </c>
      <c r="PZ19" s="78">
        <v>3</v>
      </c>
      <c r="QA19" s="78">
        <v>0</v>
      </c>
      <c r="QB19" s="78">
        <v>15</v>
      </c>
      <c r="QC19" s="78">
        <v>0</v>
      </c>
      <c r="QD19" s="78">
        <v>0</v>
      </c>
      <c r="QE19" s="78">
        <v>0</v>
      </c>
      <c r="QF19" s="78">
        <v>0</v>
      </c>
      <c r="QG19" s="78">
        <v>7</v>
      </c>
      <c r="QH19" s="78">
        <v>0</v>
      </c>
      <c r="QI19" s="78">
        <v>0</v>
      </c>
      <c r="QJ19" s="78">
        <v>0</v>
      </c>
      <c r="QK19" s="78">
        <v>0</v>
      </c>
      <c r="QL19" s="78">
        <v>0</v>
      </c>
      <c r="QM19" s="78">
        <v>0</v>
      </c>
      <c r="QN19" s="78">
        <v>0</v>
      </c>
      <c r="QO19" s="78">
        <v>0</v>
      </c>
      <c r="QP19" s="78">
        <v>0</v>
      </c>
      <c r="QQ19" s="78">
        <v>2</v>
      </c>
      <c r="QR19" s="78">
        <v>0</v>
      </c>
      <c r="QS19" s="78">
        <v>1</v>
      </c>
      <c r="QT19" s="78">
        <v>5</v>
      </c>
      <c r="QU19" s="78">
        <v>0</v>
      </c>
      <c r="QV19" s="78">
        <v>0</v>
      </c>
      <c r="QW19" s="78">
        <v>0</v>
      </c>
      <c r="QX19" s="78">
        <v>198</v>
      </c>
      <c r="QY19" s="78">
        <v>8</v>
      </c>
      <c r="QZ19" s="78">
        <v>2</v>
      </c>
      <c r="RA19" s="78">
        <v>0</v>
      </c>
      <c r="RB19" s="78">
        <v>9</v>
      </c>
      <c r="RC19" s="78">
        <v>1</v>
      </c>
      <c r="RD19" s="78">
        <v>1</v>
      </c>
      <c r="RE19" s="78">
        <v>1</v>
      </c>
      <c r="RF19" s="78">
        <v>12</v>
      </c>
      <c r="RG19" s="78">
        <v>2</v>
      </c>
      <c r="RH19" s="78">
        <v>3</v>
      </c>
      <c r="RI19" s="78">
        <v>15</v>
      </c>
      <c r="RJ19" s="78">
        <v>0</v>
      </c>
      <c r="RK19" s="78">
        <v>7</v>
      </c>
      <c r="RL19" s="78">
        <v>2</v>
      </c>
      <c r="RM19" s="78">
        <v>0</v>
      </c>
      <c r="RN19" s="78">
        <v>1</v>
      </c>
      <c r="RO19" s="78">
        <v>5</v>
      </c>
      <c r="RP19" s="78">
        <v>0</v>
      </c>
      <c r="RQ19" s="78">
        <v>0</v>
      </c>
      <c r="RR19" s="78">
        <v>0</v>
      </c>
      <c r="RS19" s="78">
        <v>198</v>
      </c>
      <c r="RT19" s="78">
        <v>9</v>
      </c>
      <c r="RU19" s="78">
        <v>2</v>
      </c>
      <c r="RV19" s="78">
        <v>0</v>
      </c>
      <c r="RW19" s="78">
        <v>9</v>
      </c>
      <c r="RX19" s="78">
        <v>1</v>
      </c>
      <c r="RY19" s="78">
        <v>1</v>
      </c>
      <c r="RZ19" s="78">
        <v>1</v>
      </c>
      <c r="SA19" s="78">
        <v>12</v>
      </c>
      <c r="SB19" s="78">
        <v>2</v>
      </c>
      <c r="SC19" s="78">
        <v>3</v>
      </c>
      <c r="SD19" s="78">
        <v>15</v>
      </c>
      <c r="SE19" s="78">
        <v>0</v>
      </c>
      <c r="SF19" s="78">
        <v>7</v>
      </c>
      <c r="SG19" s="78">
        <v>2</v>
      </c>
      <c r="SH19" s="78">
        <v>0</v>
      </c>
    </row>
    <row r="20" spans="1:502">
      <c r="A20" s="17" t="s">
        <v>2004</v>
      </c>
      <c r="B20" s="77">
        <v>12</v>
      </c>
      <c r="C20" s="77">
        <v>12</v>
      </c>
      <c r="D20" s="77">
        <v>1</v>
      </c>
      <c r="E20" s="77">
        <v>2015</v>
      </c>
      <c r="F20" s="77" t="s">
        <v>183</v>
      </c>
      <c r="G20" s="1017" t="s">
        <v>1595</v>
      </c>
      <c r="H20" s="77" t="s">
        <v>1596</v>
      </c>
      <c r="I20" s="1018"/>
      <c r="J20" s="80">
        <v>44.578000000000003</v>
      </c>
      <c r="K20" s="80">
        <v>0</v>
      </c>
      <c r="L20" s="80">
        <v>0</v>
      </c>
      <c r="M20" s="80">
        <v>0</v>
      </c>
      <c r="N20" s="80">
        <v>0</v>
      </c>
      <c r="O20" s="80">
        <v>0</v>
      </c>
      <c r="P20" s="80">
        <v>0</v>
      </c>
      <c r="Q20" s="80">
        <v>0</v>
      </c>
      <c r="R20" s="80">
        <v>180.571</v>
      </c>
      <c r="S20" s="80">
        <v>109.387</v>
      </c>
      <c r="T20" s="80">
        <v>3.6059999999999999</v>
      </c>
      <c r="U20" s="80">
        <v>0</v>
      </c>
      <c r="V20" s="80">
        <v>0</v>
      </c>
      <c r="W20" s="80">
        <v>51.011000000000003</v>
      </c>
      <c r="X20" s="80">
        <v>0</v>
      </c>
      <c r="Y20" s="80">
        <v>43.908999999999999</v>
      </c>
      <c r="Z20" s="80">
        <v>3.8570000000000002</v>
      </c>
      <c r="AA20" s="80">
        <v>49.752000000000002</v>
      </c>
      <c r="AB20" s="80">
        <v>0</v>
      </c>
      <c r="AC20" s="80">
        <v>0</v>
      </c>
      <c r="AD20" s="80">
        <v>172.65299999999999</v>
      </c>
      <c r="AE20" s="80">
        <v>25.68</v>
      </c>
      <c r="AF20" s="80">
        <v>69.858999999999995</v>
      </c>
      <c r="AG20" s="80">
        <v>79.626999999999995</v>
      </c>
      <c r="AH20" s="80">
        <v>89.882000000000005</v>
      </c>
      <c r="AI20" s="80">
        <v>34.524000000000001</v>
      </c>
      <c r="AJ20" s="80">
        <v>64.194999999999993</v>
      </c>
      <c r="AK20" s="80">
        <v>585.36500000000001</v>
      </c>
      <c r="AL20" s="80">
        <v>125.92400000000001</v>
      </c>
      <c r="AM20" s="80">
        <v>11.488</v>
      </c>
      <c r="AN20" s="80">
        <v>254.89400000000001</v>
      </c>
      <c r="AO20" s="80">
        <v>28.393999999999998</v>
      </c>
      <c r="AP20" s="80">
        <v>0</v>
      </c>
      <c r="AQ20" s="80">
        <v>1.228</v>
      </c>
      <c r="AR20" s="80">
        <v>0.73299999999999998</v>
      </c>
      <c r="AS20" s="80">
        <v>36.203000000000003</v>
      </c>
      <c r="AT20" s="80">
        <v>7.9130000000000003</v>
      </c>
      <c r="AU20" s="80">
        <v>0</v>
      </c>
      <c r="AV20" s="80">
        <v>0</v>
      </c>
      <c r="AW20" s="80">
        <v>0</v>
      </c>
      <c r="AX20" s="80">
        <v>0</v>
      </c>
      <c r="AY20" s="80">
        <v>0</v>
      </c>
      <c r="AZ20" s="80">
        <v>0</v>
      </c>
      <c r="BA20" s="80">
        <v>0</v>
      </c>
      <c r="BB20" s="80">
        <v>0</v>
      </c>
      <c r="BC20" s="80">
        <v>0</v>
      </c>
      <c r="BD20" s="80">
        <v>0</v>
      </c>
      <c r="BE20" s="80">
        <v>0</v>
      </c>
      <c r="BF20" s="80">
        <v>0</v>
      </c>
      <c r="BG20" s="80">
        <v>0</v>
      </c>
      <c r="BH20" s="80">
        <v>0</v>
      </c>
      <c r="BI20" s="80">
        <v>0</v>
      </c>
      <c r="BJ20" s="80">
        <v>0</v>
      </c>
      <c r="BK20" s="80">
        <v>0</v>
      </c>
      <c r="BL20" s="80">
        <v>0</v>
      </c>
      <c r="BM20" s="80">
        <v>22.849</v>
      </c>
      <c r="BN20" s="80">
        <v>0</v>
      </c>
      <c r="BO20" s="80">
        <v>0</v>
      </c>
      <c r="BP20" s="80">
        <v>0</v>
      </c>
      <c r="BQ20" s="80">
        <v>0</v>
      </c>
      <c r="BR20" s="80">
        <v>0</v>
      </c>
      <c r="BS20" s="80">
        <v>5.4119999999999999</v>
      </c>
      <c r="BT20" s="80">
        <v>0</v>
      </c>
      <c r="BU20" s="80">
        <v>0</v>
      </c>
      <c r="BV20" s="80">
        <v>0</v>
      </c>
      <c r="BW20" s="80">
        <v>0</v>
      </c>
      <c r="BX20" s="80">
        <v>0</v>
      </c>
      <c r="BY20" s="80">
        <v>0</v>
      </c>
      <c r="BZ20" s="80">
        <v>10.337999999999999</v>
      </c>
      <c r="CA20" s="80">
        <v>0</v>
      </c>
      <c r="CB20" s="80">
        <v>5.0570000000000004</v>
      </c>
      <c r="CC20" s="80">
        <v>0</v>
      </c>
      <c r="CD20" s="80">
        <v>0</v>
      </c>
      <c r="CE20" s="80">
        <v>0</v>
      </c>
      <c r="CF20" s="80">
        <v>79.753</v>
      </c>
      <c r="CG20" s="80">
        <v>0</v>
      </c>
      <c r="CH20" s="80">
        <v>0</v>
      </c>
      <c r="CI20" s="80">
        <v>3.6709999999999998</v>
      </c>
      <c r="CJ20" s="80">
        <v>0</v>
      </c>
      <c r="CK20" s="80">
        <v>3.4729999999999999</v>
      </c>
      <c r="CL20" s="80">
        <v>31.832999999999998</v>
      </c>
      <c r="CM20" s="80">
        <v>0</v>
      </c>
      <c r="CN20" s="80">
        <v>93.966999999999999</v>
      </c>
      <c r="CO20" s="80">
        <v>0</v>
      </c>
      <c r="CP20" s="80">
        <v>0</v>
      </c>
      <c r="CQ20" s="80">
        <v>0</v>
      </c>
      <c r="CR20" s="80">
        <v>0</v>
      </c>
      <c r="CS20" s="80">
        <v>87.262</v>
      </c>
      <c r="CT20" s="80">
        <v>0</v>
      </c>
      <c r="CU20" s="80">
        <v>0</v>
      </c>
      <c r="CV20" s="80">
        <v>0</v>
      </c>
      <c r="CW20" s="80">
        <v>0</v>
      </c>
      <c r="CX20" s="80">
        <v>0</v>
      </c>
      <c r="CY20" s="80">
        <v>0</v>
      </c>
      <c r="CZ20" s="80">
        <v>0</v>
      </c>
      <c r="DA20" s="80">
        <v>0</v>
      </c>
      <c r="DB20" s="80">
        <v>0</v>
      </c>
      <c r="DC20" s="80">
        <v>23.405999999999999</v>
      </c>
      <c r="DD20" s="80">
        <v>0</v>
      </c>
      <c r="DE20" s="80">
        <v>0</v>
      </c>
      <c r="DF20" s="80">
        <v>0</v>
      </c>
      <c r="DG20" s="80">
        <v>0</v>
      </c>
      <c r="DH20" s="80">
        <v>0</v>
      </c>
      <c r="DI20" s="80">
        <v>0</v>
      </c>
      <c r="DJ20" s="80">
        <v>0.73299999999999998</v>
      </c>
      <c r="DK20" s="80">
        <v>44.578000000000003</v>
      </c>
      <c r="DL20" s="80">
        <v>0</v>
      </c>
      <c r="DM20" s="80">
        <v>0</v>
      </c>
      <c r="DN20" s="80">
        <v>0</v>
      </c>
      <c r="DO20" s="80">
        <v>0</v>
      </c>
      <c r="DP20" s="80">
        <v>0</v>
      </c>
      <c r="DQ20" s="80">
        <v>0</v>
      </c>
      <c r="DR20" s="80">
        <v>0</v>
      </c>
      <c r="DS20" s="80">
        <v>180.571</v>
      </c>
      <c r="DT20" s="80">
        <v>109.387</v>
      </c>
      <c r="DU20" s="80">
        <v>3.6059999999999999</v>
      </c>
      <c r="DV20" s="80">
        <v>0</v>
      </c>
      <c r="DW20" s="80">
        <v>0</v>
      </c>
      <c r="DX20" s="80">
        <v>51.011000000000003</v>
      </c>
      <c r="DY20" s="80">
        <v>0</v>
      </c>
      <c r="DZ20" s="80">
        <v>43.908999999999999</v>
      </c>
      <c r="EA20" s="80">
        <v>3.8570000000000002</v>
      </c>
      <c r="EB20" s="80">
        <v>49.752000000000002</v>
      </c>
      <c r="EC20" s="80">
        <v>0</v>
      </c>
      <c r="ED20" s="80">
        <v>0</v>
      </c>
      <c r="EE20" s="80">
        <v>172.65299999999999</v>
      </c>
      <c r="EF20" s="80">
        <v>25.68</v>
      </c>
      <c r="EG20" s="80">
        <v>69.858999999999995</v>
      </c>
      <c r="EH20" s="80">
        <v>79.626999999999995</v>
      </c>
      <c r="EI20" s="80">
        <v>89.882000000000005</v>
      </c>
      <c r="EJ20" s="80">
        <v>34.524000000000001</v>
      </c>
      <c r="EK20" s="80">
        <v>64.194999999999993</v>
      </c>
      <c r="EL20" s="80">
        <v>585.36500000000001</v>
      </c>
      <c r="EM20" s="80">
        <v>125.92400000000001</v>
      </c>
      <c r="EN20" s="80">
        <v>11.488</v>
      </c>
      <c r="EO20" s="80">
        <v>254.89400000000001</v>
      </c>
      <c r="EP20" s="80">
        <v>28.393999999999998</v>
      </c>
      <c r="EQ20" s="80">
        <v>0</v>
      </c>
      <c r="ER20" s="80">
        <v>1.228</v>
      </c>
      <c r="ES20" s="80">
        <v>0</v>
      </c>
      <c r="ET20" s="80">
        <v>36.203000000000003</v>
      </c>
      <c r="EU20" s="80">
        <v>7.9130000000000003</v>
      </c>
      <c r="EV20" s="80">
        <v>0</v>
      </c>
      <c r="EW20" s="80">
        <v>0</v>
      </c>
      <c r="EX20" s="80">
        <v>0</v>
      </c>
      <c r="EY20" s="80">
        <v>0</v>
      </c>
      <c r="EZ20" s="80">
        <v>0</v>
      </c>
      <c r="FA20" s="80">
        <v>0</v>
      </c>
      <c r="FB20" s="80">
        <v>0</v>
      </c>
      <c r="FC20" s="80">
        <v>0</v>
      </c>
      <c r="FD20" s="80">
        <v>0</v>
      </c>
      <c r="FE20" s="80">
        <v>0</v>
      </c>
      <c r="FF20" s="80">
        <v>0</v>
      </c>
      <c r="FG20" s="80">
        <v>0</v>
      </c>
      <c r="FH20" s="80">
        <v>0</v>
      </c>
      <c r="FI20" s="80">
        <v>0</v>
      </c>
      <c r="FJ20" s="80">
        <v>0</v>
      </c>
      <c r="FK20" s="80">
        <v>0</v>
      </c>
      <c r="FL20" s="80">
        <v>0</v>
      </c>
      <c r="FM20" s="80">
        <v>0</v>
      </c>
      <c r="FN20" s="80">
        <v>22.849</v>
      </c>
      <c r="FO20" s="80">
        <v>0</v>
      </c>
      <c r="FP20" s="80">
        <v>0</v>
      </c>
      <c r="FQ20" s="80">
        <v>0</v>
      </c>
      <c r="FR20" s="80">
        <v>0</v>
      </c>
      <c r="FS20" s="80">
        <v>0</v>
      </c>
      <c r="FT20" s="80">
        <v>5.4119999999999999</v>
      </c>
      <c r="FU20" s="80">
        <v>0</v>
      </c>
      <c r="FV20" s="80">
        <v>0</v>
      </c>
      <c r="FW20" s="80">
        <v>0</v>
      </c>
      <c r="FX20" s="80">
        <v>0</v>
      </c>
      <c r="FY20" s="80">
        <v>0</v>
      </c>
      <c r="FZ20" s="80">
        <v>0</v>
      </c>
      <c r="GA20" s="80">
        <v>10.337999999999999</v>
      </c>
      <c r="GB20" s="80">
        <v>0</v>
      </c>
      <c r="GC20" s="80">
        <v>5.0570000000000004</v>
      </c>
      <c r="GD20" s="80">
        <v>0</v>
      </c>
      <c r="GE20" s="80">
        <v>0</v>
      </c>
      <c r="GF20" s="80">
        <v>0</v>
      </c>
      <c r="GG20" s="80">
        <v>79.753</v>
      </c>
      <c r="GH20" s="80">
        <v>0</v>
      </c>
      <c r="GI20" s="80">
        <v>0</v>
      </c>
      <c r="GJ20" s="80">
        <v>3.6709999999999998</v>
      </c>
      <c r="GK20" s="80">
        <v>0</v>
      </c>
      <c r="GL20" s="80">
        <v>3.4729999999999999</v>
      </c>
      <c r="GM20" s="80">
        <v>31.832999999999998</v>
      </c>
      <c r="GN20" s="80">
        <v>0</v>
      </c>
      <c r="GO20" s="80">
        <v>93.966999999999999</v>
      </c>
      <c r="GP20" s="80">
        <v>0</v>
      </c>
      <c r="GQ20" s="80">
        <v>0</v>
      </c>
      <c r="GR20" s="80">
        <v>0</v>
      </c>
      <c r="GS20" s="80">
        <v>0</v>
      </c>
      <c r="GT20" s="80">
        <v>87.262</v>
      </c>
      <c r="GU20" s="80">
        <v>0</v>
      </c>
      <c r="GV20" s="80">
        <v>0</v>
      </c>
      <c r="GW20" s="80">
        <v>0</v>
      </c>
      <c r="GX20" s="80">
        <v>0</v>
      </c>
      <c r="GY20" s="80">
        <v>0</v>
      </c>
      <c r="GZ20" s="80">
        <v>0</v>
      </c>
      <c r="HA20" s="80">
        <v>0</v>
      </c>
      <c r="HB20" s="80">
        <v>0</v>
      </c>
      <c r="HC20" s="80">
        <v>0</v>
      </c>
      <c r="HD20" s="80">
        <v>23.405999999999999</v>
      </c>
      <c r="HE20" s="80">
        <v>0</v>
      </c>
      <c r="HF20" s="80">
        <v>0.73299999999999998</v>
      </c>
      <c r="HG20" s="80">
        <v>44.578000000000003</v>
      </c>
      <c r="HH20" s="80">
        <v>0</v>
      </c>
      <c r="HI20" s="80">
        <v>0</v>
      </c>
      <c r="HJ20" s="80">
        <v>0</v>
      </c>
      <c r="HK20" s="80">
        <v>1984.578</v>
      </c>
      <c r="HL20" s="80">
        <v>37.430999999999997</v>
      </c>
      <c r="HM20" s="80">
        <v>7.9130000000000003</v>
      </c>
      <c r="HN20" s="80">
        <v>0</v>
      </c>
      <c r="HO20" s="80">
        <v>22.849</v>
      </c>
      <c r="HP20" s="80">
        <v>5.4119999999999999</v>
      </c>
      <c r="HQ20" s="80">
        <v>10.337999999999999</v>
      </c>
      <c r="HR20" s="80">
        <v>5.0570000000000004</v>
      </c>
      <c r="HS20" s="80">
        <v>79.753</v>
      </c>
      <c r="HT20" s="80">
        <v>7.1440000000000001</v>
      </c>
      <c r="HU20" s="80">
        <v>31.832999999999998</v>
      </c>
      <c r="HV20" s="80">
        <v>93.966999999999999</v>
      </c>
      <c r="HW20" s="80">
        <v>0</v>
      </c>
      <c r="HX20" s="80">
        <v>87.262</v>
      </c>
      <c r="HY20" s="80">
        <v>23.405999999999999</v>
      </c>
      <c r="HZ20" s="80">
        <v>0</v>
      </c>
      <c r="IA20" s="80">
        <v>0.73299999999999998</v>
      </c>
      <c r="IB20" s="80">
        <v>44.578000000000003</v>
      </c>
      <c r="IC20" s="80">
        <v>0</v>
      </c>
      <c r="ID20" s="80">
        <v>0</v>
      </c>
      <c r="IE20" s="80">
        <v>0</v>
      </c>
      <c r="IF20" s="80">
        <v>1984.578</v>
      </c>
      <c r="IG20" s="80">
        <v>38.164000000000001</v>
      </c>
      <c r="IH20" s="80">
        <v>7.9130000000000003</v>
      </c>
      <c r="II20" s="80">
        <v>0</v>
      </c>
      <c r="IJ20" s="80">
        <v>22.849</v>
      </c>
      <c r="IK20" s="80">
        <v>5.4119999999999999</v>
      </c>
      <c r="IL20" s="80">
        <v>10.337999999999999</v>
      </c>
      <c r="IM20" s="80">
        <v>5.0570000000000004</v>
      </c>
      <c r="IN20" s="80">
        <v>79.753</v>
      </c>
      <c r="IO20" s="80">
        <v>7.1440000000000001</v>
      </c>
      <c r="IP20" s="80">
        <v>31.832999999999998</v>
      </c>
      <c r="IQ20" s="80">
        <v>93.966999999999999</v>
      </c>
      <c r="IR20" s="80">
        <v>0</v>
      </c>
      <c r="IS20" s="80">
        <v>87.262</v>
      </c>
      <c r="IT20" s="80">
        <v>23.405999999999999</v>
      </c>
      <c r="IU20" s="80">
        <v>0</v>
      </c>
      <c r="IV20" s="81">
        <v>0</v>
      </c>
      <c r="IW20" s="78">
        <v>5</v>
      </c>
      <c r="IX20" s="78">
        <v>0</v>
      </c>
      <c r="IY20" s="78">
        <v>0</v>
      </c>
      <c r="IZ20" s="78">
        <v>0</v>
      </c>
      <c r="JA20" s="78">
        <v>0</v>
      </c>
      <c r="JB20" s="78">
        <v>0</v>
      </c>
      <c r="JC20" s="78">
        <v>0</v>
      </c>
      <c r="JD20" s="78">
        <v>0</v>
      </c>
      <c r="JE20" s="78">
        <v>29</v>
      </c>
      <c r="JF20" s="78">
        <v>10</v>
      </c>
      <c r="JG20" s="78">
        <v>1</v>
      </c>
      <c r="JH20" s="78">
        <v>0</v>
      </c>
      <c r="JI20" s="78">
        <v>0</v>
      </c>
      <c r="JJ20" s="78">
        <v>4</v>
      </c>
      <c r="JK20" s="78">
        <v>0</v>
      </c>
      <c r="JL20" s="78">
        <v>6</v>
      </c>
      <c r="JM20" s="78">
        <v>1</v>
      </c>
      <c r="JN20" s="78">
        <v>9</v>
      </c>
      <c r="JO20" s="78">
        <v>0</v>
      </c>
      <c r="JP20" s="78">
        <v>0</v>
      </c>
      <c r="JQ20" s="78">
        <v>5</v>
      </c>
      <c r="JR20" s="78">
        <v>3</v>
      </c>
      <c r="JS20" s="78">
        <v>10</v>
      </c>
      <c r="JT20" s="78">
        <v>15</v>
      </c>
      <c r="JU20" s="78">
        <v>12</v>
      </c>
      <c r="JV20" s="78">
        <v>5</v>
      </c>
      <c r="JW20" s="78">
        <v>6</v>
      </c>
      <c r="JX20" s="78">
        <v>42</v>
      </c>
      <c r="JY20" s="78">
        <v>9</v>
      </c>
      <c r="JZ20" s="78">
        <v>2</v>
      </c>
      <c r="KA20" s="78">
        <v>27</v>
      </c>
      <c r="KB20" s="78">
        <v>5</v>
      </c>
      <c r="KC20" s="78">
        <v>0</v>
      </c>
      <c r="KD20" s="78">
        <v>1</v>
      </c>
      <c r="KE20" s="78">
        <v>1</v>
      </c>
      <c r="KF20" s="78">
        <v>6</v>
      </c>
      <c r="KG20" s="78">
        <v>2</v>
      </c>
      <c r="KH20" s="78">
        <v>0</v>
      </c>
      <c r="KI20" s="78">
        <v>0</v>
      </c>
      <c r="KJ20" s="78">
        <v>0</v>
      </c>
      <c r="KK20" s="78">
        <v>0</v>
      </c>
      <c r="KL20" s="78">
        <v>0</v>
      </c>
      <c r="KM20" s="78">
        <v>0</v>
      </c>
      <c r="KN20" s="78">
        <v>0</v>
      </c>
      <c r="KO20" s="78">
        <v>0</v>
      </c>
      <c r="KP20" s="78">
        <v>0</v>
      </c>
      <c r="KQ20" s="78">
        <v>0</v>
      </c>
      <c r="KR20" s="78">
        <v>0</v>
      </c>
      <c r="KS20" s="78">
        <v>0</v>
      </c>
      <c r="KT20" s="78">
        <v>0</v>
      </c>
      <c r="KU20" s="78">
        <v>0</v>
      </c>
      <c r="KV20" s="78">
        <v>0</v>
      </c>
      <c r="KW20" s="78">
        <v>0</v>
      </c>
      <c r="KX20" s="78">
        <v>0</v>
      </c>
      <c r="KY20" s="78">
        <v>0</v>
      </c>
      <c r="KZ20" s="78">
        <v>7</v>
      </c>
      <c r="LA20" s="78">
        <v>0</v>
      </c>
      <c r="LB20" s="78">
        <v>0</v>
      </c>
      <c r="LC20" s="78">
        <v>0</v>
      </c>
      <c r="LD20" s="78">
        <v>0</v>
      </c>
      <c r="LE20" s="78">
        <v>0</v>
      </c>
      <c r="LF20" s="78">
        <v>1</v>
      </c>
      <c r="LG20" s="78">
        <v>0</v>
      </c>
      <c r="LH20" s="78">
        <v>0</v>
      </c>
      <c r="LI20" s="78">
        <v>0</v>
      </c>
      <c r="LJ20" s="78">
        <v>0</v>
      </c>
      <c r="LK20" s="78">
        <v>0</v>
      </c>
      <c r="LL20" s="78">
        <v>0</v>
      </c>
      <c r="LM20" s="78">
        <v>1</v>
      </c>
      <c r="LN20" s="78">
        <v>0</v>
      </c>
      <c r="LO20" s="78">
        <v>1</v>
      </c>
      <c r="LP20" s="78">
        <v>0</v>
      </c>
      <c r="LQ20" s="78">
        <v>0</v>
      </c>
      <c r="LR20" s="78">
        <v>0</v>
      </c>
      <c r="LS20" s="78">
        <v>12</v>
      </c>
      <c r="LT20" s="78">
        <v>0</v>
      </c>
      <c r="LU20" s="78">
        <v>0</v>
      </c>
      <c r="LV20" s="78">
        <v>1</v>
      </c>
      <c r="LW20" s="78">
        <v>0</v>
      </c>
      <c r="LX20" s="78">
        <v>1</v>
      </c>
      <c r="LY20" s="78">
        <v>3</v>
      </c>
      <c r="LZ20" s="78">
        <v>0</v>
      </c>
      <c r="MA20" s="78">
        <v>18</v>
      </c>
      <c r="MB20" s="78">
        <v>0</v>
      </c>
      <c r="MC20" s="78">
        <v>0</v>
      </c>
      <c r="MD20" s="78">
        <v>0</v>
      </c>
      <c r="ME20" s="78">
        <v>0</v>
      </c>
      <c r="MF20" s="78">
        <v>8</v>
      </c>
      <c r="MG20" s="78">
        <v>0</v>
      </c>
      <c r="MH20" s="78">
        <v>0</v>
      </c>
      <c r="MI20" s="78">
        <v>0</v>
      </c>
      <c r="MJ20" s="78">
        <v>0</v>
      </c>
      <c r="MK20" s="78">
        <v>0</v>
      </c>
      <c r="ML20" s="78">
        <v>0</v>
      </c>
      <c r="MM20" s="78">
        <v>0</v>
      </c>
      <c r="MN20" s="78">
        <v>0</v>
      </c>
      <c r="MO20" s="78">
        <v>0</v>
      </c>
      <c r="MP20" s="78">
        <v>2</v>
      </c>
      <c r="MQ20" s="78">
        <v>0</v>
      </c>
      <c r="MR20" s="78">
        <v>0</v>
      </c>
      <c r="MS20" s="78">
        <v>0</v>
      </c>
      <c r="MT20" s="78">
        <v>0</v>
      </c>
      <c r="MU20" s="78">
        <v>0</v>
      </c>
      <c r="MV20" s="78">
        <v>0</v>
      </c>
      <c r="MW20" s="78">
        <v>1</v>
      </c>
      <c r="MX20" s="78">
        <v>5</v>
      </c>
      <c r="MY20" s="78">
        <v>0</v>
      </c>
      <c r="MZ20" s="78">
        <v>0</v>
      </c>
      <c r="NA20" s="78">
        <v>0</v>
      </c>
      <c r="NB20" s="78">
        <v>0</v>
      </c>
      <c r="NC20" s="78">
        <v>0</v>
      </c>
      <c r="ND20" s="78">
        <v>0</v>
      </c>
      <c r="NE20" s="78">
        <v>0</v>
      </c>
      <c r="NF20" s="78">
        <v>29</v>
      </c>
      <c r="NG20" s="78">
        <v>10</v>
      </c>
      <c r="NH20" s="78">
        <v>1</v>
      </c>
      <c r="NI20" s="78">
        <v>0</v>
      </c>
      <c r="NJ20" s="78">
        <v>0</v>
      </c>
      <c r="NK20" s="78">
        <v>4</v>
      </c>
      <c r="NL20" s="78">
        <v>0</v>
      </c>
      <c r="NM20" s="78">
        <v>6</v>
      </c>
      <c r="NN20" s="78">
        <v>1</v>
      </c>
      <c r="NO20" s="78">
        <v>9</v>
      </c>
      <c r="NP20" s="78">
        <v>0</v>
      </c>
      <c r="NQ20" s="78">
        <v>0</v>
      </c>
      <c r="NR20" s="78">
        <v>5</v>
      </c>
      <c r="NS20" s="78">
        <v>3</v>
      </c>
      <c r="NT20" s="78">
        <v>10</v>
      </c>
      <c r="NU20" s="78">
        <v>15</v>
      </c>
      <c r="NV20" s="78">
        <v>12</v>
      </c>
      <c r="NW20" s="78">
        <v>5</v>
      </c>
      <c r="NX20" s="78">
        <v>6</v>
      </c>
      <c r="NY20" s="78">
        <v>42</v>
      </c>
      <c r="NZ20" s="78">
        <v>9</v>
      </c>
      <c r="OA20" s="78">
        <v>2</v>
      </c>
      <c r="OB20" s="78">
        <v>27</v>
      </c>
      <c r="OC20" s="78">
        <v>5</v>
      </c>
      <c r="OD20" s="78">
        <v>0</v>
      </c>
      <c r="OE20" s="78">
        <v>1</v>
      </c>
      <c r="OF20" s="78">
        <v>0</v>
      </c>
      <c r="OG20" s="78">
        <v>6</v>
      </c>
      <c r="OH20" s="78">
        <v>2</v>
      </c>
      <c r="OI20" s="78">
        <v>0</v>
      </c>
      <c r="OJ20" s="78">
        <v>0</v>
      </c>
      <c r="OK20" s="78">
        <v>0</v>
      </c>
      <c r="OL20" s="78">
        <v>0</v>
      </c>
      <c r="OM20" s="78">
        <v>0</v>
      </c>
      <c r="ON20" s="78">
        <v>0</v>
      </c>
      <c r="OO20" s="78">
        <v>0</v>
      </c>
      <c r="OP20" s="78">
        <v>0</v>
      </c>
      <c r="OQ20" s="78">
        <v>0</v>
      </c>
      <c r="OR20" s="78">
        <v>0</v>
      </c>
      <c r="OS20" s="78">
        <v>0</v>
      </c>
      <c r="OT20" s="78">
        <v>0</v>
      </c>
      <c r="OU20" s="78">
        <v>0</v>
      </c>
      <c r="OV20" s="78">
        <v>0</v>
      </c>
      <c r="OW20" s="78">
        <v>0</v>
      </c>
      <c r="OX20" s="78">
        <v>0</v>
      </c>
      <c r="OY20" s="78">
        <v>0</v>
      </c>
      <c r="OZ20" s="78">
        <v>0</v>
      </c>
      <c r="PA20" s="78">
        <v>7</v>
      </c>
      <c r="PB20" s="78">
        <v>0</v>
      </c>
      <c r="PC20" s="78">
        <v>0</v>
      </c>
      <c r="PD20" s="78">
        <v>0</v>
      </c>
      <c r="PE20" s="78">
        <v>0</v>
      </c>
      <c r="PF20" s="78">
        <v>0</v>
      </c>
      <c r="PG20" s="78">
        <v>1</v>
      </c>
      <c r="PH20" s="78">
        <v>0</v>
      </c>
      <c r="PI20" s="78">
        <v>0</v>
      </c>
      <c r="PJ20" s="78">
        <v>0</v>
      </c>
      <c r="PK20" s="78">
        <v>0</v>
      </c>
      <c r="PL20" s="78">
        <v>0</v>
      </c>
      <c r="PM20" s="78">
        <v>0</v>
      </c>
      <c r="PN20" s="78">
        <v>1</v>
      </c>
      <c r="PO20" s="78">
        <v>0</v>
      </c>
      <c r="PP20" s="78">
        <v>1</v>
      </c>
      <c r="PQ20" s="78">
        <v>0</v>
      </c>
      <c r="PR20" s="78">
        <v>0</v>
      </c>
      <c r="PS20" s="78">
        <v>0</v>
      </c>
      <c r="PT20" s="78">
        <v>12</v>
      </c>
      <c r="PU20" s="78">
        <v>0</v>
      </c>
      <c r="PV20" s="78">
        <v>0</v>
      </c>
      <c r="PW20" s="78">
        <v>1</v>
      </c>
      <c r="PX20" s="78">
        <v>0</v>
      </c>
      <c r="PY20" s="78">
        <v>1</v>
      </c>
      <c r="PZ20" s="78">
        <v>3</v>
      </c>
      <c r="QA20" s="78">
        <v>0</v>
      </c>
      <c r="QB20" s="78">
        <v>18</v>
      </c>
      <c r="QC20" s="78">
        <v>0</v>
      </c>
      <c r="QD20" s="78">
        <v>0</v>
      </c>
      <c r="QE20" s="78">
        <v>0</v>
      </c>
      <c r="QF20" s="78">
        <v>0</v>
      </c>
      <c r="QG20" s="78">
        <v>8</v>
      </c>
      <c r="QH20" s="78">
        <v>0</v>
      </c>
      <c r="QI20" s="78">
        <v>0</v>
      </c>
      <c r="QJ20" s="78">
        <v>0</v>
      </c>
      <c r="QK20" s="78">
        <v>0</v>
      </c>
      <c r="QL20" s="78">
        <v>0</v>
      </c>
      <c r="QM20" s="78">
        <v>0</v>
      </c>
      <c r="QN20" s="78">
        <v>0</v>
      </c>
      <c r="QO20" s="78">
        <v>0</v>
      </c>
      <c r="QP20" s="78">
        <v>0</v>
      </c>
      <c r="QQ20" s="78">
        <v>2</v>
      </c>
      <c r="QR20" s="78">
        <v>0</v>
      </c>
      <c r="QS20" s="78">
        <v>1</v>
      </c>
      <c r="QT20" s="78">
        <v>5</v>
      </c>
      <c r="QU20" s="78">
        <v>0</v>
      </c>
      <c r="QV20" s="78">
        <v>0</v>
      </c>
      <c r="QW20" s="78">
        <v>0</v>
      </c>
      <c r="QX20" s="78">
        <v>201</v>
      </c>
      <c r="QY20" s="78">
        <v>7</v>
      </c>
      <c r="QZ20" s="78">
        <v>2</v>
      </c>
      <c r="RA20" s="78">
        <v>0</v>
      </c>
      <c r="RB20" s="78">
        <v>7</v>
      </c>
      <c r="RC20" s="78">
        <v>1</v>
      </c>
      <c r="RD20" s="78">
        <v>1</v>
      </c>
      <c r="RE20" s="78">
        <v>1</v>
      </c>
      <c r="RF20" s="78">
        <v>12</v>
      </c>
      <c r="RG20" s="78">
        <v>2</v>
      </c>
      <c r="RH20" s="78">
        <v>3</v>
      </c>
      <c r="RI20" s="78">
        <v>18</v>
      </c>
      <c r="RJ20" s="78">
        <v>0</v>
      </c>
      <c r="RK20" s="78">
        <v>8</v>
      </c>
      <c r="RL20" s="78">
        <v>2</v>
      </c>
      <c r="RM20" s="78">
        <v>0</v>
      </c>
      <c r="RN20" s="78">
        <v>1</v>
      </c>
      <c r="RO20" s="78">
        <v>5</v>
      </c>
      <c r="RP20" s="78">
        <v>0</v>
      </c>
      <c r="RQ20" s="78">
        <v>0</v>
      </c>
      <c r="RR20" s="78">
        <v>0</v>
      </c>
      <c r="RS20" s="78">
        <v>201</v>
      </c>
      <c r="RT20" s="78">
        <v>8</v>
      </c>
      <c r="RU20" s="78">
        <v>2</v>
      </c>
      <c r="RV20" s="78">
        <v>0</v>
      </c>
      <c r="RW20" s="78">
        <v>7</v>
      </c>
      <c r="RX20" s="78">
        <v>1</v>
      </c>
      <c r="RY20" s="78">
        <v>1</v>
      </c>
      <c r="RZ20" s="78">
        <v>1</v>
      </c>
      <c r="SA20" s="78">
        <v>12</v>
      </c>
      <c r="SB20" s="78">
        <v>2</v>
      </c>
      <c r="SC20" s="78">
        <v>3</v>
      </c>
      <c r="SD20" s="78">
        <v>18</v>
      </c>
      <c r="SE20" s="78">
        <v>0</v>
      </c>
      <c r="SF20" s="78">
        <v>8</v>
      </c>
      <c r="SG20" s="78">
        <v>2</v>
      </c>
      <c r="SH20" s="78">
        <v>0</v>
      </c>
    </row>
    <row r="21" spans="1:502">
      <c r="A21" s="17" t="s">
        <v>2005</v>
      </c>
      <c r="B21" s="77">
        <v>13</v>
      </c>
      <c r="C21" s="77">
        <v>13</v>
      </c>
      <c r="D21" s="77">
        <v>1</v>
      </c>
      <c r="E21" s="77">
        <v>2016</v>
      </c>
      <c r="F21" s="77" t="s">
        <v>156</v>
      </c>
      <c r="G21" s="1017" t="s">
        <v>1595</v>
      </c>
      <c r="H21" s="77" t="s">
        <v>1596</v>
      </c>
      <c r="I21" s="1018"/>
      <c r="J21" s="80">
        <v>49.018000000000001</v>
      </c>
      <c r="K21" s="80">
        <v>0</v>
      </c>
      <c r="L21" s="80">
        <v>0</v>
      </c>
      <c r="M21" s="80">
        <v>0</v>
      </c>
      <c r="N21" s="80">
        <v>0</v>
      </c>
      <c r="O21" s="80">
        <v>0</v>
      </c>
      <c r="P21" s="80">
        <v>0</v>
      </c>
      <c r="Q21" s="80">
        <v>0</v>
      </c>
      <c r="R21" s="80">
        <v>177.66499999999999</v>
      </c>
      <c r="S21" s="80">
        <v>108.247</v>
      </c>
      <c r="T21" s="80">
        <v>4.3890000000000002</v>
      </c>
      <c r="U21" s="80">
        <v>0</v>
      </c>
      <c r="V21" s="80">
        <v>0</v>
      </c>
      <c r="W21" s="80">
        <v>53.296999999999997</v>
      </c>
      <c r="X21" s="80">
        <v>0</v>
      </c>
      <c r="Y21" s="80">
        <v>42.912999999999997</v>
      </c>
      <c r="Z21" s="80">
        <v>3.2450000000000001</v>
      </c>
      <c r="AA21" s="80">
        <v>45.335999999999999</v>
      </c>
      <c r="AB21" s="80">
        <v>0</v>
      </c>
      <c r="AC21" s="80">
        <v>0</v>
      </c>
      <c r="AD21" s="80">
        <v>157.87</v>
      </c>
      <c r="AE21" s="80">
        <v>20.466000000000001</v>
      </c>
      <c r="AF21" s="80">
        <v>69.712999999999994</v>
      </c>
      <c r="AG21" s="80">
        <v>60.823999999999998</v>
      </c>
      <c r="AH21" s="80">
        <v>87.521000000000001</v>
      </c>
      <c r="AI21" s="80">
        <v>47.765999999999998</v>
      </c>
      <c r="AJ21" s="80">
        <v>61.341999999999999</v>
      </c>
      <c r="AK21" s="80">
        <v>651.78499999999997</v>
      </c>
      <c r="AL21" s="80">
        <v>125.611</v>
      </c>
      <c r="AM21" s="80">
        <v>14.047000000000001</v>
      </c>
      <c r="AN21" s="80">
        <v>248.60900000000001</v>
      </c>
      <c r="AO21" s="80">
        <v>30.323</v>
      </c>
      <c r="AP21" s="80">
        <v>0</v>
      </c>
      <c r="AQ21" s="80">
        <v>6.202</v>
      </c>
      <c r="AR21" s="80">
        <v>1.101</v>
      </c>
      <c r="AS21" s="80">
        <v>38.411999999999999</v>
      </c>
      <c r="AT21" s="80">
        <v>7.0529999999999999</v>
      </c>
      <c r="AU21" s="80">
        <v>0</v>
      </c>
      <c r="AV21" s="80">
        <v>0</v>
      </c>
      <c r="AW21" s="80">
        <v>0</v>
      </c>
      <c r="AX21" s="80">
        <v>0</v>
      </c>
      <c r="AY21" s="80">
        <v>0</v>
      </c>
      <c r="AZ21" s="80">
        <v>0</v>
      </c>
      <c r="BA21" s="80">
        <v>0</v>
      </c>
      <c r="BB21" s="80">
        <v>0</v>
      </c>
      <c r="BC21" s="80">
        <v>0</v>
      </c>
      <c r="BD21" s="80">
        <v>0</v>
      </c>
      <c r="BE21" s="80">
        <v>0</v>
      </c>
      <c r="BF21" s="80">
        <v>0</v>
      </c>
      <c r="BG21" s="80">
        <v>0</v>
      </c>
      <c r="BH21" s="80">
        <v>0</v>
      </c>
      <c r="BI21" s="80">
        <v>0</v>
      </c>
      <c r="BJ21" s="80">
        <v>0</v>
      </c>
      <c r="BK21" s="80">
        <v>0</v>
      </c>
      <c r="BL21" s="80">
        <v>0</v>
      </c>
      <c r="BM21" s="80">
        <v>21.213999999999999</v>
      </c>
      <c r="BN21" s="80">
        <v>0</v>
      </c>
      <c r="BO21" s="80">
        <v>0</v>
      </c>
      <c r="BP21" s="80">
        <v>0</v>
      </c>
      <c r="BQ21" s="80">
        <v>0</v>
      </c>
      <c r="BR21" s="80">
        <v>0</v>
      </c>
      <c r="BS21" s="80">
        <v>5.133</v>
      </c>
      <c r="BT21" s="80">
        <v>0</v>
      </c>
      <c r="BU21" s="80">
        <v>0</v>
      </c>
      <c r="BV21" s="80">
        <v>0</v>
      </c>
      <c r="BW21" s="80">
        <v>0</v>
      </c>
      <c r="BX21" s="80">
        <v>0</v>
      </c>
      <c r="BY21" s="80">
        <v>0</v>
      </c>
      <c r="BZ21" s="80">
        <v>10.180999999999999</v>
      </c>
      <c r="CA21" s="80">
        <v>0</v>
      </c>
      <c r="CB21" s="80">
        <v>4.8070000000000004</v>
      </c>
      <c r="CC21" s="80">
        <v>0</v>
      </c>
      <c r="CD21" s="80">
        <v>0</v>
      </c>
      <c r="CE21" s="80">
        <v>0</v>
      </c>
      <c r="CF21" s="80">
        <v>78.504999999999995</v>
      </c>
      <c r="CG21" s="80">
        <v>0</v>
      </c>
      <c r="CH21" s="80">
        <v>0</v>
      </c>
      <c r="CI21" s="80">
        <v>3.6680000000000001</v>
      </c>
      <c r="CJ21" s="80">
        <v>0</v>
      </c>
      <c r="CK21" s="80">
        <v>3.4550000000000001</v>
      </c>
      <c r="CL21" s="80">
        <v>32.162999999999997</v>
      </c>
      <c r="CM21" s="80">
        <v>0</v>
      </c>
      <c r="CN21" s="80">
        <v>95.031000000000006</v>
      </c>
      <c r="CO21" s="80">
        <v>0</v>
      </c>
      <c r="CP21" s="80">
        <v>0</v>
      </c>
      <c r="CQ21" s="80">
        <v>0</v>
      </c>
      <c r="CR21" s="80">
        <v>0</v>
      </c>
      <c r="CS21" s="80">
        <v>102.703</v>
      </c>
      <c r="CT21" s="80">
        <v>0</v>
      </c>
      <c r="CU21" s="80">
        <v>0</v>
      </c>
      <c r="CV21" s="80">
        <v>0</v>
      </c>
      <c r="CW21" s="80">
        <v>0</v>
      </c>
      <c r="CX21" s="80">
        <v>0</v>
      </c>
      <c r="CY21" s="80">
        <v>0</v>
      </c>
      <c r="CZ21" s="80">
        <v>0</v>
      </c>
      <c r="DA21" s="80">
        <v>0</v>
      </c>
      <c r="DB21" s="80">
        <v>0</v>
      </c>
      <c r="DC21" s="80">
        <v>25.106000000000002</v>
      </c>
      <c r="DD21" s="80">
        <v>0</v>
      </c>
      <c r="DE21" s="80">
        <v>0</v>
      </c>
      <c r="DF21" s="80">
        <v>0</v>
      </c>
      <c r="DG21" s="80">
        <v>0</v>
      </c>
      <c r="DH21" s="80">
        <v>0</v>
      </c>
      <c r="DI21" s="80">
        <v>0</v>
      </c>
      <c r="DJ21" s="80">
        <v>1.101</v>
      </c>
      <c r="DK21" s="80">
        <v>49.018000000000001</v>
      </c>
      <c r="DL21" s="80">
        <v>0</v>
      </c>
      <c r="DM21" s="80">
        <v>0</v>
      </c>
      <c r="DN21" s="80">
        <v>0</v>
      </c>
      <c r="DO21" s="80">
        <v>0</v>
      </c>
      <c r="DP21" s="80">
        <v>0</v>
      </c>
      <c r="DQ21" s="80">
        <v>0</v>
      </c>
      <c r="DR21" s="80">
        <v>0</v>
      </c>
      <c r="DS21" s="80">
        <v>177.66499999999999</v>
      </c>
      <c r="DT21" s="80">
        <v>108.247</v>
      </c>
      <c r="DU21" s="80">
        <v>4.3890000000000002</v>
      </c>
      <c r="DV21" s="80">
        <v>0</v>
      </c>
      <c r="DW21" s="80">
        <v>0</v>
      </c>
      <c r="DX21" s="80">
        <v>53.296999999999997</v>
      </c>
      <c r="DY21" s="80">
        <v>0</v>
      </c>
      <c r="DZ21" s="80">
        <v>42.912999999999997</v>
      </c>
      <c r="EA21" s="80">
        <v>3.2450000000000001</v>
      </c>
      <c r="EB21" s="80">
        <v>45.335999999999999</v>
      </c>
      <c r="EC21" s="80">
        <v>0</v>
      </c>
      <c r="ED21" s="80">
        <v>0</v>
      </c>
      <c r="EE21" s="80">
        <v>157.87</v>
      </c>
      <c r="EF21" s="80">
        <v>20.466000000000001</v>
      </c>
      <c r="EG21" s="80">
        <v>69.712999999999994</v>
      </c>
      <c r="EH21" s="80">
        <v>60.823999999999998</v>
      </c>
      <c r="EI21" s="80">
        <v>87.521000000000001</v>
      </c>
      <c r="EJ21" s="80">
        <v>47.765999999999998</v>
      </c>
      <c r="EK21" s="80">
        <v>61.341999999999999</v>
      </c>
      <c r="EL21" s="80">
        <v>651.78499999999997</v>
      </c>
      <c r="EM21" s="80">
        <v>125.611</v>
      </c>
      <c r="EN21" s="80">
        <v>14.047000000000001</v>
      </c>
      <c r="EO21" s="80">
        <v>248.60900000000001</v>
      </c>
      <c r="EP21" s="80">
        <v>30.323</v>
      </c>
      <c r="EQ21" s="80">
        <v>0</v>
      </c>
      <c r="ER21" s="80">
        <v>6.202</v>
      </c>
      <c r="ES21" s="80">
        <v>0</v>
      </c>
      <c r="ET21" s="80">
        <v>38.411999999999999</v>
      </c>
      <c r="EU21" s="80">
        <v>7.0529999999999999</v>
      </c>
      <c r="EV21" s="80">
        <v>0</v>
      </c>
      <c r="EW21" s="80">
        <v>0</v>
      </c>
      <c r="EX21" s="80">
        <v>0</v>
      </c>
      <c r="EY21" s="80">
        <v>0</v>
      </c>
      <c r="EZ21" s="80">
        <v>0</v>
      </c>
      <c r="FA21" s="80">
        <v>0</v>
      </c>
      <c r="FB21" s="80">
        <v>0</v>
      </c>
      <c r="FC21" s="80">
        <v>0</v>
      </c>
      <c r="FD21" s="80">
        <v>0</v>
      </c>
      <c r="FE21" s="80">
        <v>0</v>
      </c>
      <c r="FF21" s="80">
        <v>0</v>
      </c>
      <c r="FG21" s="80">
        <v>0</v>
      </c>
      <c r="FH21" s="80">
        <v>0</v>
      </c>
      <c r="FI21" s="80">
        <v>0</v>
      </c>
      <c r="FJ21" s="80">
        <v>0</v>
      </c>
      <c r="FK21" s="80">
        <v>0</v>
      </c>
      <c r="FL21" s="80">
        <v>0</v>
      </c>
      <c r="FM21" s="80">
        <v>0</v>
      </c>
      <c r="FN21" s="80">
        <v>21.213999999999999</v>
      </c>
      <c r="FO21" s="80">
        <v>0</v>
      </c>
      <c r="FP21" s="80">
        <v>0</v>
      </c>
      <c r="FQ21" s="80">
        <v>0</v>
      </c>
      <c r="FR21" s="80">
        <v>0</v>
      </c>
      <c r="FS21" s="80">
        <v>0</v>
      </c>
      <c r="FT21" s="80">
        <v>5.133</v>
      </c>
      <c r="FU21" s="80">
        <v>0</v>
      </c>
      <c r="FV21" s="80">
        <v>0</v>
      </c>
      <c r="FW21" s="80">
        <v>0</v>
      </c>
      <c r="FX21" s="80">
        <v>0</v>
      </c>
      <c r="FY21" s="80">
        <v>0</v>
      </c>
      <c r="FZ21" s="80">
        <v>0</v>
      </c>
      <c r="GA21" s="80">
        <v>10.180999999999999</v>
      </c>
      <c r="GB21" s="80">
        <v>0</v>
      </c>
      <c r="GC21" s="80">
        <v>4.8070000000000004</v>
      </c>
      <c r="GD21" s="80">
        <v>0</v>
      </c>
      <c r="GE21" s="80">
        <v>0</v>
      </c>
      <c r="GF21" s="80">
        <v>0</v>
      </c>
      <c r="GG21" s="80">
        <v>78.504999999999995</v>
      </c>
      <c r="GH21" s="80">
        <v>0</v>
      </c>
      <c r="GI21" s="80">
        <v>0</v>
      </c>
      <c r="GJ21" s="80">
        <v>3.6680000000000001</v>
      </c>
      <c r="GK21" s="80">
        <v>0</v>
      </c>
      <c r="GL21" s="80">
        <v>3.4550000000000001</v>
      </c>
      <c r="GM21" s="80">
        <v>32.162999999999997</v>
      </c>
      <c r="GN21" s="80">
        <v>0</v>
      </c>
      <c r="GO21" s="80">
        <v>95.031000000000006</v>
      </c>
      <c r="GP21" s="80">
        <v>0</v>
      </c>
      <c r="GQ21" s="80">
        <v>0</v>
      </c>
      <c r="GR21" s="80">
        <v>0</v>
      </c>
      <c r="GS21" s="80">
        <v>0</v>
      </c>
      <c r="GT21" s="80">
        <v>102.703</v>
      </c>
      <c r="GU21" s="80">
        <v>0</v>
      </c>
      <c r="GV21" s="80">
        <v>0</v>
      </c>
      <c r="GW21" s="80">
        <v>0</v>
      </c>
      <c r="GX21" s="80">
        <v>0</v>
      </c>
      <c r="GY21" s="80">
        <v>0</v>
      </c>
      <c r="GZ21" s="80">
        <v>0</v>
      </c>
      <c r="HA21" s="80">
        <v>0</v>
      </c>
      <c r="HB21" s="80">
        <v>0</v>
      </c>
      <c r="HC21" s="80">
        <v>0</v>
      </c>
      <c r="HD21" s="80">
        <v>25.106000000000002</v>
      </c>
      <c r="HE21" s="80">
        <v>0</v>
      </c>
      <c r="HF21" s="80">
        <v>1.101</v>
      </c>
      <c r="HG21" s="80">
        <v>49.018000000000001</v>
      </c>
      <c r="HH21" s="80">
        <v>0</v>
      </c>
      <c r="HI21" s="80">
        <v>0</v>
      </c>
      <c r="HJ21" s="80">
        <v>0</v>
      </c>
      <c r="HK21" s="80">
        <v>2010.9690000000001</v>
      </c>
      <c r="HL21" s="80">
        <v>44.613999999999997</v>
      </c>
      <c r="HM21" s="80">
        <v>7.0529999999999999</v>
      </c>
      <c r="HN21" s="80">
        <v>0</v>
      </c>
      <c r="HO21" s="80">
        <v>21.213999999999999</v>
      </c>
      <c r="HP21" s="80">
        <v>5.133</v>
      </c>
      <c r="HQ21" s="80">
        <v>10.180999999999999</v>
      </c>
      <c r="HR21" s="80">
        <v>4.8070000000000004</v>
      </c>
      <c r="HS21" s="80">
        <v>78.504999999999995</v>
      </c>
      <c r="HT21" s="80">
        <v>7.1230000000000002</v>
      </c>
      <c r="HU21" s="80">
        <v>32.162999999999997</v>
      </c>
      <c r="HV21" s="80">
        <v>95.031000000000006</v>
      </c>
      <c r="HW21" s="80">
        <v>0</v>
      </c>
      <c r="HX21" s="80">
        <v>102.703</v>
      </c>
      <c r="HY21" s="80">
        <v>25.106000000000002</v>
      </c>
      <c r="HZ21" s="80">
        <v>0</v>
      </c>
      <c r="IA21" s="80">
        <v>1.101</v>
      </c>
      <c r="IB21" s="80">
        <v>49.018000000000001</v>
      </c>
      <c r="IC21" s="80">
        <v>0</v>
      </c>
      <c r="ID21" s="80">
        <v>0</v>
      </c>
      <c r="IE21" s="80">
        <v>0</v>
      </c>
      <c r="IF21" s="80">
        <v>2010.9690000000001</v>
      </c>
      <c r="IG21" s="80">
        <v>45.715000000000003</v>
      </c>
      <c r="IH21" s="80">
        <v>7.0529999999999999</v>
      </c>
      <c r="II21" s="80">
        <v>0</v>
      </c>
      <c r="IJ21" s="80">
        <v>21.213999999999999</v>
      </c>
      <c r="IK21" s="80">
        <v>5.133</v>
      </c>
      <c r="IL21" s="80">
        <v>10.180999999999999</v>
      </c>
      <c r="IM21" s="80">
        <v>4.8070000000000004</v>
      </c>
      <c r="IN21" s="80">
        <v>78.504999999999995</v>
      </c>
      <c r="IO21" s="80">
        <v>7.1230000000000002</v>
      </c>
      <c r="IP21" s="80">
        <v>32.162999999999997</v>
      </c>
      <c r="IQ21" s="80">
        <v>95.031000000000006</v>
      </c>
      <c r="IR21" s="80">
        <v>0</v>
      </c>
      <c r="IS21" s="80">
        <v>102.703</v>
      </c>
      <c r="IT21" s="80">
        <v>25.106000000000002</v>
      </c>
      <c r="IU21" s="80">
        <v>0</v>
      </c>
      <c r="IV21" s="81">
        <v>0</v>
      </c>
      <c r="IW21" s="78">
        <v>6</v>
      </c>
      <c r="IX21" s="78">
        <v>0</v>
      </c>
      <c r="IY21" s="78">
        <v>0</v>
      </c>
      <c r="IZ21" s="78">
        <v>0</v>
      </c>
      <c r="JA21" s="78">
        <v>0</v>
      </c>
      <c r="JB21" s="78">
        <v>0</v>
      </c>
      <c r="JC21" s="78">
        <v>0</v>
      </c>
      <c r="JD21" s="78">
        <v>0</v>
      </c>
      <c r="JE21" s="78">
        <v>28</v>
      </c>
      <c r="JF21" s="78">
        <v>10</v>
      </c>
      <c r="JG21" s="78">
        <v>1</v>
      </c>
      <c r="JH21" s="78">
        <v>0</v>
      </c>
      <c r="JI21" s="78">
        <v>0</v>
      </c>
      <c r="JJ21" s="78">
        <v>4</v>
      </c>
      <c r="JK21" s="78">
        <v>0</v>
      </c>
      <c r="JL21" s="78">
        <v>6</v>
      </c>
      <c r="JM21" s="78">
        <v>1</v>
      </c>
      <c r="JN21" s="78">
        <v>7</v>
      </c>
      <c r="JO21" s="78">
        <v>0</v>
      </c>
      <c r="JP21" s="78">
        <v>0</v>
      </c>
      <c r="JQ21" s="78">
        <v>6</v>
      </c>
      <c r="JR21" s="78">
        <v>2</v>
      </c>
      <c r="JS21" s="78">
        <v>10</v>
      </c>
      <c r="JT21" s="78">
        <v>14</v>
      </c>
      <c r="JU21" s="78">
        <v>12</v>
      </c>
      <c r="JV21" s="78">
        <v>7</v>
      </c>
      <c r="JW21" s="78">
        <v>5</v>
      </c>
      <c r="JX21" s="78">
        <v>40</v>
      </c>
      <c r="JY21" s="78">
        <v>9</v>
      </c>
      <c r="JZ21" s="78">
        <v>3</v>
      </c>
      <c r="KA21" s="78">
        <v>27</v>
      </c>
      <c r="KB21" s="78">
        <v>5</v>
      </c>
      <c r="KC21" s="78">
        <v>0</v>
      </c>
      <c r="KD21" s="78">
        <v>1</v>
      </c>
      <c r="KE21" s="78">
        <v>1</v>
      </c>
      <c r="KF21" s="78">
        <v>5</v>
      </c>
      <c r="KG21" s="78">
        <v>2</v>
      </c>
      <c r="KH21" s="78">
        <v>0</v>
      </c>
      <c r="KI21" s="78">
        <v>0</v>
      </c>
      <c r="KJ21" s="78">
        <v>0</v>
      </c>
      <c r="KK21" s="78">
        <v>0</v>
      </c>
      <c r="KL21" s="78">
        <v>0</v>
      </c>
      <c r="KM21" s="78">
        <v>0</v>
      </c>
      <c r="KN21" s="78">
        <v>0</v>
      </c>
      <c r="KO21" s="78">
        <v>0</v>
      </c>
      <c r="KP21" s="78">
        <v>0</v>
      </c>
      <c r="KQ21" s="78">
        <v>0</v>
      </c>
      <c r="KR21" s="78">
        <v>0</v>
      </c>
      <c r="KS21" s="78">
        <v>0</v>
      </c>
      <c r="KT21" s="78">
        <v>0</v>
      </c>
      <c r="KU21" s="78">
        <v>0</v>
      </c>
      <c r="KV21" s="78">
        <v>0</v>
      </c>
      <c r="KW21" s="78">
        <v>0</v>
      </c>
      <c r="KX21" s="78">
        <v>0</v>
      </c>
      <c r="KY21" s="78">
        <v>0</v>
      </c>
      <c r="KZ21" s="78">
        <v>7</v>
      </c>
      <c r="LA21" s="78">
        <v>0</v>
      </c>
      <c r="LB21" s="78">
        <v>0</v>
      </c>
      <c r="LC21" s="78">
        <v>0</v>
      </c>
      <c r="LD21" s="78">
        <v>0</v>
      </c>
      <c r="LE21" s="78">
        <v>0</v>
      </c>
      <c r="LF21" s="78">
        <v>1</v>
      </c>
      <c r="LG21" s="78">
        <v>0</v>
      </c>
      <c r="LH21" s="78">
        <v>0</v>
      </c>
      <c r="LI21" s="78">
        <v>0</v>
      </c>
      <c r="LJ21" s="78">
        <v>0</v>
      </c>
      <c r="LK21" s="78">
        <v>0</v>
      </c>
      <c r="LL21" s="78">
        <v>0</v>
      </c>
      <c r="LM21" s="78">
        <v>1</v>
      </c>
      <c r="LN21" s="78">
        <v>0</v>
      </c>
      <c r="LO21" s="78">
        <v>1</v>
      </c>
      <c r="LP21" s="78">
        <v>0</v>
      </c>
      <c r="LQ21" s="78">
        <v>0</v>
      </c>
      <c r="LR21" s="78">
        <v>0</v>
      </c>
      <c r="LS21" s="78">
        <v>12</v>
      </c>
      <c r="LT21" s="78">
        <v>0</v>
      </c>
      <c r="LU21" s="78">
        <v>0</v>
      </c>
      <c r="LV21" s="78">
        <v>1</v>
      </c>
      <c r="LW21" s="78">
        <v>0</v>
      </c>
      <c r="LX21" s="78">
        <v>1</v>
      </c>
      <c r="LY21" s="78">
        <v>3</v>
      </c>
      <c r="LZ21" s="78">
        <v>0</v>
      </c>
      <c r="MA21" s="78">
        <v>18</v>
      </c>
      <c r="MB21" s="78">
        <v>0</v>
      </c>
      <c r="MC21" s="78">
        <v>0</v>
      </c>
      <c r="MD21" s="78">
        <v>0</v>
      </c>
      <c r="ME21" s="78">
        <v>0</v>
      </c>
      <c r="MF21" s="78">
        <v>8</v>
      </c>
      <c r="MG21" s="78">
        <v>0</v>
      </c>
      <c r="MH21" s="78">
        <v>0</v>
      </c>
      <c r="MI21" s="78">
        <v>0</v>
      </c>
      <c r="MJ21" s="78">
        <v>0</v>
      </c>
      <c r="MK21" s="78">
        <v>0</v>
      </c>
      <c r="ML21" s="78">
        <v>0</v>
      </c>
      <c r="MM21" s="78">
        <v>0</v>
      </c>
      <c r="MN21" s="78">
        <v>0</v>
      </c>
      <c r="MO21" s="78">
        <v>0</v>
      </c>
      <c r="MP21" s="78">
        <v>2</v>
      </c>
      <c r="MQ21" s="78">
        <v>0</v>
      </c>
      <c r="MR21" s="78">
        <v>0</v>
      </c>
      <c r="MS21" s="78">
        <v>0</v>
      </c>
      <c r="MT21" s="78">
        <v>0</v>
      </c>
      <c r="MU21" s="78">
        <v>0</v>
      </c>
      <c r="MV21" s="78">
        <v>0</v>
      </c>
      <c r="MW21" s="78">
        <v>1</v>
      </c>
      <c r="MX21" s="78">
        <v>6</v>
      </c>
      <c r="MY21" s="78">
        <v>0</v>
      </c>
      <c r="MZ21" s="78">
        <v>0</v>
      </c>
      <c r="NA21" s="78">
        <v>0</v>
      </c>
      <c r="NB21" s="78">
        <v>0</v>
      </c>
      <c r="NC21" s="78">
        <v>0</v>
      </c>
      <c r="ND21" s="78">
        <v>0</v>
      </c>
      <c r="NE21" s="78">
        <v>0</v>
      </c>
      <c r="NF21" s="78">
        <v>28</v>
      </c>
      <c r="NG21" s="78">
        <v>10</v>
      </c>
      <c r="NH21" s="78">
        <v>1</v>
      </c>
      <c r="NI21" s="78">
        <v>0</v>
      </c>
      <c r="NJ21" s="78">
        <v>0</v>
      </c>
      <c r="NK21" s="78">
        <v>4</v>
      </c>
      <c r="NL21" s="78">
        <v>0</v>
      </c>
      <c r="NM21" s="78">
        <v>6</v>
      </c>
      <c r="NN21" s="78">
        <v>1</v>
      </c>
      <c r="NO21" s="78">
        <v>7</v>
      </c>
      <c r="NP21" s="78">
        <v>0</v>
      </c>
      <c r="NQ21" s="78">
        <v>0</v>
      </c>
      <c r="NR21" s="78">
        <v>6</v>
      </c>
      <c r="NS21" s="78">
        <v>2</v>
      </c>
      <c r="NT21" s="78">
        <v>10</v>
      </c>
      <c r="NU21" s="78">
        <v>14</v>
      </c>
      <c r="NV21" s="78">
        <v>12</v>
      </c>
      <c r="NW21" s="78">
        <v>7</v>
      </c>
      <c r="NX21" s="78">
        <v>5</v>
      </c>
      <c r="NY21" s="78">
        <v>40</v>
      </c>
      <c r="NZ21" s="78">
        <v>9</v>
      </c>
      <c r="OA21" s="78">
        <v>3</v>
      </c>
      <c r="OB21" s="78">
        <v>27</v>
      </c>
      <c r="OC21" s="78">
        <v>5</v>
      </c>
      <c r="OD21" s="78">
        <v>0</v>
      </c>
      <c r="OE21" s="78">
        <v>1</v>
      </c>
      <c r="OF21" s="78">
        <v>0</v>
      </c>
      <c r="OG21" s="78">
        <v>5</v>
      </c>
      <c r="OH21" s="78">
        <v>2</v>
      </c>
      <c r="OI21" s="78">
        <v>0</v>
      </c>
      <c r="OJ21" s="78">
        <v>0</v>
      </c>
      <c r="OK21" s="78">
        <v>0</v>
      </c>
      <c r="OL21" s="78">
        <v>0</v>
      </c>
      <c r="OM21" s="78">
        <v>0</v>
      </c>
      <c r="ON21" s="78">
        <v>0</v>
      </c>
      <c r="OO21" s="78">
        <v>0</v>
      </c>
      <c r="OP21" s="78">
        <v>0</v>
      </c>
      <c r="OQ21" s="78">
        <v>0</v>
      </c>
      <c r="OR21" s="78">
        <v>0</v>
      </c>
      <c r="OS21" s="78">
        <v>0</v>
      </c>
      <c r="OT21" s="78">
        <v>0</v>
      </c>
      <c r="OU21" s="78">
        <v>0</v>
      </c>
      <c r="OV21" s="78">
        <v>0</v>
      </c>
      <c r="OW21" s="78">
        <v>0</v>
      </c>
      <c r="OX21" s="78">
        <v>0</v>
      </c>
      <c r="OY21" s="78">
        <v>0</v>
      </c>
      <c r="OZ21" s="78">
        <v>0</v>
      </c>
      <c r="PA21" s="78">
        <v>7</v>
      </c>
      <c r="PB21" s="78">
        <v>0</v>
      </c>
      <c r="PC21" s="78">
        <v>0</v>
      </c>
      <c r="PD21" s="78">
        <v>0</v>
      </c>
      <c r="PE21" s="78">
        <v>0</v>
      </c>
      <c r="PF21" s="78">
        <v>0</v>
      </c>
      <c r="PG21" s="78">
        <v>1</v>
      </c>
      <c r="PH21" s="78">
        <v>0</v>
      </c>
      <c r="PI21" s="78">
        <v>0</v>
      </c>
      <c r="PJ21" s="78">
        <v>0</v>
      </c>
      <c r="PK21" s="78">
        <v>0</v>
      </c>
      <c r="PL21" s="78">
        <v>0</v>
      </c>
      <c r="PM21" s="78">
        <v>0</v>
      </c>
      <c r="PN21" s="78">
        <v>1</v>
      </c>
      <c r="PO21" s="78">
        <v>0</v>
      </c>
      <c r="PP21" s="78">
        <v>1</v>
      </c>
      <c r="PQ21" s="78">
        <v>0</v>
      </c>
      <c r="PR21" s="78">
        <v>0</v>
      </c>
      <c r="PS21" s="78">
        <v>0</v>
      </c>
      <c r="PT21" s="78">
        <v>12</v>
      </c>
      <c r="PU21" s="78">
        <v>0</v>
      </c>
      <c r="PV21" s="78">
        <v>0</v>
      </c>
      <c r="PW21" s="78">
        <v>1</v>
      </c>
      <c r="PX21" s="78">
        <v>0</v>
      </c>
      <c r="PY21" s="78">
        <v>1</v>
      </c>
      <c r="PZ21" s="78">
        <v>3</v>
      </c>
      <c r="QA21" s="78">
        <v>0</v>
      </c>
      <c r="QB21" s="78">
        <v>18</v>
      </c>
      <c r="QC21" s="78">
        <v>0</v>
      </c>
      <c r="QD21" s="78">
        <v>0</v>
      </c>
      <c r="QE21" s="78">
        <v>0</v>
      </c>
      <c r="QF21" s="78">
        <v>0</v>
      </c>
      <c r="QG21" s="78">
        <v>8</v>
      </c>
      <c r="QH21" s="78">
        <v>0</v>
      </c>
      <c r="QI21" s="78">
        <v>0</v>
      </c>
      <c r="QJ21" s="78">
        <v>0</v>
      </c>
      <c r="QK21" s="78">
        <v>0</v>
      </c>
      <c r="QL21" s="78">
        <v>0</v>
      </c>
      <c r="QM21" s="78">
        <v>0</v>
      </c>
      <c r="QN21" s="78">
        <v>0</v>
      </c>
      <c r="QO21" s="78">
        <v>0</v>
      </c>
      <c r="QP21" s="78">
        <v>0</v>
      </c>
      <c r="QQ21" s="78">
        <v>2</v>
      </c>
      <c r="QR21" s="78">
        <v>0</v>
      </c>
      <c r="QS21" s="78">
        <v>1</v>
      </c>
      <c r="QT21" s="78">
        <v>6</v>
      </c>
      <c r="QU21" s="78">
        <v>0</v>
      </c>
      <c r="QV21" s="78">
        <v>0</v>
      </c>
      <c r="QW21" s="78">
        <v>0</v>
      </c>
      <c r="QX21" s="78">
        <v>197</v>
      </c>
      <c r="QY21" s="78">
        <v>6</v>
      </c>
      <c r="QZ21" s="78">
        <v>2</v>
      </c>
      <c r="RA21" s="78">
        <v>0</v>
      </c>
      <c r="RB21" s="78">
        <v>7</v>
      </c>
      <c r="RC21" s="78">
        <v>1</v>
      </c>
      <c r="RD21" s="78">
        <v>1</v>
      </c>
      <c r="RE21" s="78">
        <v>1</v>
      </c>
      <c r="RF21" s="78">
        <v>12</v>
      </c>
      <c r="RG21" s="78">
        <v>2</v>
      </c>
      <c r="RH21" s="78">
        <v>3</v>
      </c>
      <c r="RI21" s="78">
        <v>18</v>
      </c>
      <c r="RJ21" s="78">
        <v>0</v>
      </c>
      <c r="RK21" s="78">
        <v>8</v>
      </c>
      <c r="RL21" s="78">
        <v>2</v>
      </c>
      <c r="RM21" s="78">
        <v>0</v>
      </c>
      <c r="RN21" s="78">
        <v>1</v>
      </c>
      <c r="RO21" s="78">
        <v>6</v>
      </c>
      <c r="RP21" s="78">
        <v>0</v>
      </c>
      <c r="RQ21" s="78">
        <v>0</v>
      </c>
      <c r="RR21" s="78">
        <v>0</v>
      </c>
      <c r="RS21" s="78">
        <v>197</v>
      </c>
      <c r="RT21" s="78">
        <v>7</v>
      </c>
      <c r="RU21" s="78">
        <v>2</v>
      </c>
      <c r="RV21" s="78">
        <v>0</v>
      </c>
      <c r="RW21" s="78">
        <v>7</v>
      </c>
      <c r="RX21" s="78">
        <v>1</v>
      </c>
      <c r="RY21" s="78">
        <v>1</v>
      </c>
      <c r="RZ21" s="78">
        <v>1</v>
      </c>
      <c r="SA21" s="78">
        <v>12</v>
      </c>
      <c r="SB21" s="78">
        <v>2</v>
      </c>
      <c r="SC21" s="78">
        <v>3</v>
      </c>
      <c r="SD21" s="78">
        <v>18</v>
      </c>
      <c r="SE21" s="78">
        <v>0</v>
      </c>
      <c r="SF21" s="78">
        <v>8</v>
      </c>
      <c r="SG21" s="78">
        <v>2</v>
      </c>
      <c r="SH21" s="78">
        <v>0</v>
      </c>
    </row>
    <row r="22" spans="1:502">
      <c r="A22" s="17" t="s">
        <v>2006</v>
      </c>
      <c r="B22" s="77">
        <v>14</v>
      </c>
      <c r="C22" s="77">
        <v>14</v>
      </c>
      <c r="D22" s="77">
        <v>1</v>
      </c>
      <c r="E22" s="77">
        <v>2017</v>
      </c>
      <c r="F22" s="77" t="s">
        <v>157</v>
      </c>
      <c r="G22" s="1017" t="s">
        <v>1595</v>
      </c>
      <c r="H22" s="77" t="s">
        <v>1596</v>
      </c>
      <c r="I22" s="1018"/>
      <c r="J22" s="80">
        <v>50.033000000000001</v>
      </c>
      <c r="K22" s="80">
        <v>0</v>
      </c>
      <c r="L22" s="80">
        <v>0</v>
      </c>
      <c r="M22" s="80">
        <v>0</v>
      </c>
      <c r="N22" s="80">
        <v>0</v>
      </c>
      <c r="O22" s="80">
        <v>0</v>
      </c>
      <c r="P22" s="80">
        <v>0</v>
      </c>
      <c r="Q22" s="80">
        <v>0</v>
      </c>
      <c r="R22" s="80">
        <v>179.16</v>
      </c>
      <c r="S22" s="80">
        <v>114.52</v>
      </c>
      <c r="T22" s="80">
        <v>4.7530000000000001</v>
      </c>
      <c r="U22" s="80">
        <v>0</v>
      </c>
      <c r="V22" s="80">
        <v>0</v>
      </c>
      <c r="W22" s="80">
        <v>57.12</v>
      </c>
      <c r="X22" s="80">
        <v>0</v>
      </c>
      <c r="Y22" s="80">
        <v>43.148000000000003</v>
      </c>
      <c r="Z22" s="80">
        <v>3.2269999999999999</v>
      </c>
      <c r="AA22" s="80">
        <v>47.743000000000002</v>
      </c>
      <c r="AB22" s="80">
        <v>3.53</v>
      </c>
      <c r="AC22" s="80">
        <v>0</v>
      </c>
      <c r="AD22" s="80">
        <v>162.66900000000001</v>
      </c>
      <c r="AE22" s="80">
        <v>24.027999999999999</v>
      </c>
      <c r="AF22" s="80">
        <v>70.227999999999994</v>
      </c>
      <c r="AG22" s="80">
        <v>90.194000000000003</v>
      </c>
      <c r="AH22" s="80">
        <v>98.983000000000004</v>
      </c>
      <c r="AI22" s="80">
        <v>48.905999999999999</v>
      </c>
      <c r="AJ22" s="80">
        <v>62.686999999999998</v>
      </c>
      <c r="AK22" s="80">
        <v>662.22799999999995</v>
      </c>
      <c r="AL22" s="80">
        <v>129.15700000000001</v>
      </c>
      <c r="AM22" s="80">
        <v>12.583</v>
      </c>
      <c r="AN22" s="80">
        <v>253.13300000000001</v>
      </c>
      <c r="AO22" s="80">
        <v>30.489000000000001</v>
      </c>
      <c r="AP22" s="80">
        <v>0</v>
      </c>
      <c r="AQ22" s="80">
        <v>7.4720000000000004</v>
      </c>
      <c r="AR22" s="80">
        <v>0.76100000000000001</v>
      </c>
      <c r="AS22" s="80">
        <v>39.054000000000002</v>
      </c>
      <c r="AT22" s="80">
        <v>6.7969999999999997</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19.879000000000001</v>
      </c>
      <c r="BN22" s="80">
        <v>0</v>
      </c>
      <c r="BO22" s="80">
        <v>0</v>
      </c>
      <c r="BP22" s="80">
        <v>0</v>
      </c>
      <c r="BQ22" s="80">
        <v>0</v>
      </c>
      <c r="BR22" s="80">
        <v>0</v>
      </c>
      <c r="BS22" s="80">
        <v>4.9740000000000002</v>
      </c>
      <c r="BT22" s="80">
        <v>0</v>
      </c>
      <c r="BU22" s="80">
        <v>0</v>
      </c>
      <c r="BV22" s="80">
        <v>0</v>
      </c>
      <c r="BW22" s="80">
        <v>0</v>
      </c>
      <c r="BX22" s="80">
        <v>0</v>
      </c>
      <c r="BY22" s="80">
        <v>0</v>
      </c>
      <c r="BZ22" s="80">
        <v>10.054</v>
      </c>
      <c r="CA22" s="80">
        <v>0</v>
      </c>
      <c r="CB22" s="80">
        <v>4.8360000000000003</v>
      </c>
      <c r="CC22" s="80">
        <v>0</v>
      </c>
      <c r="CD22" s="80">
        <v>0</v>
      </c>
      <c r="CE22" s="80">
        <v>0</v>
      </c>
      <c r="CF22" s="80">
        <v>79.075999999999993</v>
      </c>
      <c r="CG22" s="80">
        <v>0</v>
      </c>
      <c r="CH22" s="80">
        <v>0</v>
      </c>
      <c r="CI22" s="80">
        <v>3.8780000000000001</v>
      </c>
      <c r="CJ22" s="80">
        <v>0</v>
      </c>
      <c r="CK22" s="80">
        <v>3.6280000000000001</v>
      </c>
      <c r="CL22" s="80">
        <v>32.716999999999999</v>
      </c>
      <c r="CM22" s="80">
        <v>0</v>
      </c>
      <c r="CN22" s="80">
        <v>90.364999999999995</v>
      </c>
      <c r="CO22" s="80">
        <v>0</v>
      </c>
      <c r="CP22" s="80">
        <v>0</v>
      </c>
      <c r="CQ22" s="80">
        <v>0</v>
      </c>
      <c r="CR22" s="80">
        <v>0</v>
      </c>
      <c r="CS22" s="80">
        <v>101.94499999999999</v>
      </c>
      <c r="CT22" s="80">
        <v>0</v>
      </c>
      <c r="CU22" s="80">
        <v>0</v>
      </c>
      <c r="CV22" s="80">
        <v>0</v>
      </c>
      <c r="CW22" s="80">
        <v>0</v>
      </c>
      <c r="CX22" s="80">
        <v>0</v>
      </c>
      <c r="CY22" s="80">
        <v>0</v>
      </c>
      <c r="CZ22" s="80">
        <v>0</v>
      </c>
      <c r="DA22" s="80">
        <v>0</v>
      </c>
      <c r="DB22" s="80">
        <v>0</v>
      </c>
      <c r="DC22" s="80">
        <v>31.158999999999999</v>
      </c>
      <c r="DD22" s="80">
        <v>0</v>
      </c>
      <c r="DE22" s="80">
        <v>0</v>
      </c>
      <c r="DF22" s="80">
        <v>0</v>
      </c>
      <c r="DG22" s="80">
        <v>0</v>
      </c>
      <c r="DH22" s="80">
        <v>0</v>
      </c>
      <c r="DI22" s="80">
        <v>0</v>
      </c>
      <c r="DJ22" s="80">
        <v>0.76100000000000001</v>
      </c>
      <c r="DK22" s="80">
        <v>50.033000000000001</v>
      </c>
      <c r="DL22" s="80">
        <v>0</v>
      </c>
      <c r="DM22" s="80">
        <v>0</v>
      </c>
      <c r="DN22" s="80">
        <v>0</v>
      </c>
      <c r="DO22" s="80">
        <v>0</v>
      </c>
      <c r="DP22" s="80">
        <v>0</v>
      </c>
      <c r="DQ22" s="80">
        <v>0</v>
      </c>
      <c r="DR22" s="80">
        <v>0</v>
      </c>
      <c r="DS22" s="80">
        <v>179.16</v>
      </c>
      <c r="DT22" s="80">
        <v>114.52</v>
      </c>
      <c r="DU22" s="80">
        <v>4.7530000000000001</v>
      </c>
      <c r="DV22" s="80">
        <v>0</v>
      </c>
      <c r="DW22" s="80">
        <v>0</v>
      </c>
      <c r="DX22" s="80">
        <v>57.12</v>
      </c>
      <c r="DY22" s="80">
        <v>0</v>
      </c>
      <c r="DZ22" s="80">
        <v>43.148000000000003</v>
      </c>
      <c r="EA22" s="80">
        <v>3.2269999999999999</v>
      </c>
      <c r="EB22" s="80">
        <v>47.743000000000002</v>
      </c>
      <c r="EC22" s="80">
        <v>3.53</v>
      </c>
      <c r="ED22" s="80">
        <v>0</v>
      </c>
      <c r="EE22" s="80">
        <v>162.66900000000001</v>
      </c>
      <c r="EF22" s="80">
        <v>24.027999999999999</v>
      </c>
      <c r="EG22" s="80">
        <v>70.227999999999994</v>
      </c>
      <c r="EH22" s="80">
        <v>90.194000000000003</v>
      </c>
      <c r="EI22" s="80">
        <v>98.983000000000004</v>
      </c>
      <c r="EJ22" s="80">
        <v>48.905999999999999</v>
      </c>
      <c r="EK22" s="80">
        <v>62.686999999999998</v>
      </c>
      <c r="EL22" s="80">
        <v>662.22799999999995</v>
      </c>
      <c r="EM22" s="80">
        <v>129.15700000000001</v>
      </c>
      <c r="EN22" s="80">
        <v>12.583</v>
      </c>
      <c r="EO22" s="80">
        <v>253.13300000000001</v>
      </c>
      <c r="EP22" s="80">
        <v>30.489000000000001</v>
      </c>
      <c r="EQ22" s="80">
        <v>0</v>
      </c>
      <c r="ER22" s="80">
        <v>7.4720000000000004</v>
      </c>
      <c r="ES22" s="80">
        <v>0</v>
      </c>
      <c r="ET22" s="80">
        <v>39.054000000000002</v>
      </c>
      <c r="EU22" s="80">
        <v>6.7969999999999997</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19.879000000000001</v>
      </c>
      <c r="FO22" s="80">
        <v>0</v>
      </c>
      <c r="FP22" s="80">
        <v>0</v>
      </c>
      <c r="FQ22" s="80">
        <v>0</v>
      </c>
      <c r="FR22" s="80">
        <v>0</v>
      </c>
      <c r="FS22" s="80">
        <v>0</v>
      </c>
      <c r="FT22" s="80">
        <v>4.9740000000000002</v>
      </c>
      <c r="FU22" s="80">
        <v>0</v>
      </c>
      <c r="FV22" s="80">
        <v>0</v>
      </c>
      <c r="FW22" s="80">
        <v>0</v>
      </c>
      <c r="FX22" s="80">
        <v>0</v>
      </c>
      <c r="FY22" s="80">
        <v>0</v>
      </c>
      <c r="FZ22" s="80">
        <v>0</v>
      </c>
      <c r="GA22" s="80">
        <v>10.054</v>
      </c>
      <c r="GB22" s="80">
        <v>0</v>
      </c>
      <c r="GC22" s="80">
        <v>4.8360000000000003</v>
      </c>
      <c r="GD22" s="80">
        <v>0</v>
      </c>
      <c r="GE22" s="80">
        <v>0</v>
      </c>
      <c r="GF22" s="80">
        <v>0</v>
      </c>
      <c r="GG22" s="80">
        <v>79.075999999999993</v>
      </c>
      <c r="GH22" s="80">
        <v>0</v>
      </c>
      <c r="GI22" s="80">
        <v>0</v>
      </c>
      <c r="GJ22" s="80">
        <v>3.8780000000000001</v>
      </c>
      <c r="GK22" s="80">
        <v>0</v>
      </c>
      <c r="GL22" s="80">
        <v>3.6280000000000001</v>
      </c>
      <c r="GM22" s="80">
        <v>32.716999999999999</v>
      </c>
      <c r="GN22" s="80">
        <v>0</v>
      </c>
      <c r="GO22" s="80">
        <v>90.364999999999995</v>
      </c>
      <c r="GP22" s="80">
        <v>0</v>
      </c>
      <c r="GQ22" s="80">
        <v>0</v>
      </c>
      <c r="GR22" s="80">
        <v>0</v>
      </c>
      <c r="GS22" s="80">
        <v>0</v>
      </c>
      <c r="GT22" s="80">
        <v>101.94499999999999</v>
      </c>
      <c r="GU22" s="80">
        <v>0</v>
      </c>
      <c r="GV22" s="80">
        <v>0</v>
      </c>
      <c r="GW22" s="80">
        <v>0</v>
      </c>
      <c r="GX22" s="80">
        <v>0</v>
      </c>
      <c r="GY22" s="80">
        <v>0</v>
      </c>
      <c r="GZ22" s="80">
        <v>0</v>
      </c>
      <c r="HA22" s="80">
        <v>0</v>
      </c>
      <c r="HB22" s="80">
        <v>0</v>
      </c>
      <c r="HC22" s="80">
        <v>0</v>
      </c>
      <c r="HD22" s="80">
        <v>31.158999999999999</v>
      </c>
      <c r="HE22" s="80">
        <v>0</v>
      </c>
      <c r="HF22" s="80">
        <v>0.76100000000000001</v>
      </c>
      <c r="HG22" s="80">
        <v>50.033000000000001</v>
      </c>
      <c r="HH22" s="80">
        <v>0</v>
      </c>
      <c r="HI22" s="80">
        <v>0</v>
      </c>
      <c r="HJ22" s="80">
        <v>0</v>
      </c>
      <c r="HK22" s="80">
        <v>2098.4859999999999</v>
      </c>
      <c r="HL22" s="80">
        <v>46.526000000000003</v>
      </c>
      <c r="HM22" s="80">
        <v>6.7969999999999997</v>
      </c>
      <c r="HN22" s="80">
        <v>0</v>
      </c>
      <c r="HO22" s="80">
        <v>19.879000000000001</v>
      </c>
      <c r="HP22" s="80">
        <v>4.9740000000000002</v>
      </c>
      <c r="HQ22" s="80">
        <v>10.054</v>
      </c>
      <c r="HR22" s="80">
        <v>4.8360000000000003</v>
      </c>
      <c r="HS22" s="80">
        <v>79.075999999999993</v>
      </c>
      <c r="HT22" s="80">
        <v>7.5060000000000002</v>
      </c>
      <c r="HU22" s="80">
        <v>32.716999999999999</v>
      </c>
      <c r="HV22" s="80">
        <v>90.364999999999995</v>
      </c>
      <c r="HW22" s="80">
        <v>0</v>
      </c>
      <c r="HX22" s="80">
        <v>101.94499999999999</v>
      </c>
      <c r="HY22" s="80">
        <v>31.158999999999999</v>
      </c>
      <c r="HZ22" s="80">
        <v>0</v>
      </c>
      <c r="IA22" s="80">
        <v>0.76100000000000001</v>
      </c>
      <c r="IB22" s="80">
        <v>50.033000000000001</v>
      </c>
      <c r="IC22" s="80">
        <v>0</v>
      </c>
      <c r="ID22" s="80">
        <v>0</v>
      </c>
      <c r="IE22" s="80">
        <v>0</v>
      </c>
      <c r="IF22" s="80">
        <v>2098.4859999999999</v>
      </c>
      <c r="IG22" s="80">
        <v>47.286999999999999</v>
      </c>
      <c r="IH22" s="80">
        <v>6.7969999999999997</v>
      </c>
      <c r="II22" s="80">
        <v>0</v>
      </c>
      <c r="IJ22" s="80">
        <v>19.879000000000001</v>
      </c>
      <c r="IK22" s="80">
        <v>4.9740000000000002</v>
      </c>
      <c r="IL22" s="80">
        <v>10.054</v>
      </c>
      <c r="IM22" s="80">
        <v>4.8360000000000003</v>
      </c>
      <c r="IN22" s="80">
        <v>79.075999999999993</v>
      </c>
      <c r="IO22" s="80">
        <v>7.5060000000000002</v>
      </c>
      <c r="IP22" s="80">
        <v>32.716999999999999</v>
      </c>
      <c r="IQ22" s="80">
        <v>90.364999999999995</v>
      </c>
      <c r="IR22" s="80">
        <v>0</v>
      </c>
      <c r="IS22" s="80">
        <v>101.94499999999999</v>
      </c>
      <c r="IT22" s="80">
        <v>31.158999999999999</v>
      </c>
      <c r="IU22" s="80">
        <v>0</v>
      </c>
      <c r="IV22" s="81">
        <v>0</v>
      </c>
      <c r="IW22" s="78">
        <v>6</v>
      </c>
      <c r="IX22" s="78">
        <v>0</v>
      </c>
      <c r="IY22" s="78">
        <v>0</v>
      </c>
      <c r="IZ22" s="78">
        <v>0</v>
      </c>
      <c r="JA22" s="78">
        <v>0</v>
      </c>
      <c r="JB22" s="78">
        <v>0</v>
      </c>
      <c r="JC22" s="78">
        <v>0</v>
      </c>
      <c r="JD22" s="78">
        <v>0</v>
      </c>
      <c r="JE22" s="78">
        <v>27</v>
      </c>
      <c r="JF22" s="78">
        <v>10</v>
      </c>
      <c r="JG22" s="78">
        <v>1</v>
      </c>
      <c r="JH22" s="78">
        <v>0</v>
      </c>
      <c r="JI22" s="78">
        <v>0</v>
      </c>
      <c r="JJ22" s="78">
        <v>4</v>
      </c>
      <c r="JK22" s="78">
        <v>0</v>
      </c>
      <c r="JL22" s="78">
        <v>6</v>
      </c>
      <c r="JM22" s="78">
        <v>1</v>
      </c>
      <c r="JN22" s="78">
        <v>8</v>
      </c>
      <c r="JO22" s="78">
        <v>1</v>
      </c>
      <c r="JP22" s="78">
        <v>0</v>
      </c>
      <c r="JQ22" s="78">
        <v>6</v>
      </c>
      <c r="JR22" s="78">
        <v>2</v>
      </c>
      <c r="JS22" s="78">
        <v>10</v>
      </c>
      <c r="JT22" s="78">
        <v>15</v>
      </c>
      <c r="JU22" s="78">
        <v>13</v>
      </c>
      <c r="JV22" s="78">
        <v>7</v>
      </c>
      <c r="JW22" s="78">
        <v>5</v>
      </c>
      <c r="JX22" s="78">
        <v>39</v>
      </c>
      <c r="JY22" s="78">
        <v>9</v>
      </c>
      <c r="JZ22" s="78">
        <v>3</v>
      </c>
      <c r="KA22" s="78">
        <v>26</v>
      </c>
      <c r="KB22" s="78">
        <v>5</v>
      </c>
      <c r="KC22" s="78">
        <v>0</v>
      </c>
      <c r="KD22" s="78">
        <v>1</v>
      </c>
      <c r="KE22" s="78">
        <v>1</v>
      </c>
      <c r="KF22" s="78">
        <v>5</v>
      </c>
      <c r="KG22" s="78">
        <v>2</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6</v>
      </c>
      <c r="LA22" s="78">
        <v>0</v>
      </c>
      <c r="LB22" s="78">
        <v>0</v>
      </c>
      <c r="LC22" s="78">
        <v>0</v>
      </c>
      <c r="LD22" s="78">
        <v>0</v>
      </c>
      <c r="LE22" s="78">
        <v>0</v>
      </c>
      <c r="LF22" s="78">
        <v>1</v>
      </c>
      <c r="LG22" s="78">
        <v>0</v>
      </c>
      <c r="LH22" s="78">
        <v>0</v>
      </c>
      <c r="LI22" s="78">
        <v>0</v>
      </c>
      <c r="LJ22" s="78">
        <v>0</v>
      </c>
      <c r="LK22" s="78">
        <v>0</v>
      </c>
      <c r="LL22" s="78">
        <v>0</v>
      </c>
      <c r="LM22" s="78">
        <v>1</v>
      </c>
      <c r="LN22" s="78">
        <v>0</v>
      </c>
      <c r="LO22" s="78">
        <v>1</v>
      </c>
      <c r="LP22" s="78">
        <v>0</v>
      </c>
      <c r="LQ22" s="78">
        <v>0</v>
      </c>
      <c r="LR22" s="78">
        <v>0</v>
      </c>
      <c r="LS22" s="78">
        <v>12</v>
      </c>
      <c r="LT22" s="78">
        <v>0</v>
      </c>
      <c r="LU22" s="78">
        <v>0</v>
      </c>
      <c r="LV22" s="78">
        <v>1</v>
      </c>
      <c r="LW22" s="78">
        <v>0</v>
      </c>
      <c r="LX22" s="78">
        <v>1</v>
      </c>
      <c r="LY22" s="78">
        <v>3</v>
      </c>
      <c r="LZ22" s="78">
        <v>0</v>
      </c>
      <c r="MA22" s="78">
        <v>17</v>
      </c>
      <c r="MB22" s="78">
        <v>0</v>
      </c>
      <c r="MC22" s="78">
        <v>0</v>
      </c>
      <c r="MD22" s="78">
        <v>0</v>
      </c>
      <c r="ME22" s="78">
        <v>0</v>
      </c>
      <c r="MF22" s="78">
        <v>7</v>
      </c>
      <c r="MG22" s="78">
        <v>0</v>
      </c>
      <c r="MH22" s="78">
        <v>0</v>
      </c>
      <c r="MI22" s="78">
        <v>0</v>
      </c>
      <c r="MJ22" s="78">
        <v>0</v>
      </c>
      <c r="MK22" s="78">
        <v>0</v>
      </c>
      <c r="ML22" s="78">
        <v>0</v>
      </c>
      <c r="MM22" s="78">
        <v>0</v>
      </c>
      <c r="MN22" s="78">
        <v>0</v>
      </c>
      <c r="MO22" s="78">
        <v>0</v>
      </c>
      <c r="MP22" s="78">
        <v>2</v>
      </c>
      <c r="MQ22" s="78">
        <v>0</v>
      </c>
      <c r="MR22" s="78">
        <v>0</v>
      </c>
      <c r="MS22" s="78">
        <v>0</v>
      </c>
      <c r="MT22" s="78">
        <v>0</v>
      </c>
      <c r="MU22" s="78">
        <v>0</v>
      </c>
      <c r="MV22" s="78">
        <v>0</v>
      </c>
      <c r="MW22" s="78">
        <v>1</v>
      </c>
      <c r="MX22" s="78">
        <v>6</v>
      </c>
      <c r="MY22" s="78">
        <v>0</v>
      </c>
      <c r="MZ22" s="78">
        <v>0</v>
      </c>
      <c r="NA22" s="78">
        <v>0</v>
      </c>
      <c r="NB22" s="78">
        <v>0</v>
      </c>
      <c r="NC22" s="78">
        <v>0</v>
      </c>
      <c r="ND22" s="78">
        <v>0</v>
      </c>
      <c r="NE22" s="78">
        <v>0</v>
      </c>
      <c r="NF22" s="78">
        <v>27</v>
      </c>
      <c r="NG22" s="78">
        <v>10</v>
      </c>
      <c r="NH22" s="78">
        <v>1</v>
      </c>
      <c r="NI22" s="78">
        <v>0</v>
      </c>
      <c r="NJ22" s="78">
        <v>0</v>
      </c>
      <c r="NK22" s="78">
        <v>4</v>
      </c>
      <c r="NL22" s="78">
        <v>0</v>
      </c>
      <c r="NM22" s="78">
        <v>6</v>
      </c>
      <c r="NN22" s="78">
        <v>1</v>
      </c>
      <c r="NO22" s="78">
        <v>8</v>
      </c>
      <c r="NP22" s="78">
        <v>1</v>
      </c>
      <c r="NQ22" s="78">
        <v>0</v>
      </c>
      <c r="NR22" s="78">
        <v>6</v>
      </c>
      <c r="NS22" s="78">
        <v>2</v>
      </c>
      <c r="NT22" s="78">
        <v>10</v>
      </c>
      <c r="NU22" s="78">
        <v>15</v>
      </c>
      <c r="NV22" s="78">
        <v>13</v>
      </c>
      <c r="NW22" s="78">
        <v>7</v>
      </c>
      <c r="NX22" s="78">
        <v>5</v>
      </c>
      <c r="NY22" s="78">
        <v>39</v>
      </c>
      <c r="NZ22" s="78">
        <v>9</v>
      </c>
      <c r="OA22" s="78">
        <v>3</v>
      </c>
      <c r="OB22" s="78">
        <v>26</v>
      </c>
      <c r="OC22" s="78">
        <v>5</v>
      </c>
      <c r="OD22" s="78">
        <v>0</v>
      </c>
      <c r="OE22" s="78">
        <v>1</v>
      </c>
      <c r="OF22" s="78">
        <v>0</v>
      </c>
      <c r="OG22" s="78">
        <v>5</v>
      </c>
      <c r="OH22" s="78">
        <v>2</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6</v>
      </c>
      <c r="PB22" s="78">
        <v>0</v>
      </c>
      <c r="PC22" s="78">
        <v>0</v>
      </c>
      <c r="PD22" s="78">
        <v>0</v>
      </c>
      <c r="PE22" s="78">
        <v>0</v>
      </c>
      <c r="PF22" s="78">
        <v>0</v>
      </c>
      <c r="PG22" s="78">
        <v>1</v>
      </c>
      <c r="PH22" s="78">
        <v>0</v>
      </c>
      <c r="PI22" s="78">
        <v>0</v>
      </c>
      <c r="PJ22" s="78">
        <v>0</v>
      </c>
      <c r="PK22" s="78">
        <v>0</v>
      </c>
      <c r="PL22" s="78">
        <v>0</v>
      </c>
      <c r="PM22" s="78">
        <v>0</v>
      </c>
      <c r="PN22" s="78">
        <v>1</v>
      </c>
      <c r="PO22" s="78">
        <v>0</v>
      </c>
      <c r="PP22" s="78">
        <v>1</v>
      </c>
      <c r="PQ22" s="78">
        <v>0</v>
      </c>
      <c r="PR22" s="78">
        <v>0</v>
      </c>
      <c r="PS22" s="78">
        <v>0</v>
      </c>
      <c r="PT22" s="78">
        <v>12</v>
      </c>
      <c r="PU22" s="78">
        <v>0</v>
      </c>
      <c r="PV22" s="78">
        <v>0</v>
      </c>
      <c r="PW22" s="78">
        <v>1</v>
      </c>
      <c r="PX22" s="78">
        <v>0</v>
      </c>
      <c r="PY22" s="78">
        <v>1</v>
      </c>
      <c r="PZ22" s="78">
        <v>3</v>
      </c>
      <c r="QA22" s="78">
        <v>0</v>
      </c>
      <c r="QB22" s="78">
        <v>17</v>
      </c>
      <c r="QC22" s="78">
        <v>0</v>
      </c>
      <c r="QD22" s="78">
        <v>0</v>
      </c>
      <c r="QE22" s="78">
        <v>0</v>
      </c>
      <c r="QF22" s="78">
        <v>0</v>
      </c>
      <c r="QG22" s="78">
        <v>7</v>
      </c>
      <c r="QH22" s="78">
        <v>0</v>
      </c>
      <c r="QI22" s="78">
        <v>0</v>
      </c>
      <c r="QJ22" s="78">
        <v>0</v>
      </c>
      <c r="QK22" s="78">
        <v>0</v>
      </c>
      <c r="QL22" s="78">
        <v>0</v>
      </c>
      <c r="QM22" s="78">
        <v>0</v>
      </c>
      <c r="QN22" s="78">
        <v>0</v>
      </c>
      <c r="QO22" s="78">
        <v>0</v>
      </c>
      <c r="QP22" s="78">
        <v>0</v>
      </c>
      <c r="QQ22" s="78">
        <v>2</v>
      </c>
      <c r="QR22" s="78">
        <v>0</v>
      </c>
      <c r="QS22" s="78">
        <v>1</v>
      </c>
      <c r="QT22" s="78">
        <v>6</v>
      </c>
      <c r="QU22" s="78">
        <v>0</v>
      </c>
      <c r="QV22" s="78">
        <v>0</v>
      </c>
      <c r="QW22" s="78">
        <v>0</v>
      </c>
      <c r="QX22" s="78">
        <v>198</v>
      </c>
      <c r="QY22" s="78">
        <v>6</v>
      </c>
      <c r="QZ22" s="78">
        <v>2</v>
      </c>
      <c r="RA22" s="78">
        <v>0</v>
      </c>
      <c r="RB22" s="78">
        <v>6</v>
      </c>
      <c r="RC22" s="78">
        <v>1</v>
      </c>
      <c r="RD22" s="78">
        <v>1</v>
      </c>
      <c r="RE22" s="78">
        <v>1</v>
      </c>
      <c r="RF22" s="78">
        <v>12</v>
      </c>
      <c r="RG22" s="78">
        <v>2</v>
      </c>
      <c r="RH22" s="78">
        <v>3</v>
      </c>
      <c r="RI22" s="78">
        <v>17</v>
      </c>
      <c r="RJ22" s="78">
        <v>0</v>
      </c>
      <c r="RK22" s="78">
        <v>7</v>
      </c>
      <c r="RL22" s="78">
        <v>2</v>
      </c>
      <c r="RM22" s="78">
        <v>0</v>
      </c>
      <c r="RN22" s="78">
        <v>1</v>
      </c>
      <c r="RO22" s="78">
        <v>6</v>
      </c>
      <c r="RP22" s="78">
        <v>0</v>
      </c>
      <c r="RQ22" s="78">
        <v>0</v>
      </c>
      <c r="RR22" s="78">
        <v>0</v>
      </c>
      <c r="RS22" s="78">
        <v>198</v>
      </c>
      <c r="RT22" s="78">
        <v>7</v>
      </c>
      <c r="RU22" s="78">
        <v>2</v>
      </c>
      <c r="RV22" s="78">
        <v>0</v>
      </c>
      <c r="RW22" s="78">
        <v>6</v>
      </c>
      <c r="RX22" s="78">
        <v>1</v>
      </c>
      <c r="RY22" s="78">
        <v>1</v>
      </c>
      <c r="RZ22" s="78">
        <v>1</v>
      </c>
      <c r="SA22" s="78">
        <v>12</v>
      </c>
      <c r="SB22" s="78">
        <v>2</v>
      </c>
      <c r="SC22" s="78">
        <v>3</v>
      </c>
      <c r="SD22" s="78">
        <v>17</v>
      </c>
      <c r="SE22" s="78">
        <v>0</v>
      </c>
      <c r="SF22" s="78">
        <v>7</v>
      </c>
      <c r="SG22" s="78">
        <v>2</v>
      </c>
      <c r="SH22" s="78">
        <v>0</v>
      </c>
    </row>
    <row r="23" spans="1:502">
      <c r="A23" s="17" t="s">
        <v>2007</v>
      </c>
      <c r="B23" s="77">
        <v>15</v>
      </c>
      <c r="C23" s="77">
        <v>15</v>
      </c>
      <c r="D23" s="77">
        <v>1</v>
      </c>
      <c r="E23" s="77">
        <v>2018</v>
      </c>
      <c r="F23" s="77" t="s">
        <v>184</v>
      </c>
      <c r="G23" s="1017" t="s">
        <v>1595</v>
      </c>
      <c r="H23" s="77" t="s">
        <v>1596</v>
      </c>
      <c r="I23" s="1018"/>
      <c r="J23" s="80">
        <v>55.731999999999999</v>
      </c>
      <c r="K23" s="80">
        <v>0</v>
      </c>
      <c r="L23" s="80">
        <v>0</v>
      </c>
      <c r="M23" s="80">
        <v>0</v>
      </c>
      <c r="N23" s="80">
        <v>0</v>
      </c>
      <c r="O23" s="80">
        <v>0</v>
      </c>
      <c r="P23" s="80">
        <v>0</v>
      </c>
      <c r="Q23" s="80">
        <v>0</v>
      </c>
      <c r="R23" s="80">
        <v>174.33799999999999</v>
      </c>
      <c r="S23" s="80">
        <v>117.639</v>
      </c>
      <c r="T23" s="80">
        <v>4.9109999999999996</v>
      </c>
      <c r="U23" s="80">
        <v>0</v>
      </c>
      <c r="V23" s="80">
        <v>0</v>
      </c>
      <c r="W23" s="80">
        <v>55.514000000000003</v>
      </c>
      <c r="X23" s="80">
        <v>0</v>
      </c>
      <c r="Y23" s="80">
        <v>44.295000000000002</v>
      </c>
      <c r="Z23" s="80">
        <v>2.8</v>
      </c>
      <c r="AA23" s="80">
        <v>49.177999999999997</v>
      </c>
      <c r="AB23" s="80">
        <v>4.0339999999999998</v>
      </c>
      <c r="AC23" s="80">
        <v>0</v>
      </c>
      <c r="AD23" s="80">
        <v>153.57499999999999</v>
      </c>
      <c r="AE23" s="80">
        <v>25.244</v>
      </c>
      <c r="AF23" s="80">
        <v>72.042000000000002</v>
      </c>
      <c r="AG23" s="80">
        <v>89.906000000000006</v>
      </c>
      <c r="AH23" s="80">
        <v>100.932</v>
      </c>
      <c r="AI23" s="80">
        <v>47.753</v>
      </c>
      <c r="AJ23" s="80">
        <v>71.105999999999995</v>
      </c>
      <c r="AK23" s="80">
        <v>535.74300000000005</v>
      </c>
      <c r="AL23" s="80">
        <v>123.515</v>
      </c>
      <c r="AM23" s="80">
        <v>13.811999999999999</v>
      </c>
      <c r="AN23" s="80">
        <v>274.726</v>
      </c>
      <c r="AO23" s="80">
        <v>33.384999999999998</v>
      </c>
      <c r="AP23" s="80">
        <v>0</v>
      </c>
      <c r="AQ23" s="80">
        <v>7.5229999999999997</v>
      </c>
      <c r="AR23" s="80">
        <v>0</v>
      </c>
      <c r="AS23" s="80">
        <v>43.302</v>
      </c>
      <c r="AT23" s="80">
        <v>6.5830000000000002</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19.047999999999998</v>
      </c>
      <c r="BN23" s="80">
        <v>0</v>
      </c>
      <c r="BO23" s="80">
        <v>0</v>
      </c>
      <c r="BP23" s="80">
        <v>0</v>
      </c>
      <c r="BQ23" s="80">
        <v>0</v>
      </c>
      <c r="BR23" s="80">
        <v>0</v>
      </c>
      <c r="BS23" s="80">
        <v>4.8609999999999998</v>
      </c>
      <c r="BT23" s="80">
        <v>0</v>
      </c>
      <c r="BU23" s="80">
        <v>0</v>
      </c>
      <c r="BV23" s="80">
        <v>0</v>
      </c>
      <c r="BW23" s="80">
        <v>0</v>
      </c>
      <c r="BX23" s="80">
        <v>0</v>
      </c>
      <c r="BY23" s="80">
        <v>0</v>
      </c>
      <c r="BZ23" s="80">
        <v>12.888</v>
      </c>
      <c r="CA23" s="80">
        <v>0</v>
      </c>
      <c r="CB23" s="80">
        <v>4.5579999999999998</v>
      </c>
      <c r="CC23" s="80">
        <v>0</v>
      </c>
      <c r="CD23" s="80">
        <v>0</v>
      </c>
      <c r="CE23" s="80">
        <v>0</v>
      </c>
      <c r="CF23" s="80">
        <v>77.084000000000003</v>
      </c>
      <c r="CG23" s="80">
        <v>0</v>
      </c>
      <c r="CH23" s="80">
        <v>0</v>
      </c>
      <c r="CI23" s="80">
        <v>4.5330000000000004</v>
      </c>
      <c r="CJ23" s="80">
        <v>0</v>
      </c>
      <c r="CK23" s="80">
        <v>3.3679999999999999</v>
      </c>
      <c r="CL23" s="80">
        <v>32.045000000000002</v>
      </c>
      <c r="CM23" s="80">
        <v>0</v>
      </c>
      <c r="CN23" s="80">
        <v>87.828999999999994</v>
      </c>
      <c r="CO23" s="80">
        <v>0</v>
      </c>
      <c r="CP23" s="80">
        <v>0</v>
      </c>
      <c r="CQ23" s="80">
        <v>0</v>
      </c>
      <c r="CR23" s="80">
        <v>0</v>
      </c>
      <c r="CS23" s="80">
        <v>107.15</v>
      </c>
      <c r="CT23" s="80">
        <v>0</v>
      </c>
      <c r="CU23" s="80">
        <v>0</v>
      </c>
      <c r="CV23" s="80">
        <v>0</v>
      </c>
      <c r="CW23" s="80">
        <v>0</v>
      </c>
      <c r="CX23" s="80">
        <v>0</v>
      </c>
      <c r="CY23" s="80">
        <v>0</v>
      </c>
      <c r="CZ23" s="80">
        <v>0</v>
      </c>
      <c r="DA23" s="80">
        <v>0</v>
      </c>
      <c r="DB23" s="80">
        <v>0</v>
      </c>
      <c r="DC23" s="80">
        <v>2.8969999999999998</v>
      </c>
      <c r="DD23" s="80">
        <v>0</v>
      </c>
      <c r="DE23" s="80">
        <v>0</v>
      </c>
      <c r="DF23" s="80">
        <v>0</v>
      </c>
      <c r="DG23" s="80">
        <v>0</v>
      </c>
      <c r="DH23" s="80">
        <v>0</v>
      </c>
      <c r="DI23" s="80">
        <v>0</v>
      </c>
      <c r="DJ23" s="80">
        <v>0</v>
      </c>
      <c r="DK23" s="80">
        <v>55.731999999999999</v>
      </c>
      <c r="DL23" s="80">
        <v>0</v>
      </c>
      <c r="DM23" s="80">
        <v>0</v>
      </c>
      <c r="DN23" s="80">
        <v>0</v>
      </c>
      <c r="DO23" s="80">
        <v>0</v>
      </c>
      <c r="DP23" s="80">
        <v>0</v>
      </c>
      <c r="DQ23" s="80">
        <v>0</v>
      </c>
      <c r="DR23" s="80">
        <v>0</v>
      </c>
      <c r="DS23" s="80">
        <v>174.33799999999999</v>
      </c>
      <c r="DT23" s="80">
        <v>117.639</v>
      </c>
      <c r="DU23" s="80">
        <v>4.9109999999999996</v>
      </c>
      <c r="DV23" s="80">
        <v>0</v>
      </c>
      <c r="DW23" s="80">
        <v>0</v>
      </c>
      <c r="DX23" s="80">
        <v>55.514000000000003</v>
      </c>
      <c r="DY23" s="80">
        <v>0</v>
      </c>
      <c r="DZ23" s="80">
        <v>44.295000000000002</v>
      </c>
      <c r="EA23" s="80">
        <v>2.8</v>
      </c>
      <c r="EB23" s="80">
        <v>49.177999999999997</v>
      </c>
      <c r="EC23" s="80">
        <v>4.0339999999999998</v>
      </c>
      <c r="ED23" s="80">
        <v>0</v>
      </c>
      <c r="EE23" s="80">
        <v>153.57499999999999</v>
      </c>
      <c r="EF23" s="80">
        <v>25.244</v>
      </c>
      <c r="EG23" s="80">
        <v>72.042000000000002</v>
      </c>
      <c r="EH23" s="80">
        <v>89.906000000000006</v>
      </c>
      <c r="EI23" s="80">
        <v>100.932</v>
      </c>
      <c r="EJ23" s="80">
        <v>47.753</v>
      </c>
      <c r="EK23" s="80">
        <v>71.105999999999995</v>
      </c>
      <c r="EL23" s="80">
        <v>535.74300000000005</v>
      </c>
      <c r="EM23" s="80">
        <v>123.515</v>
      </c>
      <c r="EN23" s="80">
        <v>13.811999999999999</v>
      </c>
      <c r="EO23" s="80">
        <v>274.726</v>
      </c>
      <c r="EP23" s="80">
        <v>33.384999999999998</v>
      </c>
      <c r="EQ23" s="80">
        <v>0</v>
      </c>
      <c r="ER23" s="80">
        <v>7.5229999999999997</v>
      </c>
      <c r="ES23" s="80">
        <v>0</v>
      </c>
      <c r="ET23" s="80">
        <v>43.302</v>
      </c>
      <c r="EU23" s="80">
        <v>6.5830000000000002</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19.047999999999998</v>
      </c>
      <c r="FO23" s="80">
        <v>0</v>
      </c>
      <c r="FP23" s="80">
        <v>0</v>
      </c>
      <c r="FQ23" s="80">
        <v>0</v>
      </c>
      <c r="FR23" s="80">
        <v>0</v>
      </c>
      <c r="FS23" s="80">
        <v>0</v>
      </c>
      <c r="FT23" s="80">
        <v>4.8609999999999998</v>
      </c>
      <c r="FU23" s="80">
        <v>0</v>
      </c>
      <c r="FV23" s="80">
        <v>0</v>
      </c>
      <c r="FW23" s="80">
        <v>0</v>
      </c>
      <c r="FX23" s="80">
        <v>0</v>
      </c>
      <c r="FY23" s="80">
        <v>0</v>
      </c>
      <c r="FZ23" s="80">
        <v>0</v>
      </c>
      <c r="GA23" s="80">
        <v>12.888</v>
      </c>
      <c r="GB23" s="80">
        <v>0</v>
      </c>
      <c r="GC23" s="80">
        <v>4.5579999999999998</v>
      </c>
      <c r="GD23" s="80">
        <v>0</v>
      </c>
      <c r="GE23" s="80">
        <v>0</v>
      </c>
      <c r="GF23" s="80">
        <v>0</v>
      </c>
      <c r="GG23" s="80">
        <v>77.084000000000003</v>
      </c>
      <c r="GH23" s="80">
        <v>0</v>
      </c>
      <c r="GI23" s="80">
        <v>0</v>
      </c>
      <c r="GJ23" s="80">
        <v>4.5330000000000004</v>
      </c>
      <c r="GK23" s="80">
        <v>0</v>
      </c>
      <c r="GL23" s="80">
        <v>3.3679999999999999</v>
      </c>
      <c r="GM23" s="80">
        <v>32.045000000000002</v>
      </c>
      <c r="GN23" s="80">
        <v>0</v>
      </c>
      <c r="GO23" s="80">
        <v>87.828999999999994</v>
      </c>
      <c r="GP23" s="80">
        <v>0</v>
      </c>
      <c r="GQ23" s="80">
        <v>0</v>
      </c>
      <c r="GR23" s="80">
        <v>0</v>
      </c>
      <c r="GS23" s="80">
        <v>0</v>
      </c>
      <c r="GT23" s="80">
        <v>107.15</v>
      </c>
      <c r="GU23" s="80">
        <v>0</v>
      </c>
      <c r="GV23" s="80">
        <v>0</v>
      </c>
      <c r="GW23" s="80">
        <v>0</v>
      </c>
      <c r="GX23" s="80">
        <v>0</v>
      </c>
      <c r="GY23" s="80">
        <v>0</v>
      </c>
      <c r="GZ23" s="80">
        <v>0</v>
      </c>
      <c r="HA23" s="80">
        <v>0</v>
      </c>
      <c r="HB23" s="80">
        <v>0</v>
      </c>
      <c r="HC23" s="80">
        <v>0</v>
      </c>
      <c r="HD23" s="80">
        <v>2.8969999999999998</v>
      </c>
      <c r="HE23" s="80">
        <v>0</v>
      </c>
      <c r="HF23" s="80">
        <v>0</v>
      </c>
      <c r="HG23" s="80">
        <v>55.731999999999999</v>
      </c>
      <c r="HH23" s="80">
        <v>0</v>
      </c>
      <c r="HI23" s="80">
        <v>0</v>
      </c>
      <c r="HJ23" s="80">
        <v>0</v>
      </c>
      <c r="HK23" s="80">
        <v>1994.4480000000001</v>
      </c>
      <c r="HL23" s="80">
        <v>50.825000000000003</v>
      </c>
      <c r="HM23" s="80">
        <v>6.5830000000000002</v>
      </c>
      <c r="HN23" s="80">
        <v>0</v>
      </c>
      <c r="HO23" s="80">
        <v>19.047999999999998</v>
      </c>
      <c r="HP23" s="80">
        <v>4.8609999999999998</v>
      </c>
      <c r="HQ23" s="80">
        <v>12.888</v>
      </c>
      <c r="HR23" s="80">
        <v>4.5579999999999998</v>
      </c>
      <c r="HS23" s="80">
        <v>77.084000000000003</v>
      </c>
      <c r="HT23" s="80">
        <v>7.9009999999999998</v>
      </c>
      <c r="HU23" s="80">
        <v>32.045000000000002</v>
      </c>
      <c r="HV23" s="80">
        <v>87.828999999999994</v>
      </c>
      <c r="HW23" s="80">
        <v>0</v>
      </c>
      <c r="HX23" s="80">
        <v>107.15</v>
      </c>
      <c r="HY23" s="80">
        <v>2.8969999999999998</v>
      </c>
      <c r="HZ23" s="80">
        <v>0</v>
      </c>
      <c r="IA23" s="80">
        <v>0</v>
      </c>
      <c r="IB23" s="80">
        <v>55.731999999999999</v>
      </c>
      <c r="IC23" s="80">
        <v>0</v>
      </c>
      <c r="ID23" s="80">
        <v>0</v>
      </c>
      <c r="IE23" s="80">
        <v>0</v>
      </c>
      <c r="IF23" s="80">
        <v>1994.4480000000001</v>
      </c>
      <c r="IG23" s="80">
        <v>50.825000000000003</v>
      </c>
      <c r="IH23" s="80">
        <v>6.5830000000000002</v>
      </c>
      <c r="II23" s="80">
        <v>0</v>
      </c>
      <c r="IJ23" s="80">
        <v>19.047999999999998</v>
      </c>
      <c r="IK23" s="80">
        <v>4.8609999999999998</v>
      </c>
      <c r="IL23" s="80">
        <v>12.888</v>
      </c>
      <c r="IM23" s="80">
        <v>4.5579999999999998</v>
      </c>
      <c r="IN23" s="80">
        <v>77.084000000000003</v>
      </c>
      <c r="IO23" s="80">
        <v>7.9009999999999998</v>
      </c>
      <c r="IP23" s="80">
        <v>32.045000000000002</v>
      </c>
      <c r="IQ23" s="80">
        <v>87.828999999999994</v>
      </c>
      <c r="IR23" s="80">
        <v>0</v>
      </c>
      <c r="IS23" s="80">
        <v>107.15</v>
      </c>
      <c r="IT23" s="80">
        <v>2.8969999999999998</v>
      </c>
      <c r="IU23" s="80">
        <v>0</v>
      </c>
      <c r="IV23" s="81">
        <v>0</v>
      </c>
      <c r="IW23" s="78">
        <v>7</v>
      </c>
      <c r="IX23" s="78">
        <v>0</v>
      </c>
      <c r="IY23" s="78">
        <v>0</v>
      </c>
      <c r="IZ23" s="78">
        <v>0</v>
      </c>
      <c r="JA23" s="78">
        <v>0</v>
      </c>
      <c r="JB23" s="78">
        <v>0</v>
      </c>
      <c r="JC23" s="78">
        <v>0</v>
      </c>
      <c r="JD23" s="78">
        <v>0</v>
      </c>
      <c r="JE23" s="78">
        <v>27</v>
      </c>
      <c r="JF23" s="78">
        <v>11</v>
      </c>
      <c r="JG23" s="78">
        <v>1</v>
      </c>
      <c r="JH23" s="78">
        <v>0</v>
      </c>
      <c r="JI23" s="78">
        <v>0</v>
      </c>
      <c r="JJ23" s="78">
        <v>4</v>
      </c>
      <c r="JK23" s="78">
        <v>0</v>
      </c>
      <c r="JL23" s="78">
        <v>6</v>
      </c>
      <c r="JM23" s="78">
        <v>1</v>
      </c>
      <c r="JN23" s="78">
        <v>9</v>
      </c>
      <c r="JO23" s="78">
        <v>1</v>
      </c>
      <c r="JP23" s="78">
        <v>0</v>
      </c>
      <c r="JQ23" s="78">
        <v>6</v>
      </c>
      <c r="JR23" s="78">
        <v>2</v>
      </c>
      <c r="JS23" s="78">
        <v>11</v>
      </c>
      <c r="JT23" s="78">
        <v>15</v>
      </c>
      <c r="JU23" s="78">
        <v>13</v>
      </c>
      <c r="JV23" s="78">
        <v>7</v>
      </c>
      <c r="JW23" s="78">
        <v>5</v>
      </c>
      <c r="JX23" s="78">
        <v>37</v>
      </c>
      <c r="JY23" s="78">
        <v>11</v>
      </c>
      <c r="JZ23" s="78">
        <v>3</v>
      </c>
      <c r="KA23" s="78">
        <v>26</v>
      </c>
      <c r="KB23" s="78">
        <v>5</v>
      </c>
      <c r="KC23" s="78">
        <v>0</v>
      </c>
      <c r="KD23" s="78">
        <v>1</v>
      </c>
      <c r="KE23" s="78">
        <v>0</v>
      </c>
      <c r="KF23" s="78">
        <v>6</v>
      </c>
      <c r="KG23" s="78">
        <v>2</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6</v>
      </c>
      <c r="LA23" s="78">
        <v>0</v>
      </c>
      <c r="LB23" s="78">
        <v>0</v>
      </c>
      <c r="LC23" s="78">
        <v>0</v>
      </c>
      <c r="LD23" s="78">
        <v>0</v>
      </c>
      <c r="LE23" s="78">
        <v>0</v>
      </c>
      <c r="LF23" s="78">
        <v>1</v>
      </c>
      <c r="LG23" s="78">
        <v>0</v>
      </c>
      <c r="LH23" s="78">
        <v>0</v>
      </c>
      <c r="LI23" s="78">
        <v>0</v>
      </c>
      <c r="LJ23" s="78">
        <v>0</v>
      </c>
      <c r="LK23" s="78">
        <v>0</v>
      </c>
      <c r="LL23" s="78">
        <v>0</v>
      </c>
      <c r="LM23" s="78">
        <v>2</v>
      </c>
      <c r="LN23" s="78">
        <v>0</v>
      </c>
      <c r="LO23" s="78">
        <v>1</v>
      </c>
      <c r="LP23" s="78">
        <v>0</v>
      </c>
      <c r="LQ23" s="78">
        <v>0</v>
      </c>
      <c r="LR23" s="78">
        <v>0</v>
      </c>
      <c r="LS23" s="78">
        <v>12</v>
      </c>
      <c r="LT23" s="78">
        <v>0</v>
      </c>
      <c r="LU23" s="78">
        <v>0</v>
      </c>
      <c r="LV23" s="78">
        <v>1</v>
      </c>
      <c r="LW23" s="78">
        <v>0</v>
      </c>
      <c r="LX23" s="78">
        <v>1</v>
      </c>
      <c r="LY23" s="78">
        <v>3</v>
      </c>
      <c r="LZ23" s="78">
        <v>0</v>
      </c>
      <c r="MA23" s="78">
        <v>17</v>
      </c>
      <c r="MB23" s="78">
        <v>0</v>
      </c>
      <c r="MC23" s="78">
        <v>0</v>
      </c>
      <c r="MD23" s="78">
        <v>0</v>
      </c>
      <c r="ME23" s="78">
        <v>0</v>
      </c>
      <c r="MF23" s="78">
        <v>7</v>
      </c>
      <c r="MG23" s="78">
        <v>0</v>
      </c>
      <c r="MH23" s="78">
        <v>0</v>
      </c>
      <c r="MI23" s="78">
        <v>0</v>
      </c>
      <c r="MJ23" s="78">
        <v>0</v>
      </c>
      <c r="MK23" s="78">
        <v>0</v>
      </c>
      <c r="ML23" s="78">
        <v>0</v>
      </c>
      <c r="MM23" s="78">
        <v>0</v>
      </c>
      <c r="MN23" s="78">
        <v>0</v>
      </c>
      <c r="MO23" s="78">
        <v>0</v>
      </c>
      <c r="MP23" s="78">
        <v>1</v>
      </c>
      <c r="MQ23" s="78">
        <v>0</v>
      </c>
      <c r="MR23" s="78">
        <v>0</v>
      </c>
      <c r="MS23" s="78">
        <v>0</v>
      </c>
      <c r="MT23" s="78">
        <v>0</v>
      </c>
      <c r="MU23" s="78">
        <v>0</v>
      </c>
      <c r="MV23" s="78">
        <v>0</v>
      </c>
      <c r="MW23" s="78">
        <v>0</v>
      </c>
      <c r="MX23" s="78">
        <v>7</v>
      </c>
      <c r="MY23" s="78">
        <v>0</v>
      </c>
      <c r="MZ23" s="78">
        <v>0</v>
      </c>
      <c r="NA23" s="78">
        <v>0</v>
      </c>
      <c r="NB23" s="78">
        <v>0</v>
      </c>
      <c r="NC23" s="78">
        <v>0</v>
      </c>
      <c r="ND23" s="78">
        <v>0</v>
      </c>
      <c r="NE23" s="78">
        <v>0</v>
      </c>
      <c r="NF23" s="78">
        <v>27</v>
      </c>
      <c r="NG23" s="78">
        <v>11</v>
      </c>
      <c r="NH23" s="78">
        <v>1</v>
      </c>
      <c r="NI23" s="78">
        <v>0</v>
      </c>
      <c r="NJ23" s="78">
        <v>0</v>
      </c>
      <c r="NK23" s="78">
        <v>4</v>
      </c>
      <c r="NL23" s="78">
        <v>0</v>
      </c>
      <c r="NM23" s="78">
        <v>6</v>
      </c>
      <c r="NN23" s="78">
        <v>1</v>
      </c>
      <c r="NO23" s="78">
        <v>9</v>
      </c>
      <c r="NP23" s="78">
        <v>1</v>
      </c>
      <c r="NQ23" s="78">
        <v>0</v>
      </c>
      <c r="NR23" s="78">
        <v>6</v>
      </c>
      <c r="NS23" s="78">
        <v>2</v>
      </c>
      <c r="NT23" s="78">
        <v>11</v>
      </c>
      <c r="NU23" s="78">
        <v>15</v>
      </c>
      <c r="NV23" s="78">
        <v>13</v>
      </c>
      <c r="NW23" s="78">
        <v>7</v>
      </c>
      <c r="NX23" s="78">
        <v>5</v>
      </c>
      <c r="NY23" s="78">
        <v>37</v>
      </c>
      <c r="NZ23" s="78">
        <v>11</v>
      </c>
      <c r="OA23" s="78">
        <v>3</v>
      </c>
      <c r="OB23" s="78">
        <v>26</v>
      </c>
      <c r="OC23" s="78">
        <v>5</v>
      </c>
      <c r="OD23" s="78">
        <v>0</v>
      </c>
      <c r="OE23" s="78">
        <v>1</v>
      </c>
      <c r="OF23" s="78">
        <v>0</v>
      </c>
      <c r="OG23" s="78">
        <v>6</v>
      </c>
      <c r="OH23" s="78">
        <v>2</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6</v>
      </c>
      <c r="PB23" s="78">
        <v>0</v>
      </c>
      <c r="PC23" s="78">
        <v>0</v>
      </c>
      <c r="PD23" s="78">
        <v>0</v>
      </c>
      <c r="PE23" s="78">
        <v>0</v>
      </c>
      <c r="PF23" s="78">
        <v>0</v>
      </c>
      <c r="PG23" s="78">
        <v>1</v>
      </c>
      <c r="PH23" s="78">
        <v>0</v>
      </c>
      <c r="PI23" s="78">
        <v>0</v>
      </c>
      <c r="PJ23" s="78">
        <v>0</v>
      </c>
      <c r="PK23" s="78">
        <v>0</v>
      </c>
      <c r="PL23" s="78">
        <v>0</v>
      </c>
      <c r="PM23" s="78">
        <v>0</v>
      </c>
      <c r="PN23" s="78">
        <v>2</v>
      </c>
      <c r="PO23" s="78">
        <v>0</v>
      </c>
      <c r="PP23" s="78">
        <v>1</v>
      </c>
      <c r="PQ23" s="78">
        <v>0</v>
      </c>
      <c r="PR23" s="78">
        <v>0</v>
      </c>
      <c r="PS23" s="78">
        <v>0</v>
      </c>
      <c r="PT23" s="78">
        <v>12</v>
      </c>
      <c r="PU23" s="78">
        <v>0</v>
      </c>
      <c r="PV23" s="78">
        <v>0</v>
      </c>
      <c r="PW23" s="78">
        <v>1</v>
      </c>
      <c r="PX23" s="78">
        <v>0</v>
      </c>
      <c r="PY23" s="78">
        <v>1</v>
      </c>
      <c r="PZ23" s="78">
        <v>3</v>
      </c>
      <c r="QA23" s="78">
        <v>0</v>
      </c>
      <c r="QB23" s="78">
        <v>17</v>
      </c>
      <c r="QC23" s="78">
        <v>0</v>
      </c>
      <c r="QD23" s="78">
        <v>0</v>
      </c>
      <c r="QE23" s="78">
        <v>0</v>
      </c>
      <c r="QF23" s="78">
        <v>0</v>
      </c>
      <c r="QG23" s="78">
        <v>7</v>
      </c>
      <c r="QH23" s="78">
        <v>0</v>
      </c>
      <c r="QI23" s="78">
        <v>0</v>
      </c>
      <c r="QJ23" s="78">
        <v>0</v>
      </c>
      <c r="QK23" s="78">
        <v>0</v>
      </c>
      <c r="QL23" s="78">
        <v>0</v>
      </c>
      <c r="QM23" s="78">
        <v>0</v>
      </c>
      <c r="QN23" s="78">
        <v>0</v>
      </c>
      <c r="QO23" s="78">
        <v>0</v>
      </c>
      <c r="QP23" s="78">
        <v>0</v>
      </c>
      <c r="QQ23" s="78">
        <v>1</v>
      </c>
      <c r="QR23" s="78">
        <v>0</v>
      </c>
      <c r="QS23" s="78">
        <v>0</v>
      </c>
      <c r="QT23" s="78">
        <v>7</v>
      </c>
      <c r="QU23" s="78">
        <v>0</v>
      </c>
      <c r="QV23" s="78">
        <v>0</v>
      </c>
      <c r="QW23" s="78">
        <v>0</v>
      </c>
      <c r="QX23" s="78">
        <v>201</v>
      </c>
      <c r="QY23" s="78">
        <v>7</v>
      </c>
      <c r="QZ23" s="78">
        <v>2</v>
      </c>
      <c r="RA23" s="78">
        <v>0</v>
      </c>
      <c r="RB23" s="78">
        <v>6</v>
      </c>
      <c r="RC23" s="78">
        <v>1</v>
      </c>
      <c r="RD23" s="78">
        <v>2</v>
      </c>
      <c r="RE23" s="78">
        <v>1</v>
      </c>
      <c r="RF23" s="78">
        <v>12</v>
      </c>
      <c r="RG23" s="78">
        <v>2</v>
      </c>
      <c r="RH23" s="78">
        <v>3</v>
      </c>
      <c r="RI23" s="78">
        <v>17</v>
      </c>
      <c r="RJ23" s="78">
        <v>0</v>
      </c>
      <c r="RK23" s="78">
        <v>7</v>
      </c>
      <c r="RL23" s="78">
        <v>1</v>
      </c>
      <c r="RM23" s="78">
        <v>0</v>
      </c>
      <c r="RN23" s="78">
        <v>0</v>
      </c>
      <c r="RO23" s="78">
        <v>7</v>
      </c>
      <c r="RP23" s="78">
        <v>0</v>
      </c>
      <c r="RQ23" s="78">
        <v>0</v>
      </c>
      <c r="RR23" s="78">
        <v>0</v>
      </c>
      <c r="RS23" s="78">
        <v>201</v>
      </c>
      <c r="RT23" s="78">
        <v>7</v>
      </c>
      <c r="RU23" s="78">
        <v>2</v>
      </c>
      <c r="RV23" s="78">
        <v>0</v>
      </c>
      <c r="RW23" s="78">
        <v>6</v>
      </c>
      <c r="RX23" s="78">
        <v>1</v>
      </c>
      <c r="RY23" s="78">
        <v>2</v>
      </c>
      <c r="RZ23" s="78">
        <v>1</v>
      </c>
      <c r="SA23" s="78">
        <v>12</v>
      </c>
      <c r="SB23" s="78">
        <v>2</v>
      </c>
      <c r="SC23" s="78">
        <v>3</v>
      </c>
      <c r="SD23" s="78">
        <v>17</v>
      </c>
      <c r="SE23" s="78">
        <v>0</v>
      </c>
      <c r="SF23" s="78">
        <v>7</v>
      </c>
      <c r="SG23" s="78">
        <v>1</v>
      </c>
      <c r="SH23" s="78">
        <v>0</v>
      </c>
    </row>
    <row r="24" spans="1:502">
      <c r="A24" s="17" t="s">
        <v>2008</v>
      </c>
      <c r="B24" s="77">
        <v>16</v>
      </c>
      <c r="C24" s="77">
        <v>16</v>
      </c>
      <c r="D24" s="77">
        <v>1</v>
      </c>
      <c r="E24" s="77">
        <v>2019</v>
      </c>
      <c r="F24" s="77" t="s">
        <v>159</v>
      </c>
      <c r="G24" s="1017" t="s">
        <v>1595</v>
      </c>
      <c r="H24" s="77" t="s">
        <v>1596</v>
      </c>
      <c r="I24" s="1018"/>
      <c r="J24" s="80">
        <v>54.442999999999998</v>
      </c>
      <c r="K24" s="80">
        <v>0</v>
      </c>
      <c r="L24" s="80">
        <v>0</v>
      </c>
      <c r="M24" s="80">
        <v>0</v>
      </c>
      <c r="N24" s="80">
        <v>0</v>
      </c>
      <c r="O24" s="80">
        <v>0</v>
      </c>
      <c r="P24" s="80">
        <v>0</v>
      </c>
      <c r="Q24" s="80">
        <v>0</v>
      </c>
      <c r="R24" s="80">
        <v>166.33500000000001</v>
      </c>
      <c r="S24" s="80">
        <v>114.206</v>
      </c>
      <c r="T24" s="80">
        <v>4.63</v>
      </c>
      <c r="U24" s="80">
        <v>0</v>
      </c>
      <c r="V24" s="80">
        <v>0</v>
      </c>
      <c r="W24" s="80">
        <v>54.582000000000001</v>
      </c>
      <c r="X24" s="80">
        <v>0</v>
      </c>
      <c r="Y24" s="80">
        <v>44.110999999999997</v>
      </c>
      <c r="Z24" s="80">
        <v>3.952</v>
      </c>
      <c r="AA24" s="80">
        <v>43.91</v>
      </c>
      <c r="AB24" s="80">
        <v>3.5129999999999999</v>
      </c>
      <c r="AC24" s="80">
        <v>0</v>
      </c>
      <c r="AD24" s="80">
        <v>128.536</v>
      </c>
      <c r="AE24" s="80">
        <v>19.861000000000001</v>
      </c>
      <c r="AF24" s="80">
        <v>66.869</v>
      </c>
      <c r="AG24" s="80">
        <v>84.819000000000003</v>
      </c>
      <c r="AH24" s="80">
        <v>85.885000000000005</v>
      </c>
      <c r="AI24" s="80">
        <v>43.597999999999999</v>
      </c>
      <c r="AJ24" s="80">
        <v>53.161000000000001</v>
      </c>
      <c r="AK24" s="80">
        <v>612.25800000000004</v>
      </c>
      <c r="AL24" s="80">
        <v>89.259</v>
      </c>
      <c r="AM24" s="80">
        <v>11.032</v>
      </c>
      <c r="AN24" s="80">
        <v>256.74400000000003</v>
      </c>
      <c r="AO24" s="80">
        <v>31.690999999999999</v>
      </c>
      <c r="AP24" s="80">
        <v>0</v>
      </c>
      <c r="AQ24" s="80">
        <v>4.8840000000000003</v>
      </c>
      <c r="AR24" s="80">
        <v>0</v>
      </c>
      <c r="AS24" s="80">
        <v>35.277000000000001</v>
      </c>
      <c r="AT24" s="80">
        <v>9.4540000000000006</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15.65</v>
      </c>
      <c r="BN24" s="80">
        <v>0</v>
      </c>
      <c r="BO24" s="80">
        <v>0</v>
      </c>
      <c r="BP24" s="80">
        <v>0</v>
      </c>
      <c r="BQ24" s="80">
        <v>0</v>
      </c>
      <c r="BR24" s="80">
        <v>0</v>
      </c>
      <c r="BS24" s="80">
        <v>4.3280000000000003</v>
      </c>
      <c r="BT24" s="80">
        <v>0</v>
      </c>
      <c r="BU24" s="80">
        <v>0</v>
      </c>
      <c r="BV24" s="80">
        <v>0</v>
      </c>
      <c r="BW24" s="80">
        <v>0</v>
      </c>
      <c r="BX24" s="80">
        <v>0</v>
      </c>
      <c r="BY24" s="80">
        <v>0</v>
      </c>
      <c r="BZ24" s="80">
        <v>12.172000000000001</v>
      </c>
      <c r="CA24" s="80">
        <v>0</v>
      </c>
      <c r="CB24" s="80">
        <v>4.3259999999999996</v>
      </c>
      <c r="CC24" s="80">
        <v>0</v>
      </c>
      <c r="CD24" s="80">
        <v>0</v>
      </c>
      <c r="CE24" s="80">
        <v>0</v>
      </c>
      <c r="CF24" s="80">
        <v>73.891999999999996</v>
      </c>
      <c r="CG24" s="80">
        <v>0</v>
      </c>
      <c r="CH24" s="80">
        <v>0</v>
      </c>
      <c r="CI24" s="80">
        <v>4.0819999999999999</v>
      </c>
      <c r="CJ24" s="80">
        <v>0</v>
      </c>
      <c r="CK24" s="80">
        <v>3.238</v>
      </c>
      <c r="CL24" s="80">
        <v>28.443000000000001</v>
      </c>
      <c r="CM24" s="80">
        <v>0</v>
      </c>
      <c r="CN24" s="80">
        <v>87.257000000000005</v>
      </c>
      <c r="CO24" s="80">
        <v>0</v>
      </c>
      <c r="CP24" s="80">
        <v>0</v>
      </c>
      <c r="CQ24" s="80">
        <v>0</v>
      </c>
      <c r="CR24" s="80">
        <v>0</v>
      </c>
      <c r="CS24" s="80">
        <v>95.665000000000006</v>
      </c>
      <c r="CT24" s="80">
        <v>0</v>
      </c>
      <c r="CU24" s="80">
        <v>0</v>
      </c>
      <c r="CV24" s="80">
        <v>0</v>
      </c>
      <c r="CW24" s="80">
        <v>0</v>
      </c>
      <c r="CX24" s="80">
        <v>0</v>
      </c>
      <c r="CY24" s="80">
        <v>0</v>
      </c>
      <c r="CZ24" s="80">
        <v>0</v>
      </c>
      <c r="DA24" s="80">
        <v>0</v>
      </c>
      <c r="DB24" s="80">
        <v>0</v>
      </c>
      <c r="DC24" s="80">
        <v>35.509</v>
      </c>
      <c r="DD24" s="80">
        <v>0</v>
      </c>
      <c r="DE24" s="80">
        <v>0</v>
      </c>
      <c r="DF24" s="80">
        <v>0</v>
      </c>
      <c r="DG24" s="80">
        <v>0</v>
      </c>
      <c r="DH24" s="80">
        <v>0</v>
      </c>
      <c r="DI24" s="80">
        <v>0</v>
      </c>
      <c r="DJ24" s="80">
        <v>0</v>
      </c>
      <c r="DK24" s="80">
        <v>54.442999999999998</v>
      </c>
      <c r="DL24" s="80">
        <v>0</v>
      </c>
      <c r="DM24" s="80">
        <v>0</v>
      </c>
      <c r="DN24" s="80">
        <v>0</v>
      </c>
      <c r="DO24" s="80">
        <v>0</v>
      </c>
      <c r="DP24" s="80">
        <v>0</v>
      </c>
      <c r="DQ24" s="80">
        <v>0</v>
      </c>
      <c r="DR24" s="80">
        <v>0</v>
      </c>
      <c r="DS24" s="80">
        <v>166.33500000000001</v>
      </c>
      <c r="DT24" s="80">
        <v>114.206</v>
      </c>
      <c r="DU24" s="80">
        <v>4.63</v>
      </c>
      <c r="DV24" s="80">
        <v>0</v>
      </c>
      <c r="DW24" s="80">
        <v>0</v>
      </c>
      <c r="DX24" s="80">
        <v>54.582000000000001</v>
      </c>
      <c r="DY24" s="80">
        <v>0</v>
      </c>
      <c r="DZ24" s="80">
        <v>44.110999999999997</v>
      </c>
      <c r="EA24" s="80">
        <v>3.952</v>
      </c>
      <c r="EB24" s="80">
        <v>43.91</v>
      </c>
      <c r="EC24" s="80">
        <v>3.5129999999999999</v>
      </c>
      <c r="ED24" s="80">
        <v>0</v>
      </c>
      <c r="EE24" s="80">
        <v>128.536</v>
      </c>
      <c r="EF24" s="80">
        <v>19.861000000000001</v>
      </c>
      <c r="EG24" s="80">
        <v>66.869</v>
      </c>
      <c r="EH24" s="80">
        <v>84.819000000000003</v>
      </c>
      <c r="EI24" s="80">
        <v>85.885000000000005</v>
      </c>
      <c r="EJ24" s="80">
        <v>43.597999999999999</v>
      </c>
      <c r="EK24" s="80">
        <v>53.161000000000001</v>
      </c>
      <c r="EL24" s="80">
        <v>612.25800000000004</v>
      </c>
      <c r="EM24" s="80">
        <v>89.259</v>
      </c>
      <c r="EN24" s="80">
        <v>11.032</v>
      </c>
      <c r="EO24" s="80">
        <v>256.74400000000003</v>
      </c>
      <c r="EP24" s="80">
        <v>31.690999999999999</v>
      </c>
      <c r="EQ24" s="80">
        <v>0</v>
      </c>
      <c r="ER24" s="80">
        <v>4.8840000000000003</v>
      </c>
      <c r="ES24" s="80">
        <v>0</v>
      </c>
      <c r="ET24" s="80">
        <v>35.277000000000001</v>
      </c>
      <c r="EU24" s="80">
        <v>9.4540000000000006</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15.65</v>
      </c>
      <c r="FO24" s="80">
        <v>0</v>
      </c>
      <c r="FP24" s="80">
        <v>0</v>
      </c>
      <c r="FQ24" s="80">
        <v>0</v>
      </c>
      <c r="FR24" s="80">
        <v>0</v>
      </c>
      <c r="FS24" s="80">
        <v>0</v>
      </c>
      <c r="FT24" s="80">
        <v>4.3280000000000003</v>
      </c>
      <c r="FU24" s="80">
        <v>0</v>
      </c>
      <c r="FV24" s="80">
        <v>0</v>
      </c>
      <c r="FW24" s="80">
        <v>0</v>
      </c>
      <c r="FX24" s="80">
        <v>0</v>
      </c>
      <c r="FY24" s="80">
        <v>0</v>
      </c>
      <c r="FZ24" s="80">
        <v>0</v>
      </c>
      <c r="GA24" s="80">
        <v>12.172000000000001</v>
      </c>
      <c r="GB24" s="80">
        <v>0</v>
      </c>
      <c r="GC24" s="80">
        <v>4.3259999999999996</v>
      </c>
      <c r="GD24" s="80">
        <v>0</v>
      </c>
      <c r="GE24" s="80">
        <v>0</v>
      </c>
      <c r="GF24" s="80">
        <v>0</v>
      </c>
      <c r="GG24" s="80">
        <v>73.891999999999996</v>
      </c>
      <c r="GH24" s="80">
        <v>0</v>
      </c>
      <c r="GI24" s="80">
        <v>0</v>
      </c>
      <c r="GJ24" s="80">
        <v>4.0819999999999999</v>
      </c>
      <c r="GK24" s="80">
        <v>0</v>
      </c>
      <c r="GL24" s="80">
        <v>3.238</v>
      </c>
      <c r="GM24" s="80">
        <v>28.443000000000001</v>
      </c>
      <c r="GN24" s="80">
        <v>0</v>
      </c>
      <c r="GO24" s="80">
        <v>87.257000000000005</v>
      </c>
      <c r="GP24" s="80">
        <v>0</v>
      </c>
      <c r="GQ24" s="80">
        <v>0</v>
      </c>
      <c r="GR24" s="80">
        <v>0</v>
      </c>
      <c r="GS24" s="80">
        <v>0</v>
      </c>
      <c r="GT24" s="80">
        <v>95.665000000000006</v>
      </c>
      <c r="GU24" s="80">
        <v>0</v>
      </c>
      <c r="GV24" s="80">
        <v>0</v>
      </c>
      <c r="GW24" s="80">
        <v>0</v>
      </c>
      <c r="GX24" s="80">
        <v>0</v>
      </c>
      <c r="GY24" s="80">
        <v>0</v>
      </c>
      <c r="GZ24" s="80">
        <v>0</v>
      </c>
      <c r="HA24" s="80">
        <v>0</v>
      </c>
      <c r="HB24" s="80">
        <v>0</v>
      </c>
      <c r="HC24" s="80">
        <v>0</v>
      </c>
      <c r="HD24" s="80">
        <v>35.509</v>
      </c>
      <c r="HE24" s="80">
        <v>0</v>
      </c>
      <c r="HF24" s="80">
        <v>0</v>
      </c>
      <c r="HG24" s="80">
        <v>54.442999999999998</v>
      </c>
      <c r="HH24" s="80">
        <v>0</v>
      </c>
      <c r="HI24" s="80">
        <v>0</v>
      </c>
      <c r="HJ24" s="80">
        <v>0</v>
      </c>
      <c r="HK24" s="80">
        <v>1918.952</v>
      </c>
      <c r="HL24" s="80">
        <v>40.161000000000001</v>
      </c>
      <c r="HM24" s="80">
        <v>9.4540000000000006</v>
      </c>
      <c r="HN24" s="80">
        <v>0</v>
      </c>
      <c r="HO24" s="80">
        <v>15.65</v>
      </c>
      <c r="HP24" s="80">
        <v>4.3280000000000003</v>
      </c>
      <c r="HQ24" s="80">
        <v>12.172000000000001</v>
      </c>
      <c r="HR24" s="80">
        <v>4.3259999999999996</v>
      </c>
      <c r="HS24" s="80">
        <v>73.891999999999996</v>
      </c>
      <c r="HT24" s="80">
        <v>7.32</v>
      </c>
      <c r="HU24" s="80">
        <v>28.443000000000001</v>
      </c>
      <c r="HV24" s="80">
        <v>87.257000000000005</v>
      </c>
      <c r="HW24" s="80">
        <v>0</v>
      </c>
      <c r="HX24" s="80">
        <v>95.665000000000006</v>
      </c>
      <c r="HY24" s="80">
        <v>35.509</v>
      </c>
      <c r="HZ24" s="80">
        <v>0</v>
      </c>
      <c r="IA24" s="80">
        <v>0</v>
      </c>
      <c r="IB24" s="80">
        <v>54.442999999999998</v>
      </c>
      <c r="IC24" s="80">
        <v>0</v>
      </c>
      <c r="ID24" s="80">
        <v>0</v>
      </c>
      <c r="IE24" s="80">
        <v>0</v>
      </c>
      <c r="IF24" s="80">
        <v>1918.952</v>
      </c>
      <c r="IG24" s="80">
        <v>40.161000000000001</v>
      </c>
      <c r="IH24" s="80">
        <v>9.4540000000000006</v>
      </c>
      <c r="II24" s="80">
        <v>0</v>
      </c>
      <c r="IJ24" s="80">
        <v>15.65</v>
      </c>
      <c r="IK24" s="80">
        <v>4.3280000000000003</v>
      </c>
      <c r="IL24" s="80">
        <v>12.172000000000001</v>
      </c>
      <c r="IM24" s="80">
        <v>4.3259999999999996</v>
      </c>
      <c r="IN24" s="80">
        <v>73.891999999999996</v>
      </c>
      <c r="IO24" s="80">
        <v>7.32</v>
      </c>
      <c r="IP24" s="80">
        <v>28.443000000000001</v>
      </c>
      <c r="IQ24" s="80">
        <v>87.257000000000005</v>
      </c>
      <c r="IR24" s="80">
        <v>0</v>
      </c>
      <c r="IS24" s="80">
        <v>95.665000000000006</v>
      </c>
      <c r="IT24" s="80">
        <v>35.509</v>
      </c>
      <c r="IU24" s="80">
        <v>0</v>
      </c>
      <c r="IV24" s="81">
        <v>0</v>
      </c>
      <c r="IW24" s="78">
        <v>7</v>
      </c>
      <c r="IX24" s="78">
        <v>0</v>
      </c>
      <c r="IY24" s="78">
        <v>0</v>
      </c>
      <c r="IZ24" s="78">
        <v>0</v>
      </c>
      <c r="JA24" s="78">
        <v>0</v>
      </c>
      <c r="JB24" s="78">
        <v>0</v>
      </c>
      <c r="JC24" s="78">
        <v>0</v>
      </c>
      <c r="JD24" s="78">
        <v>0</v>
      </c>
      <c r="JE24" s="78">
        <v>27</v>
      </c>
      <c r="JF24" s="78">
        <v>12</v>
      </c>
      <c r="JG24" s="78">
        <v>1</v>
      </c>
      <c r="JH24" s="78">
        <v>0</v>
      </c>
      <c r="JI24" s="78">
        <v>0</v>
      </c>
      <c r="JJ24" s="78">
        <v>4</v>
      </c>
      <c r="JK24" s="78">
        <v>0</v>
      </c>
      <c r="JL24" s="78">
        <v>6</v>
      </c>
      <c r="JM24" s="78">
        <v>1</v>
      </c>
      <c r="JN24" s="78">
        <v>9</v>
      </c>
      <c r="JO24" s="78">
        <v>1</v>
      </c>
      <c r="JP24" s="78">
        <v>0</v>
      </c>
      <c r="JQ24" s="78">
        <v>5</v>
      </c>
      <c r="JR24" s="78">
        <v>2</v>
      </c>
      <c r="JS24" s="78">
        <v>11</v>
      </c>
      <c r="JT24" s="78">
        <v>15</v>
      </c>
      <c r="JU24" s="78">
        <v>13</v>
      </c>
      <c r="JV24" s="78">
        <v>7</v>
      </c>
      <c r="JW24" s="78">
        <v>4</v>
      </c>
      <c r="JX24" s="78">
        <v>39</v>
      </c>
      <c r="JY24" s="78">
        <v>11</v>
      </c>
      <c r="JZ24" s="78">
        <v>3</v>
      </c>
      <c r="KA24" s="78">
        <v>25</v>
      </c>
      <c r="KB24" s="78">
        <v>5</v>
      </c>
      <c r="KC24" s="78">
        <v>0</v>
      </c>
      <c r="KD24" s="78">
        <v>1</v>
      </c>
      <c r="KE24" s="78">
        <v>0</v>
      </c>
      <c r="KF24" s="78">
        <v>6</v>
      </c>
      <c r="KG24" s="78">
        <v>3</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5</v>
      </c>
      <c r="LA24" s="78">
        <v>0</v>
      </c>
      <c r="LB24" s="78">
        <v>0</v>
      </c>
      <c r="LC24" s="78">
        <v>0</v>
      </c>
      <c r="LD24" s="78">
        <v>0</v>
      </c>
      <c r="LE24" s="78">
        <v>0</v>
      </c>
      <c r="LF24" s="78">
        <v>1</v>
      </c>
      <c r="LG24" s="78">
        <v>0</v>
      </c>
      <c r="LH24" s="78">
        <v>0</v>
      </c>
      <c r="LI24" s="78">
        <v>0</v>
      </c>
      <c r="LJ24" s="78">
        <v>0</v>
      </c>
      <c r="LK24" s="78">
        <v>0</v>
      </c>
      <c r="LL24" s="78">
        <v>0</v>
      </c>
      <c r="LM24" s="78">
        <v>2</v>
      </c>
      <c r="LN24" s="78">
        <v>0</v>
      </c>
      <c r="LO24" s="78">
        <v>1</v>
      </c>
      <c r="LP24" s="78">
        <v>0</v>
      </c>
      <c r="LQ24" s="78">
        <v>0</v>
      </c>
      <c r="LR24" s="78">
        <v>0</v>
      </c>
      <c r="LS24" s="78">
        <v>12</v>
      </c>
      <c r="LT24" s="78">
        <v>0</v>
      </c>
      <c r="LU24" s="78">
        <v>0</v>
      </c>
      <c r="LV24" s="78">
        <v>1</v>
      </c>
      <c r="LW24" s="78">
        <v>0</v>
      </c>
      <c r="LX24" s="78">
        <v>1</v>
      </c>
      <c r="LY24" s="78">
        <v>3</v>
      </c>
      <c r="LZ24" s="78">
        <v>0</v>
      </c>
      <c r="MA24" s="78">
        <v>18</v>
      </c>
      <c r="MB24" s="78">
        <v>0</v>
      </c>
      <c r="MC24" s="78">
        <v>0</v>
      </c>
      <c r="MD24" s="78">
        <v>0</v>
      </c>
      <c r="ME24" s="78">
        <v>0</v>
      </c>
      <c r="MF24" s="78">
        <v>6</v>
      </c>
      <c r="MG24" s="78">
        <v>0</v>
      </c>
      <c r="MH24" s="78">
        <v>0</v>
      </c>
      <c r="MI24" s="78">
        <v>0</v>
      </c>
      <c r="MJ24" s="78">
        <v>0</v>
      </c>
      <c r="MK24" s="78">
        <v>0</v>
      </c>
      <c r="ML24" s="78">
        <v>0</v>
      </c>
      <c r="MM24" s="78">
        <v>0</v>
      </c>
      <c r="MN24" s="78">
        <v>0</v>
      </c>
      <c r="MO24" s="78">
        <v>0</v>
      </c>
      <c r="MP24" s="78">
        <v>2</v>
      </c>
      <c r="MQ24" s="78">
        <v>0</v>
      </c>
      <c r="MR24" s="78">
        <v>0</v>
      </c>
      <c r="MS24" s="78">
        <v>0</v>
      </c>
      <c r="MT24" s="78">
        <v>0</v>
      </c>
      <c r="MU24" s="78">
        <v>0</v>
      </c>
      <c r="MV24" s="78">
        <v>0</v>
      </c>
      <c r="MW24" s="78">
        <v>0</v>
      </c>
      <c r="MX24" s="78">
        <v>7</v>
      </c>
      <c r="MY24" s="78">
        <v>0</v>
      </c>
      <c r="MZ24" s="78">
        <v>0</v>
      </c>
      <c r="NA24" s="78">
        <v>0</v>
      </c>
      <c r="NB24" s="78">
        <v>0</v>
      </c>
      <c r="NC24" s="78">
        <v>0</v>
      </c>
      <c r="ND24" s="78">
        <v>0</v>
      </c>
      <c r="NE24" s="78">
        <v>0</v>
      </c>
      <c r="NF24" s="78">
        <v>27</v>
      </c>
      <c r="NG24" s="78">
        <v>12</v>
      </c>
      <c r="NH24" s="78">
        <v>1</v>
      </c>
      <c r="NI24" s="78">
        <v>0</v>
      </c>
      <c r="NJ24" s="78">
        <v>0</v>
      </c>
      <c r="NK24" s="78">
        <v>4</v>
      </c>
      <c r="NL24" s="78">
        <v>0</v>
      </c>
      <c r="NM24" s="78">
        <v>6</v>
      </c>
      <c r="NN24" s="78">
        <v>1</v>
      </c>
      <c r="NO24" s="78">
        <v>9</v>
      </c>
      <c r="NP24" s="78">
        <v>1</v>
      </c>
      <c r="NQ24" s="78">
        <v>0</v>
      </c>
      <c r="NR24" s="78">
        <v>5</v>
      </c>
      <c r="NS24" s="78">
        <v>2</v>
      </c>
      <c r="NT24" s="78">
        <v>11</v>
      </c>
      <c r="NU24" s="78">
        <v>15</v>
      </c>
      <c r="NV24" s="78">
        <v>13</v>
      </c>
      <c r="NW24" s="78">
        <v>7</v>
      </c>
      <c r="NX24" s="78">
        <v>4</v>
      </c>
      <c r="NY24" s="78">
        <v>39</v>
      </c>
      <c r="NZ24" s="78">
        <v>11</v>
      </c>
      <c r="OA24" s="78">
        <v>3</v>
      </c>
      <c r="OB24" s="78">
        <v>25</v>
      </c>
      <c r="OC24" s="78">
        <v>5</v>
      </c>
      <c r="OD24" s="78">
        <v>0</v>
      </c>
      <c r="OE24" s="78">
        <v>1</v>
      </c>
      <c r="OF24" s="78">
        <v>0</v>
      </c>
      <c r="OG24" s="78">
        <v>6</v>
      </c>
      <c r="OH24" s="78">
        <v>3</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5</v>
      </c>
      <c r="PB24" s="78">
        <v>0</v>
      </c>
      <c r="PC24" s="78">
        <v>0</v>
      </c>
      <c r="PD24" s="78">
        <v>0</v>
      </c>
      <c r="PE24" s="78">
        <v>0</v>
      </c>
      <c r="PF24" s="78">
        <v>0</v>
      </c>
      <c r="PG24" s="78">
        <v>1</v>
      </c>
      <c r="PH24" s="78">
        <v>0</v>
      </c>
      <c r="PI24" s="78">
        <v>0</v>
      </c>
      <c r="PJ24" s="78">
        <v>0</v>
      </c>
      <c r="PK24" s="78">
        <v>0</v>
      </c>
      <c r="PL24" s="78">
        <v>0</v>
      </c>
      <c r="PM24" s="78">
        <v>0</v>
      </c>
      <c r="PN24" s="78">
        <v>2</v>
      </c>
      <c r="PO24" s="78">
        <v>0</v>
      </c>
      <c r="PP24" s="78">
        <v>1</v>
      </c>
      <c r="PQ24" s="78">
        <v>0</v>
      </c>
      <c r="PR24" s="78">
        <v>0</v>
      </c>
      <c r="PS24" s="78">
        <v>0</v>
      </c>
      <c r="PT24" s="78">
        <v>12</v>
      </c>
      <c r="PU24" s="78">
        <v>0</v>
      </c>
      <c r="PV24" s="78">
        <v>0</v>
      </c>
      <c r="PW24" s="78">
        <v>1</v>
      </c>
      <c r="PX24" s="78">
        <v>0</v>
      </c>
      <c r="PY24" s="78">
        <v>1</v>
      </c>
      <c r="PZ24" s="78">
        <v>3</v>
      </c>
      <c r="QA24" s="78">
        <v>0</v>
      </c>
      <c r="QB24" s="78">
        <v>18</v>
      </c>
      <c r="QC24" s="78">
        <v>0</v>
      </c>
      <c r="QD24" s="78">
        <v>0</v>
      </c>
      <c r="QE24" s="78">
        <v>0</v>
      </c>
      <c r="QF24" s="78">
        <v>0</v>
      </c>
      <c r="QG24" s="78">
        <v>6</v>
      </c>
      <c r="QH24" s="78">
        <v>0</v>
      </c>
      <c r="QI24" s="78">
        <v>0</v>
      </c>
      <c r="QJ24" s="78">
        <v>0</v>
      </c>
      <c r="QK24" s="78">
        <v>0</v>
      </c>
      <c r="QL24" s="78">
        <v>0</v>
      </c>
      <c r="QM24" s="78">
        <v>0</v>
      </c>
      <c r="QN24" s="78">
        <v>0</v>
      </c>
      <c r="QO24" s="78">
        <v>0</v>
      </c>
      <c r="QP24" s="78">
        <v>0</v>
      </c>
      <c r="QQ24" s="78">
        <v>2</v>
      </c>
      <c r="QR24" s="78">
        <v>0</v>
      </c>
      <c r="QS24" s="78">
        <v>0</v>
      </c>
      <c r="QT24" s="78">
        <v>7</v>
      </c>
      <c r="QU24" s="78">
        <v>0</v>
      </c>
      <c r="QV24" s="78">
        <v>0</v>
      </c>
      <c r="QW24" s="78">
        <v>0</v>
      </c>
      <c r="QX24" s="78">
        <v>201</v>
      </c>
      <c r="QY24" s="78">
        <v>7</v>
      </c>
      <c r="QZ24" s="78">
        <v>3</v>
      </c>
      <c r="RA24" s="78">
        <v>0</v>
      </c>
      <c r="RB24" s="78">
        <v>5</v>
      </c>
      <c r="RC24" s="78">
        <v>1</v>
      </c>
      <c r="RD24" s="78">
        <v>2</v>
      </c>
      <c r="RE24" s="78">
        <v>1</v>
      </c>
      <c r="RF24" s="78">
        <v>12</v>
      </c>
      <c r="RG24" s="78">
        <v>2</v>
      </c>
      <c r="RH24" s="78">
        <v>3</v>
      </c>
      <c r="RI24" s="78">
        <v>18</v>
      </c>
      <c r="RJ24" s="78">
        <v>0</v>
      </c>
      <c r="RK24" s="78">
        <v>6</v>
      </c>
      <c r="RL24" s="78">
        <v>2</v>
      </c>
      <c r="RM24" s="78">
        <v>0</v>
      </c>
      <c r="RN24" s="78">
        <v>0</v>
      </c>
      <c r="RO24" s="78">
        <v>7</v>
      </c>
      <c r="RP24" s="78">
        <v>0</v>
      </c>
      <c r="RQ24" s="78">
        <v>0</v>
      </c>
      <c r="RR24" s="78">
        <v>0</v>
      </c>
      <c r="RS24" s="78">
        <v>201</v>
      </c>
      <c r="RT24" s="78">
        <v>7</v>
      </c>
      <c r="RU24" s="78">
        <v>3</v>
      </c>
      <c r="RV24" s="78">
        <v>0</v>
      </c>
      <c r="RW24" s="78">
        <v>5</v>
      </c>
      <c r="RX24" s="78">
        <v>1</v>
      </c>
      <c r="RY24" s="78">
        <v>2</v>
      </c>
      <c r="RZ24" s="78">
        <v>1</v>
      </c>
      <c r="SA24" s="78">
        <v>12</v>
      </c>
      <c r="SB24" s="78">
        <v>2</v>
      </c>
      <c r="SC24" s="78">
        <v>3</v>
      </c>
      <c r="SD24" s="78">
        <v>18</v>
      </c>
      <c r="SE24" s="78">
        <v>0</v>
      </c>
      <c r="SF24" s="78">
        <v>6</v>
      </c>
      <c r="SG24" s="78">
        <v>2</v>
      </c>
      <c r="SH24" s="78">
        <v>0</v>
      </c>
    </row>
    <row r="25" spans="1:502">
      <c r="A25" s="17" t="s">
        <v>2009</v>
      </c>
      <c r="B25" s="77">
        <v>17</v>
      </c>
      <c r="C25" s="77">
        <v>17</v>
      </c>
      <c r="D25" s="77">
        <v>1</v>
      </c>
      <c r="E25" s="77">
        <v>2020</v>
      </c>
      <c r="F25" s="77" t="s">
        <v>160</v>
      </c>
      <c r="G25" s="1017" t="s">
        <v>1595</v>
      </c>
      <c r="H25" s="77" t="s">
        <v>1596</v>
      </c>
      <c r="I25" s="1018"/>
      <c r="J25" s="80">
        <v>53.658999999999999</v>
      </c>
      <c r="K25" s="80">
        <v>0</v>
      </c>
      <c r="L25" s="80">
        <v>0</v>
      </c>
      <c r="M25" s="80">
        <v>0</v>
      </c>
      <c r="N25" s="80">
        <v>0</v>
      </c>
      <c r="O25" s="80">
        <v>0</v>
      </c>
      <c r="P25" s="80">
        <v>0</v>
      </c>
      <c r="Q25" s="80">
        <v>0</v>
      </c>
      <c r="R25" s="80">
        <v>170.511</v>
      </c>
      <c r="S25" s="80">
        <v>101.011</v>
      </c>
      <c r="T25" s="80">
        <v>2.6469999999999998</v>
      </c>
      <c r="U25" s="80">
        <v>0</v>
      </c>
      <c r="V25" s="80">
        <v>0</v>
      </c>
      <c r="W25" s="80">
        <v>53.957999999999998</v>
      </c>
      <c r="X25" s="80">
        <v>0</v>
      </c>
      <c r="Y25" s="80">
        <v>40.387999999999998</v>
      </c>
      <c r="Z25" s="80">
        <v>3.488</v>
      </c>
      <c r="AA25" s="80">
        <v>41.603000000000002</v>
      </c>
      <c r="AB25" s="80">
        <v>2.7719999999999998</v>
      </c>
      <c r="AC25" s="80">
        <v>0</v>
      </c>
      <c r="AD25" s="80">
        <v>82.634</v>
      </c>
      <c r="AE25" s="80">
        <v>16.75</v>
      </c>
      <c r="AF25" s="80">
        <v>73.900000000000006</v>
      </c>
      <c r="AG25" s="80">
        <v>76.075999999999993</v>
      </c>
      <c r="AH25" s="80">
        <v>78.498000000000005</v>
      </c>
      <c r="AI25" s="80">
        <v>31.742999999999999</v>
      </c>
      <c r="AJ25" s="80">
        <v>71.289000000000001</v>
      </c>
      <c r="AK25" s="80">
        <v>608.23800000000006</v>
      </c>
      <c r="AL25" s="80">
        <v>96.653999999999996</v>
      </c>
      <c r="AM25" s="80">
        <v>12.036</v>
      </c>
      <c r="AN25" s="80">
        <v>226.815</v>
      </c>
      <c r="AO25" s="80">
        <v>20.513999999999999</v>
      </c>
      <c r="AP25" s="80">
        <v>0</v>
      </c>
      <c r="AQ25" s="80">
        <v>3.177</v>
      </c>
      <c r="AR25" s="80">
        <v>0</v>
      </c>
      <c r="AS25" s="80">
        <v>36.917000000000002</v>
      </c>
      <c r="AT25" s="80">
        <v>9.0839999999999996</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14.137</v>
      </c>
      <c r="BN25" s="80">
        <v>0</v>
      </c>
      <c r="BO25" s="80">
        <v>0</v>
      </c>
      <c r="BP25" s="80">
        <v>0</v>
      </c>
      <c r="BQ25" s="80">
        <v>0</v>
      </c>
      <c r="BR25" s="80">
        <v>0</v>
      </c>
      <c r="BS25" s="80">
        <v>4.0179999999999998</v>
      </c>
      <c r="BT25" s="80">
        <v>0</v>
      </c>
      <c r="BU25" s="80">
        <v>0</v>
      </c>
      <c r="BV25" s="80">
        <v>0</v>
      </c>
      <c r="BW25" s="80">
        <v>0</v>
      </c>
      <c r="BX25" s="80">
        <v>0</v>
      </c>
      <c r="BY25" s="80">
        <v>0</v>
      </c>
      <c r="BZ25" s="80">
        <v>2.5310000000000001</v>
      </c>
      <c r="CA25" s="80">
        <v>0</v>
      </c>
      <c r="CB25" s="80">
        <v>4.29</v>
      </c>
      <c r="CC25" s="80">
        <v>0</v>
      </c>
      <c r="CD25" s="80">
        <v>0</v>
      </c>
      <c r="CE25" s="80">
        <v>0</v>
      </c>
      <c r="CF25" s="80">
        <v>59.198999999999998</v>
      </c>
      <c r="CG25" s="80">
        <v>0</v>
      </c>
      <c r="CH25" s="80">
        <v>0</v>
      </c>
      <c r="CI25" s="80">
        <v>2.645</v>
      </c>
      <c r="CJ25" s="80">
        <v>0</v>
      </c>
      <c r="CK25" s="80">
        <v>3.036</v>
      </c>
      <c r="CL25" s="80">
        <v>30.736000000000001</v>
      </c>
      <c r="CM25" s="80">
        <v>0</v>
      </c>
      <c r="CN25" s="80">
        <v>85.307000000000002</v>
      </c>
      <c r="CO25" s="80">
        <v>0</v>
      </c>
      <c r="CP25" s="80">
        <v>0</v>
      </c>
      <c r="CQ25" s="80">
        <v>0</v>
      </c>
      <c r="CR25" s="80">
        <v>0</v>
      </c>
      <c r="CS25" s="80">
        <v>126.386</v>
      </c>
      <c r="CT25" s="80">
        <v>0</v>
      </c>
      <c r="CU25" s="80">
        <v>0</v>
      </c>
      <c r="CV25" s="80">
        <v>0</v>
      </c>
      <c r="CW25" s="80">
        <v>0</v>
      </c>
      <c r="CX25" s="80">
        <v>0</v>
      </c>
      <c r="CY25" s="80">
        <v>0</v>
      </c>
      <c r="CZ25" s="80">
        <v>0</v>
      </c>
      <c r="DA25" s="80">
        <v>0</v>
      </c>
      <c r="DB25" s="80">
        <v>0</v>
      </c>
      <c r="DC25" s="80">
        <v>3.34</v>
      </c>
      <c r="DD25" s="80">
        <v>0</v>
      </c>
      <c r="DE25" s="80">
        <v>0</v>
      </c>
      <c r="DF25" s="80">
        <v>0</v>
      </c>
      <c r="DG25" s="80">
        <v>0</v>
      </c>
      <c r="DH25" s="80">
        <v>0</v>
      </c>
      <c r="DI25" s="80">
        <v>0</v>
      </c>
      <c r="DJ25" s="80">
        <v>0</v>
      </c>
      <c r="DK25" s="80">
        <v>53.658999999999999</v>
      </c>
      <c r="DL25" s="80">
        <v>0</v>
      </c>
      <c r="DM25" s="80">
        <v>0</v>
      </c>
      <c r="DN25" s="80">
        <v>0</v>
      </c>
      <c r="DO25" s="80">
        <v>0</v>
      </c>
      <c r="DP25" s="80">
        <v>0</v>
      </c>
      <c r="DQ25" s="80">
        <v>0</v>
      </c>
      <c r="DR25" s="80">
        <v>0</v>
      </c>
      <c r="DS25" s="80">
        <v>170.511</v>
      </c>
      <c r="DT25" s="80">
        <v>101.011</v>
      </c>
      <c r="DU25" s="80">
        <v>2.6469999999999998</v>
      </c>
      <c r="DV25" s="80">
        <v>0</v>
      </c>
      <c r="DW25" s="80">
        <v>0</v>
      </c>
      <c r="DX25" s="80">
        <v>53.957999999999998</v>
      </c>
      <c r="DY25" s="80">
        <v>0</v>
      </c>
      <c r="DZ25" s="80">
        <v>40.387999999999998</v>
      </c>
      <c r="EA25" s="80">
        <v>3.488</v>
      </c>
      <c r="EB25" s="80">
        <v>41.603000000000002</v>
      </c>
      <c r="EC25" s="80">
        <v>2.7719999999999998</v>
      </c>
      <c r="ED25" s="80">
        <v>0</v>
      </c>
      <c r="EE25" s="80">
        <v>82.634</v>
      </c>
      <c r="EF25" s="80">
        <v>16.75</v>
      </c>
      <c r="EG25" s="80">
        <v>73.900000000000006</v>
      </c>
      <c r="EH25" s="80">
        <v>76.075999999999993</v>
      </c>
      <c r="EI25" s="80">
        <v>78.498000000000005</v>
      </c>
      <c r="EJ25" s="80">
        <v>31.742999999999999</v>
      </c>
      <c r="EK25" s="80">
        <v>71.289000000000001</v>
      </c>
      <c r="EL25" s="80">
        <v>608.23800000000006</v>
      </c>
      <c r="EM25" s="80">
        <v>96.653999999999996</v>
      </c>
      <c r="EN25" s="80">
        <v>12.036</v>
      </c>
      <c r="EO25" s="80">
        <v>226.815</v>
      </c>
      <c r="EP25" s="80">
        <v>20.513999999999999</v>
      </c>
      <c r="EQ25" s="80">
        <v>0</v>
      </c>
      <c r="ER25" s="80">
        <v>3.177</v>
      </c>
      <c r="ES25" s="80">
        <v>0</v>
      </c>
      <c r="ET25" s="80">
        <v>36.917000000000002</v>
      </c>
      <c r="EU25" s="80">
        <v>9.0839999999999996</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14.137</v>
      </c>
      <c r="FO25" s="80">
        <v>0</v>
      </c>
      <c r="FP25" s="80">
        <v>0</v>
      </c>
      <c r="FQ25" s="80">
        <v>0</v>
      </c>
      <c r="FR25" s="80">
        <v>0</v>
      </c>
      <c r="FS25" s="80">
        <v>0</v>
      </c>
      <c r="FT25" s="80">
        <v>4.0179999999999998</v>
      </c>
      <c r="FU25" s="80">
        <v>0</v>
      </c>
      <c r="FV25" s="80">
        <v>0</v>
      </c>
      <c r="FW25" s="80">
        <v>0</v>
      </c>
      <c r="FX25" s="80">
        <v>0</v>
      </c>
      <c r="FY25" s="80">
        <v>0</v>
      </c>
      <c r="FZ25" s="80">
        <v>0</v>
      </c>
      <c r="GA25" s="80">
        <v>2.5310000000000001</v>
      </c>
      <c r="GB25" s="80">
        <v>0</v>
      </c>
      <c r="GC25" s="80">
        <v>4.29</v>
      </c>
      <c r="GD25" s="80">
        <v>0</v>
      </c>
      <c r="GE25" s="80">
        <v>0</v>
      </c>
      <c r="GF25" s="80">
        <v>0</v>
      </c>
      <c r="GG25" s="80">
        <v>59.198999999999998</v>
      </c>
      <c r="GH25" s="80">
        <v>0</v>
      </c>
      <c r="GI25" s="80">
        <v>0</v>
      </c>
      <c r="GJ25" s="80">
        <v>2.645</v>
      </c>
      <c r="GK25" s="80">
        <v>0</v>
      </c>
      <c r="GL25" s="80">
        <v>3.036</v>
      </c>
      <c r="GM25" s="80">
        <v>30.736000000000001</v>
      </c>
      <c r="GN25" s="80">
        <v>0</v>
      </c>
      <c r="GO25" s="80">
        <v>85.307000000000002</v>
      </c>
      <c r="GP25" s="80">
        <v>0</v>
      </c>
      <c r="GQ25" s="80">
        <v>0</v>
      </c>
      <c r="GR25" s="80">
        <v>0</v>
      </c>
      <c r="GS25" s="80">
        <v>0</v>
      </c>
      <c r="GT25" s="80">
        <v>126.386</v>
      </c>
      <c r="GU25" s="80">
        <v>0</v>
      </c>
      <c r="GV25" s="80">
        <v>0</v>
      </c>
      <c r="GW25" s="80">
        <v>0</v>
      </c>
      <c r="GX25" s="80">
        <v>0</v>
      </c>
      <c r="GY25" s="80">
        <v>0</v>
      </c>
      <c r="GZ25" s="80">
        <v>0</v>
      </c>
      <c r="HA25" s="80">
        <v>0</v>
      </c>
      <c r="HB25" s="80">
        <v>0</v>
      </c>
      <c r="HC25" s="80">
        <v>0</v>
      </c>
      <c r="HD25" s="80">
        <v>3.34</v>
      </c>
      <c r="HE25" s="80">
        <v>0</v>
      </c>
      <c r="HF25" s="80">
        <v>0</v>
      </c>
      <c r="HG25" s="80">
        <v>53.658999999999999</v>
      </c>
      <c r="HH25" s="80">
        <v>0</v>
      </c>
      <c r="HI25" s="80">
        <v>0</v>
      </c>
      <c r="HJ25" s="80">
        <v>0</v>
      </c>
      <c r="HK25" s="80">
        <v>1811.5250000000001</v>
      </c>
      <c r="HL25" s="80">
        <v>40.094000000000001</v>
      </c>
      <c r="HM25" s="80">
        <v>9.0839999999999996</v>
      </c>
      <c r="HN25" s="80">
        <v>0</v>
      </c>
      <c r="HO25" s="80">
        <v>14.137</v>
      </c>
      <c r="HP25" s="80">
        <v>4.0179999999999998</v>
      </c>
      <c r="HQ25" s="80">
        <v>2.5310000000000001</v>
      </c>
      <c r="HR25" s="80">
        <v>4.29</v>
      </c>
      <c r="HS25" s="80">
        <v>59.198999999999998</v>
      </c>
      <c r="HT25" s="80">
        <v>5.681</v>
      </c>
      <c r="HU25" s="80">
        <v>30.736000000000001</v>
      </c>
      <c r="HV25" s="80">
        <v>85.307000000000002</v>
      </c>
      <c r="HW25" s="80">
        <v>0</v>
      </c>
      <c r="HX25" s="80">
        <v>126.386</v>
      </c>
      <c r="HY25" s="80">
        <v>3.34</v>
      </c>
      <c r="HZ25" s="80">
        <v>0</v>
      </c>
      <c r="IA25" s="80">
        <v>0</v>
      </c>
      <c r="IB25" s="80">
        <v>53.658999999999999</v>
      </c>
      <c r="IC25" s="80">
        <v>0</v>
      </c>
      <c r="ID25" s="80">
        <v>0</v>
      </c>
      <c r="IE25" s="80">
        <v>0</v>
      </c>
      <c r="IF25" s="80">
        <v>1811.5250000000001</v>
      </c>
      <c r="IG25" s="80">
        <v>40.094000000000001</v>
      </c>
      <c r="IH25" s="80">
        <v>9.0839999999999996</v>
      </c>
      <c r="II25" s="80">
        <v>0</v>
      </c>
      <c r="IJ25" s="80">
        <v>14.137</v>
      </c>
      <c r="IK25" s="80">
        <v>4.0179999999999998</v>
      </c>
      <c r="IL25" s="80">
        <v>2.5310000000000001</v>
      </c>
      <c r="IM25" s="80">
        <v>4.29</v>
      </c>
      <c r="IN25" s="80">
        <v>59.198999999999998</v>
      </c>
      <c r="IO25" s="80">
        <v>5.681</v>
      </c>
      <c r="IP25" s="80">
        <v>30.736000000000001</v>
      </c>
      <c r="IQ25" s="80">
        <v>85.307000000000002</v>
      </c>
      <c r="IR25" s="80">
        <v>0</v>
      </c>
      <c r="IS25" s="80">
        <v>126.386</v>
      </c>
      <c r="IT25" s="80">
        <v>3.34</v>
      </c>
      <c r="IU25" s="80">
        <v>0</v>
      </c>
      <c r="IV25" s="81">
        <v>0</v>
      </c>
      <c r="IW25" s="78">
        <v>7</v>
      </c>
      <c r="IX25" s="78">
        <v>0</v>
      </c>
      <c r="IY25" s="78">
        <v>0</v>
      </c>
      <c r="IZ25" s="78">
        <v>0</v>
      </c>
      <c r="JA25" s="78">
        <v>0</v>
      </c>
      <c r="JB25" s="78">
        <v>0</v>
      </c>
      <c r="JC25" s="78">
        <v>0</v>
      </c>
      <c r="JD25" s="78">
        <v>0</v>
      </c>
      <c r="JE25" s="78">
        <v>27</v>
      </c>
      <c r="JF25" s="78">
        <v>12</v>
      </c>
      <c r="JG25" s="78">
        <v>1</v>
      </c>
      <c r="JH25" s="78">
        <v>0</v>
      </c>
      <c r="JI25" s="78">
        <v>0</v>
      </c>
      <c r="JJ25" s="78">
        <v>4</v>
      </c>
      <c r="JK25" s="78">
        <v>0</v>
      </c>
      <c r="JL25" s="78">
        <v>6</v>
      </c>
      <c r="JM25" s="78">
        <v>1</v>
      </c>
      <c r="JN25" s="78">
        <v>9</v>
      </c>
      <c r="JO25" s="78">
        <v>1</v>
      </c>
      <c r="JP25" s="78">
        <v>0</v>
      </c>
      <c r="JQ25" s="78">
        <v>5</v>
      </c>
      <c r="JR25" s="78">
        <v>2</v>
      </c>
      <c r="JS25" s="78">
        <v>11</v>
      </c>
      <c r="JT25" s="78">
        <v>15</v>
      </c>
      <c r="JU25" s="78">
        <v>13</v>
      </c>
      <c r="JV25" s="78">
        <v>7</v>
      </c>
      <c r="JW25" s="78">
        <v>5</v>
      </c>
      <c r="JX25" s="78">
        <v>40</v>
      </c>
      <c r="JY25" s="78">
        <v>11</v>
      </c>
      <c r="JZ25" s="78">
        <v>3</v>
      </c>
      <c r="KA25" s="78">
        <v>26</v>
      </c>
      <c r="KB25" s="78">
        <v>5</v>
      </c>
      <c r="KC25" s="78">
        <v>0</v>
      </c>
      <c r="KD25" s="78">
        <v>1</v>
      </c>
      <c r="KE25" s="78">
        <v>0</v>
      </c>
      <c r="KF25" s="78">
        <v>6</v>
      </c>
      <c r="KG25" s="78">
        <v>3</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5</v>
      </c>
      <c r="LA25" s="78">
        <v>0</v>
      </c>
      <c r="LB25" s="78">
        <v>0</v>
      </c>
      <c r="LC25" s="78">
        <v>0</v>
      </c>
      <c r="LD25" s="78">
        <v>0</v>
      </c>
      <c r="LE25" s="78">
        <v>0</v>
      </c>
      <c r="LF25" s="78">
        <v>1</v>
      </c>
      <c r="LG25" s="78">
        <v>0</v>
      </c>
      <c r="LH25" s="78">
        <v>0</v>
      </c>
      <c r="LI25" s="78">
        <v>0</v>
      </c>
      <c r="LJ25" s="78">
        <v>0</v>
      </c>
      <c r="LK25" s="78">
        <v>0</v>
      </c>
      <c r="LL25" s="78">
        <v>0</v>
      </c>
      <c r="LM25" s="78">
        <v>1</v>
      </c>
      <c r="LN25" s="78">
        <v>0</v>
      </c>
      <c r="LO25" s="78">
        <v>1</v>
      </c>
      <c r="LP25" s="78">
        <v>0</v>
      </c>
      <c r="LQ25" s="78">
        <v>0</v>
      </c>
      <c r="LR25" s="78">
        <v>0</v>
      </c>
      <c r="LS25" s="78">
        <v>11</v>
      </c>
      <c r="LT25" s="78">
        <v>0</v>
      </c>
      <c r="LU25" s="78">
        <v>0</v>
      </c>
      <c r="LV25" s="78">
        <v>1</v>
      </c>
      <c r="LW25" s="78">
        <v>0</v>
      </c>
      <c r="LX25" s="78">
        <v>1</v>
      </c>
      <c r="LY25" s="78">
        <v>3</v>
      </c>
      <c r="LZ25" s="78">
        <v>0</v>
      </c>
      <c r="MA25" s="78">
        <v>18</v>
      </c>
      <c r="MB25" s="78">
        <v>0</v>
      </c>
      <c r="MC25" s="78">
        <v>0</v>
      </c>
      <c r="MD25" s="78">
        <v>0</v>
      </c>
      <c r="ME25" s="78">
        <v>0</v>
      </c>
      <c r="MF25" s="78">
        <v>7</v>
      </c>
      <c r="MG25" s="78">
        <v>0</v>
      </c>
      <c r="MH25" s="78">
        <v>0</v>
      </c>
      <c r="MI25" s="78">
        <v>0</v>
      </c>
      <c r="MJ25" s="78">
        <v>0</v>
      </c>
      <c r="MK25" s="78">
        <v>0</v>
      </c>
      <c r="ML25" s="78">
        <v>0</v>
      </c>
      <c r="MM25" s="78">
        <v>0</v>
      </c>
      <c r="MN25" s="78">
        <v>0</v>
      </c>
      <c r="MO25" s="78">
        <v>0</v>
      </c>
      <c r="MP25" s="78">
        <v>1</v>
      </c>
      <c r="MQ25" s="78">
        <v>0</v>
      </c>
      <c r="MR25" s="78">
        <v>0</v>
      </c>
      <c r="MS25" s="78">
        <v>0</v>
      </c>
      <c r="MT25" s="78">
        <v>0</v>
      </c>
      <c r="MU25" s="78">
        <v>0</v>
      </c>
      <c r="MV25" s="78">
        <v>0</v>
      </c>
      <c r="MW25" s="78">
        <v>0</v>
      </c>
      <c r="MX25" s="78">
        <v>7</v>
      </c>
      <c r="MY25" s="78">
        <v>0</v>
      </c>
      <c r="MZ25" s="78">
        <v>0</v>
      </c>
      <c r="NA25" s="78">
        <v>0</v>
      </c>
      <c r="NB25" s="78">
        <v>0</v>
      </c>
      <c r="NC25" s="78">
        <v>0</v>
      </c>
      <c r="ND25" s="78">
        <v>0</v>
      </c>
      <c r="NE25" s="78">
        <v>0</v>
      </c>
      <c r="NF25" s="78">
        <v>27</v>
      </c>
      <c r="NG25" s="78">
        <v>12</v>
      </c>
      <c r="NH25" s="78">
        <v>1</v>
      </c>
      <c r="NI25" s="78">
        <v>0</v>
      </c>
      <c r="NJ25" s="78">
        <v>0</v>
      </c>
      <c r="NK25" s="78">
        <v>4</v>
      </c>
      <c r="NL25" s="78">
        <v>0</v>
      </c>
      <c r="NM25" s="78">
        <v>6</v>
      </c>
      <c r="NN25" s="78">
        <v>1</v>
      </c>
      <c r="NO25" s="78">
        <v>9</v>
      </c>
      <c r="NP25" s="78">
        <v>1</v>
      </c>
      <c r="NQ25" s="78">
        <v>0</v>
      </c>
      <c r="NR25" s="78">
        <v>5</v>
      </c>
      <c r="NS25" s="78">
        <v>2</v>
      </c>
      <c r="NT25" s="78">
        <v>11</v>
      </c>
      <c r="NU25" s="78">
        <v>15</v>
      </c>
      <c r="NV25" s="78">
        <v>13</v>
      </c>
      <c r="NW25" s="78">
        <v>7</v>
      </c>
      <c r="NX25" s="78">
        <v>5</v>
      </c>
      <c r="NY25" s="78">
        <v>40</v>
      </c>
      <c r="NZ25" s="78">
        <v>11</v>
      </c>
      <c r="OA25" s="78">
        <v>3</v>
      </c>
      <c r="OB25" s="78">
        <v>26</v>
      </c>
      <c r="OC25" s="78">
        <v>5</v>
      </c>
      <c r="OD25" s="78">
        <v>0</v>
      </c>
      <c r="OE25" s="78">
        <v>1</v>
      </c>
      <c r="OF25" s="78">
        <v>0</v>
      </c>
      <c r="OG25" s="78">
        <v>6</v>
      </c>
      <c r="OH25" s="78">
        <v>3</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5</v>
      </c>
      <c r="PB25" s="78">
        <v>0</v>
      </c>
      <c r="PC25" s="78">
        <v>0</v>
      </c>
      <c r="PD25" s="78">
        <v>0</v>
      </c>
      <c r="PE25" s="78">
        <v>0</v>
      </c>
      <c r="PF25" s="78">
        <v>0</v>
      </c>
      <c r="PG25" s="78">
        <v>1</v>
      </c>
      <c r="PH25" s="78">
        <v>0</v>
      </c>
      <c r="PI25" s="78">
        <v>0</v>
      </c>
      <c r="PJ25" s="78">
        <v>0</v>
      </c>
      <c r="PK25" s="78">
        <v>0</v>
      </c>
      <c r="PL25" s="78">
        <v>0</v>
      </c>
      <c r="PM25" s="78">
        <v>0</v>
      </c>
      <c r="PN25" s="78">
        <v>1</v>
      </c>
      <c r="PO25" s="78">
        <v>0</v>
      </c>
      <c r="PP25" s="78">
        <v>1</v>
      </c>
      <c r="PQ25" s="78">
        <v>0</v>
      </c>
      <c r="PR25" s="78">
        <v>0</v>
      </c>
      <c r="PS25" s="78">
        <v>0</v>
      </c>
      <c r="PT25" s="78">
        <v>11</v>
      </c>
      <c r="PU25" s="78">
        <v>0</v>
      </c>
      <c r="PV25" s="78">
        <v>0</v>
      </c>
      <c r="PW25" s="78">
        <v>1</v>
      </c>
      <c r="PX25" s="78">
        <v>0</v>
      </c>
      <c r="PY25" s="78">
        <v>1</v>
      </c>
      <c r="PZ25" s="78">
        <v>3</v>
      </c>
      <c r="QA25" s="78">
        <v>0</v>
      </c>
      <c r="QB25" s="78">
        <v>18</v>
      </c>
      <c r="QC25" s="78">
        <v>0</v>
      </c>
      <c r="QD25" s="78">
        <v>0</v>
      </c>
      <c r="QE25" s="78">
        <v>0</v>
      </c>
      <c r="QF25" s="78">
        <v>0</v>
      </c>
      <c r="QG25" s="78">
        <v>7</v>
      </c>
      <c r="QH25" s="78">
        <v>0</v>
      </c>
      <c r="QI25" s="78">
        <v>0</v>
      </c>
      <c r="QJ25" s="78">
        <v>0</v>
      </c>
      <c r="QK25" s="78">
        <v>0</v>
      </c>
      <c r="QL25" s="78">
        <v>0</v>
      </c>
      <c r="QM25" s="78">
        <v>0</v>
      </c>
      <c r="QN25" s="78">
        <v>0</v>
      </c>
      <c r="QO25" s="78">
        <v>0</v>
      </c>
      <c r="QP25" s="78">
        <v>0</v>
      </c>
      <c r="QQ25" s="78">
        <v>1</v>
      </c>
      <c r="QR25" s="78">
        <v>0</v>
      </c>
      <c r="QS25" s="78">
        <v>0</v>
      </c>
      <c r="QT25" s="78">
        <v>7</v>
      </c>
      <c r="QU25" s="78">
        <v>0</v>
      </c>
      <c r="QV25" s="78">
        <v>0</v>
      </c>
      <c r="QW25" s="78">
        <v>0</v>
      </c>
      <c r="QX25" s="78">
        <v>204</v>
      </c>
      <c r="QY25" s="78">
        <v>7</v>
      </c>
      <c r="QZ25" s="78">
        <v>3</v>
      </c>
      <c r="RA25" s="78">
        <v>0</v>
      </c>
      <c r="RB25" s="78">
        <v>5</v>
      </c>
      <c r="RC25" s="78">
        <v>1</v>
      </c>
      <c r="RD25" s="78">
        <v>1</v>
      </c>
      <c r="RE25" s="78">
        <v>1</v>
      </c>
      <c r="RF25" s="78">
        <v>11</v>
      </c>
      <c r="RG25" s="78">
        <v>2</v>
      </c>
      <c r="RH25" s="78">
        <v>3</v>
      </c>
      <c r="RI25" s="78">
        <v>18</v>
      </c>
      <c r="RJ25" s="78">
        <v>0</v>
      </c>
      <c r="RK25" s="78">
        <v>7</v>
      </c>
      <c r="RL25" s="78">
        <v>1</v>
      </c>
      <c r="RM25" s="78">
        <v>0</v>
      </c>
      <c r="RN25" s="78">
        <v>0</v>
      </c>
      <c r="RO25" s="78">
        <v>7</v>
      </c>
      <c r="RP25" s="78">
        <v>0</v>
      </c>
      <c r="RQ25" s="78">
        <v>0</v>
      </c>
      <c r="RR25" s="78">
        <v>0</v>
      </c>
      <c r="RS25" s="78">
        <v>204</v>
      </c>
      <c r="RT25" s="78">
        <v>7</v>
      </c>
      <c r="RU25" s="78">
        <v>3</v>
      </c>
      <c r="RV25" s="78">
        <v>0</v>
      </c>
      <c r="RW25" s="78">
        <v>5</v>
      </c>
      <c r="RX25" s="78">
        <v>1</v>
      </c>
      <c r="RY25" s="78">
        <v>1</v>
      </c>
      <c r="RZ25" s="78">
        <v>1</v>
      </c>
      <c r="SA25" s="78">
        <v>11</v>
      </c>
      <c r="SB25" s="78">
        <v>2</v>
      </c>
      <c r="SC25" s="78">
        <v>3</v>
      </c>
      <c r="SD25" s="78">
        <v>18</v>
      </c>
      <c r="SE25" s="78">
        <v>0</v>
      </c>
      <c r="SF25" s="78">
        <v>7</v>
      </c>
      <c r="SG25" s="78">
        <v>1</v>
      </c>
      <c r="SH25" s="78">
        <v>0</v>
      </c>
    </row>
    <row r="26" spans="1:502">
      <c r="A26" s="17" t="s">
        <v>2010</v>
      </c>
      <c r="B26" s="77">
        <v>18</v>
      </c>
      <c r="C26" s="77">
        <v>18</v>
      </c>
      <c r="D26" s="77">
        <v>1</v>
      </c>
      <c r="E26" s="77">
        <v>2021</v>
      </c>
      <c r="F26" s="77" t="s">
        <v>161</v>
      </c>
      <c r="G26" s="1017" t="s">
        <v>1595</v>
      </c>
      <c r="H26" s="77" t="s">
        <v>1596</v>
      </c>
      <c r="I26" s="1018"/>
      <c r="J26" s="80">
        <v>50.698</v>
      </c>
      <c r="K26" s="80">
        <v>0</v>
      </c>
      <c r="L26" s="80">
        <v>0</v>
      </c>
      <c r="M26" s="80">
        <v>0</v>
      </c>
      <c r="N26" s="80">
        <v>0</v>
      </c>
      <c r="O26" s="80">
        <v>0</v>
      </c>
      <c r="P26" s="80">
        <v>0</v>
      </c>
      <c r="Q26" s="80">
        <v>0</v>
      </c>
      <c r="R26" s="80">
        <v>173.602</v>
      </c>
      <c r="S26" s="80">
        <v>105.322</v>
      </c>
      <c r="T26" s="80">
        <v>3.1960000000000002</v>
      </c>
      <c r="U26" s="80">
        <v>0</v>
      </c>
      <c r="V26" s="80">
        <v>0</v>
      </c>
      <c r="W26" s="80">
        <v>57.383000000000003</v>
      </c>
      <c r="X26" s="80">
        <v>3.161</v>
      </c>
      <c r="Y26" s="80">
        <v>38.188000000000002</v>
      </c>
      <c r="Z26" s="80">
        <v>3.016</v>
      </c>
      <c r="AA26" s="80">
        <v>41.640999999999998</v>
      </c>
      <c r="AB26" s="80">
        <v>3.097</v>
      </c>
      <c r="AC26" s="80">
        <v>0</v>
      </c>
      <c r="AD26" s="80">
        <v>36.902999999999999</v>
      </c>
      <c r="AE26" s="80">
        <v>20.047000000000001</v>
      </c>
      <c r="AF26" s="80">
        <v>105.378</v>
      </c>
      <c r="AG26" s="80">
        <v>78.084999999999994</v>
      </c>
      <c r="AH26" s="80">
        <v>85.728999999999999</v>
      </c>
      <c r="AI26" s="80">
        <v>22.670999999999999</v>
      </c>
      <c r="AJ26" s="80">
        <v>69.864999999999995</v>
      </c>
      <c r="AK26" s="80">
        <v>612.13199999999995</v>
      </c>
      <c r="AL26" s="80">
        <v>115.02200000000001</v>
      </c>
      <c r="AM26" s="80">
        <v>9.0540000000000003</v>
      </c>
      <c r="AN26" s="80">
        <v>240.41499999999999</v>
      </c>
      <c r="AO26" s="80">
        <v>20.760999999999999</v>
      </c>
      <c r="AP26" s="80">
        <v>0</v>
      </c>
      <c r="AQ26" s="80">
        <v>3.5230000000000001</v>
      </c>
      <c r="AR26" s="80">
        <v>0</v>
      </c>
      <c r="AS26" s="80">
        <v>39.341999999999999</v>
      </c>
      <c r="AT26" s="80">
        <v>6.5110000000000001</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14.116</v>
      </c>
      <c r="BN26" s="80">
        <v>0</v>
      </c>
      <c r="BO26" s="80">
        <v>0</v>
      </c>
      <c r="BP26" s="80">
        <v>0</v>
      </c>
      <c r="BQ26" s="80">
        <v>0</v>
      </c>
      <c r="BR26" s="80">
        <v>0</v>
      </c>
      <c r="BS26" s="80">
        <v>3.5790000000000002</v>
      </c>
      <c r="BT26" s="80">
        <v>0</v>
      </c>
      <c r="BU26" s="80">
        <v>0</v>
      </c>
      <c r="BV26" s="80">
        <v>0</v>
      </c>
      <c r="BW26" s="80">
        <v>0</v>
      </c>
      <c r="BX26" s="80">
        <v>0</v>
      </c>
      <c r="BY26" s="80">
        <v>0</v>
      </c>
      <c r="BZ26" s="80">
        <v>2.5840000000000001</v>
      </c>
      <c r="CA26" s="80">
        <v>0</v>
      </c>
      <c r="CB26" s="80">
        <v>4.2960000000000003</v>
      </c>
      <c r="CC26" s="80">
        <v>0</v>
      </c>
      <c r="CD26" s="80">
        <v>0</v>
      </c>
      <c r="CE26" s="80">
        <v>0</v>
      </c>
      <c r="CF26" s="80">
        <v>62.993000000000002</v>
      </c>
      <c r="CG26" s="80">
        <v>0</v>
      </c>
      <c r="CH26" s="80">
        <v>0</v>
      </c>
      <c r="CI26" s="80">
        <v>3.2869999999999999</v>
      </c>
      <c r="CJ26" s="80">
        <v>0</v>
      </c>
      <c r="CK26" s="80">
        <v>3.1</v>
      </c>
      <c r="CL26" s="80">
        <v>29.88</v>
      </c>
      <c r="CM26" s="80">
        <v>0</v>
      </c>
      <c r="CN26" s="80">
        <v>83.756</v>
      </c>
      <c r="CO26" s="80">
        <v>0</v>
      </c>
      <c r="CP26" s="80">
        <v>0</v>
      </c>
      <c r="CQ26" s="80">
        <v>0</v>
      </c>
      <c r="CR26" s="80">
        <v>0</v>
      </c>
      <c r="CS26" s="80">
        <v>125.452</v>
      </c>
      <c r="CT26" s="80">
        <v>0</v>
      </c>
      <c r="CU26" s="80">
        <v>0</v>
      </c>
      <c r="CV26" s="80">
        <v>0</v>
      </c>
      <c r="CW26" s="80">
        <v>0</v>
      </c>
      <c r="CX26" s="80">
        <v>0</v>
      </c>
      <c r="CY26" s="80">
        <v>0</v>
      </c>
      <c r="CZ26" s="80">
        <v>0</v>
      </c>
      <c r="DA26" s="80">
        <v>0</v>
      </c>
      <c r="DB26" s="80">
        <v>0</v>
      </c>
      <c r="DC26" s="80">
        <v>3.032</v>
      </c>
      <c r="DD26" s="80">
        <v>0</v>
      </c>
      <c r="DE26" s="80">
        <v>0</v>
      </c>
      <c r="DF26" s="80">
        <v>0</v>
      </c>
      <c r="DG26" s="80">
        <v>0</v>
      </c>
      <c r="DH26" s="80">
        <v>0</v>
      </c>
      <c r="DI26" s="80">
        <v>0</v>
      </c>
      <c r="DJ26" s="80">
        <v>0</v>
      </c>
      <c r="DK26" s="80">
        <v>50.698</v>
      </c>
      <c r="DL26" s="80">
        <v>0</v>
      </c>
      <c r="DM26" s="80">
        <v>0</v>
      </c>
      <c r="DN26" s="80">
        <v>0</v>
      </c>
      <c r="DO26" s="80">
        <v>0</v>
      </c>
      <c r="DP26" s="80">
        <v>0</v>
      </c>
      <c r="DQ26" s="80">
        <v>0</v>
      </c>
      <c r="DR26" s="80">
        <v>0</v>
      </c>
      <c r="DS26" s="80">
        <v>173.602</v>
      </c>
      <c r="DT26" s="80">
        <v>105.322</v>
      </c>
      <c r="DU26" s="80">
        <v>3.1960000000000002</v>
      </c>
      <c r="DV26" s="80">
        <v>0</v>
      </c>
      <c r="DW26" s="80">
        <v>0</v>
      </c>
      <c r="DX26" s="80">
        <v>57.383000000000003</v>
      </c>
      <c r="DY26" s="80">
        <v>3.161</v>
      </c>
      <c r="DZ26" s="80">
        <v>38.188000000000002</v>
      </c>
      <c r="EA26" s="80">
        <v>3.016</v>
      </c>
      <c r="EB26" s="80">
        <v>41.640999999999998</v>
      </c>
      <c r="EC26" s="80">
        <v>3.097</v>
      </c>
      <c r="ED26" s="80">
        <v>0</v>
      </c>
      <c r="EE26" s="80">
        <v>36.902999999999999</v>
      </c>
      <c r="EF26" s="80">
        <v>20.047000000000001</v>
      </c>
      <c r="EG26" s="80">
        <v>105.378</v>
      </c>
      <c r="EH26" s="80">
        <v>78.084999999999994</v>
      </c>
      <c r="EI26" s="80">
        <v>85.728999999999999</v>
      </c>
      <c r="EJ26" s="80">
        <v>22.670999999999999</v>
      </c>
      <c r="EK26" s="80">
        <v>69.864999999999995</v>
      </c>
      <c r="EL26" s="80">
        <v>612.13199999999995</v>
      </c>
      <c r="EM26" s="80">
        <v>115.02200000000001</v>
      </c>
      <c r="EN26" s="80">
        <v>9.0540000000000003</v>
      </c>
      <c r="EO26" s="80">
        <v>240.41499999999999</v>
      </c>
      <c r="EP26" s="80">
        <v>20.760999999999999</v>
      </c>
      <c r="EQ26" s="80">
        <v>0</v>
      </c>
      <c r="ER26" s="80">
        <v>3.5230000000000001</v>
      </c>
      <c r="ES26" s="80">
        <v>0</v>
      </c>
      <c r="ET26" s="80">
        <v>39.341999999999999</v>
      </c>
      <c r="EU26" s="80">
        <v>6.5110000000000001</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14.116</v>
      </c>
      <c r="FO26" s="80">
        <v>0</v>
      </c>
      <c r="FP26" s="80">
        <v>0</v>
      </c>
      <c r="FQ26" s="80">
        <v>0</v>
      </c>
      <c r="FR26" s="80">
        <v>0</v>
      </c>
      <c r="FS26" s="80">
        <v>0</v>
      </c>
      <c r="FT26" s="80">
        <v>3.5790000000000002</v>
      </c>
      <c r="FU26" s="80">
        <v>0</v>
      </c>
      <c r="FV26" s="80">
        <v>0</v>
      </c>
      <c r="FW26" s="80">
        <v>0</v>
      </c>
      <c r="FX26" s="80">
        <v>0</v>
      </c>
      <c r="FY26" s="80">
        <v>0</v>
      </c>
      <c r="FZ26" s="80">
        <v>0</v>
      </c>
      <c r="GA26" s="80">
        <v>2.5840000000000001</v>
      </c>
      <c r="GB26" s="80">
        <v>0</v>
      </c>
      <c r="GC26" s="80">
        <v>4.2960000000000003</v>
      </c>
      <c r="GD26" s="80">
        <v>0</v>
      </c>
      <c r="GE26" s="80">
        <v>0</v>
      </c>
      <c r="GF26" s="80">
        <v>0</v>
      </c>
      <c r="GG26" s="80">
        <v>62.993000000000002</v>
      </c>
      <c r="GH26" s="80">
        <v>0</v>
      </c>
      <c r="GI26" s="80">
        <v>0</v>
      </c>
      <c r="GJ26" s="80">
        <v>3.2869999999999999</v>
      </c>
      <c r="GK26" s="80">
        <v>0</v>
      </c>
      <c r="GL26" s="80">
        <v>3.1</v>
      </c>
      <c r="GM26" s="80">
        <v>29.88</v>
      </c>
      <c r="GN26" s="80">
        <v>0</v>
      </c>
      <c r="GO26" s="80">
        <v>83.756</v>
      </c>
      <c r="GP26" s="80">
        <v>0</v>
      </c>
      <c r="GQ26" s="80">
        <v>0</v>
      </c>
      <c r="GR26" s="80">
        <v>0</v>
      </c>
      <c r="GS26" s="80">
        <v>0</v>
      </c>
      <c r="GT26" s="80">
        <v>125.452</v>
      </c>
      <c r="GU26" s="80">
        <v>0</v>
      </c>
      <c r="GV26" s="80">
        <v>0</v>
      </c>
      <c r="GW26" s="80">
        <v>0</v>
      </c>
      <c r="GX26" s="80">
        <v>0</v>
      </c>
      <c r="GY26" s="80">
        <v>0</v>
      </c>
      <c r="GZ26" s="80">
        <v>0</v>
      </c>
      <c r="HA26" s="80">
        <v>0</v>
      </c>
      <c r="HB26" s="80">
        <v>0</v>
      </c>
      <c r="HC26" s="80">
        <v>0</v>
      </c>
      <c r="HD26" s="80">
        <v>3.032</v>
      </c>
      <c r="HE26" s="80">
        <v>0</v>
      </c>
      <c r="HF26" s="80">
        <v>0</v>
      </c>
      <c r="HG26" s="80">
        <v>50.698</v>
      </c>
      <c r="HH26" s="80">
        <v>0</v>
      </c>
      <c r="HI26" s="80">
        <v>0</v>
      </c>
      <c r="HJ26" s="80">
        <v>0</v>
      </c>
      <c r="HK26" s="80">
        <v>1844.6679999999999</v>
      </c>
      <c r="HL26" s="80">
        <v>42.865000000000002</v>
      </c>
      <c r="HM26" s="80">
        <v>6.5110000000000001</v>
      </c>
      <c r="HN26" s="80">
        <v>0</v>
      </c>
      <c r="HO26" s="80">
        <v>14.116</v>
      </c>
      <c r="HP26" s="80">
        <v>3.5790000000000002</v>
      </c>
      <c r="HQ26" s="80">
        <v>2.5840000000000001</v>
      </c>
      <c r="HR26" s="80">
        <v>4.2960000000000003</v>
      </c>
      <c r="HS26" s="80">
        <v>62.993000000000002</v>
      </c>
      <c r="HT26" s="80">
        <v>6.3869999999999996</v>
      </c>
      <c r="HU26" s="80">
        <v>29.88</v>
      </c>
      <c r="HV26" s="80">
        <v>83.756</v>
      </c>
      <c r="HW26" s="80">
        <v>0</v>
      </c>
      <c r="HX26" s="80">
        <v>125.452</v>
      </c>
      <c r="HY26" s="80">
        <v>3.032</v>
      </c>
      <c r="HZ26" s="80">
        <v>0</v>
      </c>
      <c r="IA26" s="80">
        <v>0</v>
      </c>
      <c r="IB26" s="80">
        <v>50.698</v>
      </c>
      <c r="IC26" s="80">
        <v>0</v>
      </c>
      <c r="ID26" s="80">
        <v>0</v>
      </c>
      <c r="IE26" s="80">
        <v>0</v>
      </c>
      <c r="IF26" s="80">
        <v>1844.6679999999999</v>
      </c>
      <c r="IG26" s="80">
        <v>42.865000000000002</v>
      </c>
      <c r="IH26" s="80">
        <v>6.5110000000000001</v>
      </c>
      <c r="II26" s="80">
        <v>0</v>
      </c>
      <c r="IJ26" s="80">
        <v>14.116</v>
      </c>
      <c r="IK26" s="80">
        <v>3.5790000000000002</v>
      </c>
      <c r="IL26" s="80">
        <v>2.5840000000000001</v>
      </c>
      <c r="IM26" s="80">
        <v>4.2960000000000003</v>
      </c>
      <c r="IN26" s="80">
        <v>62.993000000000002</v>
      </c>
      <c r="IO26" s="80">
        <v>6.3869999999999996</v>
      </c>
      <c r="IP26" s="80">
        <v>29.88</v>
      </c>
      <c r="IQ26" s="80">
        <v>83.756</v>
      </c>
      <c r="IR26" s="80">
        <v>0</v>
      </c>
      <c r="IS26" s="80">
        <v>125.452</v>
      </c>
      <c r="IT26" s="80">
        <v>3.032</v>
      </c>
      <c r="IU26" s="80">
        <v>0</v>
      </c>
      <c r="IV26" s="81">
        <v>0</v>
      </c>
      <c r="IW26" s="78">
        <v>7</v>
      </c>
      <c r="IX26" s="78">
        <v>0</v>
      </c>
      <c r="IY26" s="78">
        <v>0</v>
      </c>
      <c r="IZ26" s="78">
        <v>0</v>
      </c>
      <c r="JA26" s="78">
        <v>0</v>
      </c>
      <c r="JB26" s="78">
        <v>0</v>
      </c>
      <c r="JC26" s="78">
        <v>0</v>
      </c>
      <c r="JD26" s="78">
        <v>0</v>
      </c>
      <c r="JE26" s="78">
        <v>31</v>
      </c>
      <c r="JF26" s="78">
        <v>13</v>
      </c>
      <c r="JG26" s="78">
        <v>1</v>
      </c>
      <c r="JH26" s="78">
        <v>0</v>
      </c>
      <c r="JI26" s="78">
        <v>0</v>
      </c>
      <c r="JJ26" s="78">
        <v>4</v>
      </c>
      <c r="JK26" s="78">
        <v>1</v>
      </c>
      <c r="JL26" s="78">
        <v>6</v>
      </c>
      <c r="JM26" s="78">
        <v>1</v>
      </c>
      <c r="JN26" s="78">
        <v>9</v>
      </c>
      <c r="JO26" s="78">
        <v>1</v>
      </c>
      <c r="JP26" s="78">
        <v>0</v>
      </c>
      <c r="JQ26" s="78">
        <v>3</v>
      </c>
      <c r="JR26" s="78">
        <v>2</v>
      </c>
      <c r="JS26" s="78">
        <v>12</v>
      </c>
      <c r="JT26" s="78">
        <v>15</v>
      </c>
      <c r="JU26" s="78">
        <v>14</v>
      </c>
      <c r="JV26" s="78">
        <v>5</v>
      </c>
      <c r="JW26" s="78">
        <v>7</v>
      </c>
      <c r="JX26" s="78">
        <v>39</v>
      </c>
      <c r="JY26" s="78">
        <v>12</v>
      </c>
      <c r="JZ26" s="78">
        <v>3</v>
      </c>
      <c r="KA26" s="78">
        <v>28</v>
      </c>
      <c r="KB26" s="78">
        <v>5</v>
      </c>
      <c r="KC26" s="78">
        <v>0</v>
      </c>
      <c r="KD26" s="78">
        <v>1</v>
      </c>
      <c r="KE26" s="78">
        <v>0</v>
      </c>
      <c r="KF26" s="78">
        <v>6</v>
      </c>
      <c r="KG26" s="78">
        <v>2</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5</v>
      </c>
      <c r="LA26" s="78">
        <v>0</v>
      </c>
      <c r="LB26" s="78">
        <v>0</v>
      </c>
      <c r="LC26" s="78">
        <v>0</v>
      </c>
      <c r="LD26" s="78">
        <v>0</v>
      </c>
      <c r="LE26" s="78">
        <v>0</v>
      </c>
      <c r="LF26" s="78">
        <v>1</v>
      </c>
      <c r="LG26" s="78">
        <v>0</v>
      </c>
      <c r="LH26" s="78">
        <v>0</v>
      </c>
      <c r="LI26" s="78">
        <v>0</v>
      </c>
      <c r="LJ26" s="78">
        <v>0</v>
      </c>
      <c r="LK26" s="78">
        <v>0</v>
      </c>
      <c r="LL26" s="78">
        <v>0</v>
      </c>
      <c r="LM26" s="78">
        <v>1</v>
      </c>
      <c r="LN26" s="78">
        <v>0</v>
      </c>
      <c r="LO26" s="78">
        <v>1</v>
      </c>
      <c r="LP26" s="78">
        <v>0</v>
      </c>
      <c r="LQ26" s="78">
        <v>0</v>
      </c>
      <c r="LR26" s="78">
        <v>0</v>
      </c>
      <c r="LS26" s="78">
        <v>11</v>
      </c>
      <c r="LT26" s="78">
        <v>0</v>
      </c>
      <c r="LU26" s="78">
        <v>0</v>
      </c>
      <c r="LV26" s="78">
        <v>1</v>
      </c>
      <c r="LW26" s="78">
        <v>0</v>
      </c>
      <c r="LX26" s="78">
        <v>1</v>
      </c>
      <c r="LY26" s="78">
        <v>3</v>
      </c>
      <c r="LZ26" s="78">
        <v>0</v>
      </c>
      <c r="MA26" s="78">
        <v>18</v>
      </c>
      <c r="MB26" s="78">
        <v>0</v>
      </c>
      <c r="MC26" s="78">
        <v>0</v>
      </c>
      <c r="MD26" s="78">
        <v>0</v>
      </c>
      <c r="ME26" s="78">
        <v>0</v>
      </c>
      <c r="MF26" s="78">
        <v>7</v>
      </c>
      <c r="MG26" s="78">
        <v>0</v>
      </c>
      <c r="MH26" s="78">
        <v>0</v>
      </c>
      <c r="MI26" s="78">
        <v>0</v>
      </c>
      <c r="MJ26" s="78">
        <v>0</v>
      </c>
      <c r="MK26" s="78">
        <v>0</v>
      </c>
      <c r="ML26" s="78">
        <v>0</v>
      </c>
      <c r="MM26" s="78">
        <v>0</v>
      </c>
      <c r="MN26" s="78">
        <v>0</v>
      </c>
      <c r="MO26" s="78">
        <v>0</v>
      </c>
      <c r="MP26" s="78">
        <v>1</v>
      </c>
      <c r="MQ26" s="78">
        <v>0</v>
      </c>
      <c r="MR26" s="78">
        <v>0</v>
      </c>
      <c r="MS26" s="78">
        <v>0</v>
      </c>
      <c r="MT26" s="78">
        <v>0</v>
      </c>
      <c r="MU26" s="78">
        <v>0</v>
      </c>
      <c r="MV26" s="78">
        <v>0</v>
      </c>
      <c r="MW26" s="78">
        <v>0</v>
      </c>
      <c r="MX26" s="78">
        <v>7</v>
      </c>
      <c r="MY26" s="78">
        <v>0</v>
      </c>
      <c r="MZ26" s="78">
        <v>0</v>
      </c>
      <c r="NA26" s="78">
        <v>0</v>
      </c>
      <c r="NB26" s="78">
        <v>0</v>
      </c>
      <c r="NC26" s="78">
        <v>0</v>
      </c>
      <c r="ND26" s="78">
        <v>0</v>
      </c>
      <c r="NE26" s="78">
        <v>0</v>
      </c>
      <c r="NF26" s="78">
        <v>31</v>
      </c>
      <c r="NG26" s="78">
        <v>13</v>
      </c>
      <c r="NH26" s="78">
        <v>1</v>
      </c>
      <c r="NI26" s="78">
        <v>0</v>
      </c>
      <c r="NJ26" s="78">
        <v>0</v>
      </c>
      <c r="NK26" s="78">
        <v>4</v>
      </c>
      <c r="NL26" s="78">
        <v>1</v>
      </c>
      <c r="NM26" s="78">
        <v>6</v>
      </c>
      <c r="NN26" s="78">
        <v>1</v>
      </c>
      <c r="NO26" s="78">
        <v>9</v>
      </c>
      <c r="NP26" s="78">
        <v>1</v>
      </c>
      <c r="NQ26" s="78">
        <v>0</v>
      </c>
      <c r="NR26" s="78">
        <v>3</v>
      </c>
      <c r="NS26" s="78">
        <v>2</v>
      </c>
      <c r="NT26" s="78">
        <v>12</v>
      </c>
      <c r="NU26" s="78">
        <v>15</v>
      </c>
      <c r="NV26" s="78">
        <v>14</v>
      </c>
      <c r="NW26" s="78">
        <v>5</v>
      </c>
      <c r="NX26" s="78">
        <v>7</v>
      </c>
      <c r="NY26" s="78">
        <v>39</v>
      </c>
      <c r="NZ26" s="78">
        <v>12</v>
      </c>
      <c r="OA26" s="78">
        <v>3</v>
      </c>
      <c r="OB26" s="78">
        <v>28</v>
      </c>
      <c r="OC26" s="78">
        <v>5</v>
      </c>
      <c r="OD26" s="78">
        <v>0</v>
      </c>
      <c r="OE26" s="78">
        <v>1</v>
      </c>
      <c r="OF26" s="78">
        <v>0</v>
      </c>
      <c r="OG26" s="78">
        <v>6</v>
      </c>
      <c r="OH26" s="78">
        <v>2</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5</v>
      </c>
      <c r="PB26" s="78">
        <v>0</v>
      </c>
      <c r="PC26" s="78">
        <v>0</v>
      </c>
      <c r="PD26" s="78">
        <v>0</v>
      </c>
      <c r="PE26" s="78">
        <v>0</v>
      </c>
      <c r="PF26" s="78">
        <v>0</v>
      </c>
      <c r="PG26" s="78">
        <v>1</v>
      </c>
      <c r="PH26" s="78">
        <v>0</v>
      </c>
      <c r="PI26" s="78">
        <v>0</v>
      </c>
      <c r="PJ26" s="78">
        <v>0</v>
      </c>
      <c r="PK26" s="78">
        <v>0</v>
      </c>
      <c r="PL26" s="78">
        <v>0</v>
      </c>
      <c r="PM26" s="78">
        <v>0</v>
      </c>
      <c r="PN26" s="78">
        <v>1</v>
      </c>
      <c r="PO26" s="78">
        <v>0</v>
      </c>
      <c r="PP26" s="78">
        <v>1</v>
      </c>
      <c r="PQ26" s="78">
        <v>0</v>
      </c>
      <c r="PR26" s="78">
        <v>0</v>
      </c>
      <c r="PS26" s="78">
        <v>0</v>
      </c>
      <c r="PT26" s="78">
        <v>11</v>
      </c>
      <c r="PU26" s="78">
        <v>0</v>
      </c>
      <c r="PV26" s="78">
        <v>0</v>
      </c>
      <c r="PW26" s="78">
        <v>1</v>
      </c>
      <c r="PX26" s="78">
        <v>0</v>
      </c>
      <c r="PY26" s="78">
        <v>1</v>
      </c>
      <c r="PZ26" s="78">
        <v>3</v>
      </c>
      <c r="QA26" s="78">
        <v>0</v>
      </c>
      <c r="QB26" s="78">
        <v>18</v>
      </c>
      <c r="QC26" s="78">
        <v>0</v>
      </c>
      <c r="QD26" s="78">
        <v>0</v>
      </c>
      <c r="QE26" s="78">
        <v>0</v>
      </c>
      <c r="QF26" s="78">
        <v>0</v>
      </c>
      <c r="QG26" s="78">
        <v>7</v>
      </c>
      <c r="QH26" s="78">
        <v>0</v>
      </c>
      <c r="QI26" s="78">
        <v>0</v>
      </c>
      <c r="QJ26" s="78">
        <v>0</v>
      </c>
      <c r="QK26" s="78">
        <v>0</v>
      </c>
      <c r="QL26" s="78">
        <v>0</v>
      </c>
      <c r="QM26" s="78">
        <v>0</v>
      </c>
      <c r="QN26" s="78">
        <v>0</v>
      </c>
      <c r="QO26" s="78">
        <v>0</v>
      </c>
      <c r="QP26" s="78">
        <v>0</v>
      </c>
      <c r="QQ26" s="78">
        <v>1</v>
      </c>
      <c r="QR26" s="78">
        <v>0</v>
      </c>
      <c r="QS26" s="78">
        <v>0</v>
      </c>
      <c r="QT26" s="78">
        <v>7</v>
      </c>
      <c r="QU26" s="78">
        <v>0</v>
      </c>
      <c r="QV26" s="78">
        <v>0</v>
      </c>
      <c r="QW26" s="78">
        <v>0</v>
      </c>
      <c r="QX26" s="78">
        <v>212</v>
      </c>
      <c r="QY26" s="78">
        <v>7</v>
      </c>
      <c r="QZ26" s="78">
        <v>2</v>
      </c>
      <c r="RA26" s="78">
        <v>0</v>
      </c>
      <c r="RB26" s="78">
        <v>5</v>
      </c>
      <c r="RC26" s="78">
        <v>1</v>
      </c>
      <c r="RD26" s="78">
        <v>1</v>
      </c>
      <c r="RE26" s="78">
        <v>1</v>
      </c>
      <c r="RF26" s="78">
        <v>11</v>
      </c>
      <c r="RG26" s="78">
        <v>2</v>
      </c>
      <c r="RH26" s="78">
        <v>3</v>
      </c>
      <c r="RI26" s="78">
        <v>18</v>
      </c>
      <c r="RJ26" s="78">
        <v>0</v>
      </c>
      <c r="RK26" s="78">
        <v>7</v>
      </c>
      <c r="RL26" s="78">
        <v>1</v>
      </c>
      <c r="RM26" s="78">
        <v>0</v>
      </c>
      <c r="RN26" s="78">
        <v>0</v>
      </c>
      <c r="RO26" s="78">
        <v>7</v>
      </c>
      <c r="RP26" s="78">
        <v>0</v>
      </c>
      <c r="RQ26" s="78">
        <v>0</v>
      </c>
      <c r="RR26" s="78">
        <v>0</v>
      </c>
      <c r="RS26" s="78">
        <v>212</v>
      </c>
      <c r="RT26" s="78">
        <v>7</v>
      </c>
      <c r="RU26" s="78">
        <v>2</v>
      </c>
      <c r="RV26" s="78">
        <v>0</v>
      </c>
      <c r="RW26" s="78">
        <v>5</v>
      </c>
      <c r="RX26" s="78">
        <v>1</v>
      </c>
      <c r="RY26" s="78">
        <v>1</v>
      </c>
      <c r="RZ26" s="78">
        <v>1</v>
      </c>
      <c r="SA26" s="78">
        <v>11</v>
      </c>
      <c r="SB26" s="78">
        <v>2</v>
      </c>
      <c r="SC26" s="78">
        <v>3</v>
      </c>
      <c r="SD26" s="78">
        <v>18</v>
      </c>
      <c r="SE26" s="78">
        <v>0</v>
      </c>
      <c r="SF26" s="78">
        <v>7</v>
      </c>
      <c r="SG26" s="78">
        <v>1</v>
      </c>
      <c r="SH26" s="78">
        <v>0</v>
      </c>
    </row>
    <row r="27" spans="1:502">
      <c r="A27" s="17" t="s">
        <v>2011</v>
      </c>
      <c r="B27" s="77">
        <v>19</v>
      </c>
      <c r="C27" s="77">
        <v>19</v>
      </c>
      <c r="D27" s="77">
        <v>1</v>
      </c>
      <c r="E27" s="77">
        <v>2022</v>
      </c>
      <c r="F27" s="77" t="s">
        <v>162</v>
      </c>
      <c r="G27" s="1017" t="s">
        <v>1595</v>
      </c>
      <c r="H27" s="77" t="s">
        <v>1596</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2545</v>
      </c>
      <c r="B28" s="77">
        <v>20</v>
      </c>
      <c r="C28" s="77">
        <v>20</v>
      </c>
      <c r="D28" s="77">
        <v>1</v>
      </c>
      <c r="E28" s="77">
        <v>2023</v>
      </c>
      <c r="F28" s="77" t="s">
        <v>2526</v>
      </c>
      <c r="G28" s="1017" t="s">
        <v>1595</v>
      </c>
      <c r="H28" s="77" t="s">
        <v>1596</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2607</v>
      </c>
      <c r="B29" s="77">
        <v>21</v>
      </c>
      <c r="C29" s="77">
        <v>21</v>
      </c>
      <c r="D29" s="77">
        <v>1</v>
      </c>
      <c r="E29" s="77">
        <v>2024</v>
      </c>
      <c r="F29" s="77" t="s">
        <v>2588</v>
      </c>
      <c r="G29" s="1017" t="s">
        <v>1595</v>
      </c>
      <c r="H29" s="77" t="s">
        <v>1596</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2707</v>
      </c>
      <c r="B30" s="77">
        <v>22</v>
      </c>
      <c r="C30" s="77">
        <v>22</v>
      </c>
      <c r="D30" s="77">
        <v>1</v>
      </c>
      <c r="E30" s="77">
        <v>2025</v>
      </c>
      <c r="F30" s="77" t="s">
        <v>2636</v>
      </c>
      <c r="G30" s="1017" t="s">
        <v>1595</v>
      </c>
      <c r="H30" s="77" t="s">
        <v>1596</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2708</v>
      </c>
      <c r="B31" s="77">
        <v>23</v>
      </c>
      <c r="C31" s="77">
        <v>23</v>
      </c>
      <c r="D31" s="77">
        <v>1</v>
      </c>
      <c r="E31" s="77">
        <v>2026</v>
      </c>
      <c r="F31" s="77" t="s">
        <v>2637</v>
      </c>
      <c r="G31" s="1017" t="s">
        <v>1595</v>
      </c>
      <c r="H31" s="77" t="s">
        <v>1596</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2709</v>
      </c>
      <c r="B32" s="77">
        <v>24</v>
      </c>
      <c r="C32" s="77">
        <v>24</v>
      </c>
      <c r="D32" s="77">
        <v>1</v>
      </c>
      <c r="E32" s="77">
        <v>2027</v>
      </c>
      <c r="F32" s="77" t="s">
        <v>2638</v>
      </c>
      <c r="G32" s="1017" t="s">
        <v>1595</v>
      </c>
      <c r="H32" s="77" t="s">
        <v>1596</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2710</v>
      </c>
      <c r="B33" s="77">
        <v>25</v>
      </c>
      <c r="C33" s="77">
        <v>25</v>
      </c>
      <c r="D33" s="77">
        <v>1</v>
      </c>
      <c r="E33" s="77">
        <v>2028</v>
      </c>
      <c r="F33" s="77" t="s">
        <v>2639</v>
      </c>
      <c r="G33" s="1017" t="s">
        <v>1595</v>
      </c>
      <c r="H33" s="77" t="s">
        <v>1596</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2711</v>
      </c>
      <c r="B34" s="77">
        <v>26</v>
      </c>
      <c r="C34" s="77">
        <v>26</v>
      </c>
      <c r="D34" s="77">
        <v>1</v>
      </c>
      <c r="E34" s="77">
        <v>2029</v>
      </c>
      <c r="F34" s="77" t="s">
        <v>2640</v>
      </c>
      <c r="G34" s="1017" t="s">
        <v>1595</v>
      </c>
      <c r="H34" s="77" t="s">
        <v>1596</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2712</v>
      </c>
      <c r="B35" s="77">
        <v>27</v>
      </c>
      <c r="C35" s="77">
        <v>27</v>
      </c>
      <c r="D35" s="77">
        <v>1</v>
      </c>
      <c r="E35" s="77">
        <v>2030</v>
      </c>
      <c r="F35" s="77" t="s">
        <v>2641</v>
      </c>
      <c r="G35" s="1017" t="s">
        <v>1595</v>
      </c>
      <c r="H35" s="77" t="s">
        <v>1596</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2607</v>
      </c>
      <c r="B9" s="77">
        <v>1</v>
      </c>
      <c r="C9" s="77">
        <v>18</v>
      </c>
      <c r="D9" s="77">
        <v>1</v>
      </c>
      <c r="E9" s="77">
        <v>2024</v>
      </c>
      <c r="F9" s="77" t="s">
        <v>2588</v>
      </c>
      <c r="G9" s="1017" t="s">
        <v>1595</v>
      </c>
      <c r="H9" s="77" t="s">
        <v>1596</v>
      </c>
      <c r="I9" s="1016" t="s">
        <v>794</v>
      </c>
      <c r="J9" s="80">
        <v>12210099.999999996</v>
      </c>
      <c r="K9" s="78">
        <v>17787841037.000004</v>
      </c>
      <c r="L9" s="78">
        <v>27378336.999999993</v>
      </c>
      <c r="M9" s="78">
        <v>39650725125.000015</v>
      </c>
      <c r="N9" s="78">
        <v>2479100.0000000005</v>
      </c>
      <c r="O9" s="78">
        <v>5294289205.0000019</v>
      </c>
      <c r="P9" s="78">
        <v>622652.99999999977</v>
      </c>
      <c r="Q9" s="78">
        <v>3695995606.9999986</v>
      </c>
      <c r="R9" s="78">
        <v>7727</v>
      </c>
      <c r="S9" s="78">
        <v>47878837</v>
      </c>
      <c r="T9" s="78">
        <v>540568</v>
      </c>
      <c r="U9" s="78">
        <v>54990</v>
      </c>
      <c r="V9" s="78">
        <v>27267.000000000004</v>
      </c>
      <c r="W9" s="78">
        <v>3775720671</v>
      </c>
      <c r="X9" s="78">
        <v>337192302</v>
      </c>
      <c r="Y9" s="78">
        <v>167207375.99999997</v>
      </c>
      <c r="Z9" s="78">
        <v>70756850159.469101</v>
      </c>
      <c r="AA9" s="78">
        <v>27997071346.000008</v>
      </c>
      <c r="AB9" s="78">
        <v>145947653299.99997</v>
      </c>
      <c r="AC9" s="79"/>
      <c r="AD9" s="78"/>
      <c r="AE9" s="78"/>
      <c r="AF9" s="78"/>
      <c r="AG9" s="78"/>
      <c r="AH9" s="78"/>
      <c r="AI9" s="78"/>
      <c r="AJ9" s="78"/>
      <c r="AK9" s="78"/>
      <c r="AL9" s="78"/>
      <c r="AM9" s="78"/>
      <c r="AN9" s="78"/>
    </row>
    <row r="10" spans="1:76">
      <c r="A10" s="17" t="s">
        <v>2713</v>
      </c>
      <c r="B10" s="77">
        <v>2</v>
      </c>
      <c r="C10" s="77">
        <v>18</v>
      </c>
      <c r="D10" s="77">
        <v>2</v>
      </c>
      <c r="E10" s="77">
        <v>2024</v>
      </c>
      <c r="F10" s="77" t="s">
        <v>2588</v>
      </c>
      <c r="G10" s="1017" t="s">
        <v>2714</v>
      </c>
      <c r="H10" s="77" t="s">
        <v>2715</v>
      </c>
      <c r="I10" s="1018"/>
      <c r="J10" s="80">
        <v>40385</v>
      </c>
      <c r="K10" s="78">
        <v>59521960</v>
      </c>
      <c r="L10" s="78">
        <v>81984</v>
      </c>
      <c r="M10" s="78">
        <v>120231971</v>
      </c>
      <c r="N10" s="78">
        <v>37000</v>
      </c>
      <c r="O10" s="78">
        <v>69771171</v>
      </c>
      <c r="P10" s="78">
        <v>686</v>
      </c>
      <c r="Q10" s="78">
        <v>3974212</v>
      </c>
      <c r="R10" s="78">
        <v>0</v>
      </c>
      <c r="S10" s="78">
        <v>0</v>
      </c>
      <c r="T10" s="78">
        <v>0</v>
      </c>
      <c r="U10" s="78">
        <v>0</v>
      </c>
      <c r="V10" s="78">
        <v>0</v>
      </c>
      <c r="W10" s="78">
        <v>0</v>
      </c>
      <c r="X10" s="78">
        <v>0</v>
      </c>
      <c r="Y10" s="78">
        <v>0</v>
      </c>
      <c r="Z10" s="78">
        <v>253499313.99999997</v>
      </c>
      <c r="AA10" s="78">
        <v>22549631</v>
      </c>
      <c r="AB10" s="78">
        <v>284411946</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2716</v>
      </c>
      <c r="B11" s="77">
        <v>3</v>
      </c>
      <c r="C11" s="77">
        <v>18</v>
      </c>
      <c r="D11" s="77">
        <v>3</v>
      </c>
      <c r="E11" s="77">
        <v>2024</v>
      </c>
      <c r="F11" s="77" t="s">
        <v>2588</v>
      </c>
      <c r="G11" s="1017" t="s">
        <v>2717</v>
      </c>
      <c r="H11" s="77" t="s">
        <v>2718</v>
      </c>
      <c r="I11" s="1018"/>
      <c r="J11" s="80">
        <v>35158</v>
      </c>
      <c r="K11" s="78">
        <v>48445783.999999993</v>
      </c>
      <c r="L11" s="78">
        <v>33031</v>
      </c>
      <c r="M11" s="78">
        <v>45382867</v>
      </c>
      <c r="N11" s="78">
        <v>9700</v>
      </c>
      <c r="O11" s="78">
        <v>17158234</v>
      </c>
      <c r="P11" s="78">
        <v>15680</v>
      </c>
      <c r="Q11" s="78">
        <v>91993834</v>
      </c>
      <c r="R11" s="78">
        <v>0</v>
      </c>
      <c r="S11" s="78">
        <v>0</v>
      </c>
      <c r="T11" s="78">
        <v>0</v>
      </c>
      <c r="U11" s="78">
        <v>0</v>
      </c>
      <c r="V11" s="78">
        <v>0</v>
      </c>
      <c r="W11" s="78">
        <v>0</v>
      </c>
      <c r="X11" s="78">
        <v>0</v>
      </c>
      <c r="Y11" s="78">
        <v>0</v>
      </c>
      <c r="Z11" s="78">
        <v>202980719</v>
      </c>
      <c r="AA11" s="78">
        <v>19667694</v>
      </c>
      <c r="AB11" s="78">
        <v>286406072</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2719</v>
      </c>
      <c r="B12" s="77">
        <v>4</v>
      </c>
      <c r="C12" s="77">
        <v>18</v>
      </c>
      <c r="D12" s="77">
        <v>4</v>
      </c>
      <c r="E12" s="77">
        <v>2024</v>
      </c>
      <c r="F12" s="77" t="s">
        <v>2588</v>
      </c>
      <c r="G12" s="1017" t="s">
        <v>2720</v>
      </c>
      <c r="H12" s="77" t="s">
        <v>2721</v>
      </c>
      <c r="I12" s="1018"/>
      <c r="J12" s="80">
        <v>28305</v>
      </c>
      <c r="K12" s="78">
        <v>40386697</v>
      </c>
      <c r="L12" s="78">
        <v>172351</v>
      </c>
      <c r="M12" s="78">
        <v>245392782</v>
      </c>
      <c r="N12" s="78">
        <v>9400</v>
      </c>
      <c r="O12" s="78">
        <v>18984185</v>
      </c>
      <c r="P12" s="78">
        <v>7828</v>
      </c>
      <c r="Q12" s="78">
        <v>46967499</v>
      </c>
      <c r="R12" s="78">
        <v>0</v>
      </c>
      <c r="S12" s="78">
        <v>0</v>
      </c>
      <c r="T12" s="78">
        <v>0</v>
      </c>
      <c r="U12" s="78">
        <v>0</v>
      </c>
      <c r="V12" s="78">
        <v>0</v>
      </c>
      <c r="W12" s="78">
        <v>0</v>
      </c>
      <c r="X12" s="78">
        <v>0</v>
      </c>
      <c r="Y12" s="78">
        <v>0</v>
      </c>
      <c r="Z12" s="78">
        <v>351731163.00000006</v>
      </c>
      <c r="AA12" s="78">
        <v>31757856</v>
      </c>
      <c r="AB12" s="78">
        <v>358765250</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2722</v>
      </c>
      <c r="B13" s="77">
        <v>5</v>
      </c>
      <c r="C13" s="77">
        <v>18</v>
      </c>
      <c r="D13" s="77">
        <v>5</v>
      </c>
      <c r="E13" s="77">
        <v>2024</v>
      </c>
      <c r="F13" s="77" t="s">
        <v>2588</v>
      </c>
      <c r="G13" s="1017" t="s">
        <v>2723</v>
      </c>
      <c r="H13" s="77" t="s">
        <v>2724</v>
      </c>
      <c r="I13" s="1018"/>
      <c r="J13" s="80">
        <v>52776</v>
      </c>
      <c r="K13" s="78">
        <v>73674472</v>
      </c>
      <c r="L13" s="78">
        <v>106116</v>
      </c>
      <c r="M13" s="78">
        <v>147690872</v>
      </c>
      <c r="N13" s="78">
        <v>61400</v>
      </c>
      <c r="O13" s="78">
        <v>140515412</v>
      </c>
      <c r="P13" s="78">
        <v>1644</v>
      </c>
      <c r="Q13" s="78">
        <v>8547263.0000000019</v>
      </c>
      <c r="R13" s="78">
        <v>0</v>
      </c>
      <c r="S13" s="78">
        <v>0</v>
      </c>
      <c r="T13" s="78">
        <v>0</v>
      </c>
      <c r="U13" s="78">
        <v>0</v>
      </c>
      <c r="V13" s="78">
        <v>0</v>
      </c>
      <c r="W13" s="78">
        <v>0</v>
      </c>
      <c r="X13" s="78">
        <v>0</v>
      </c>
      <c r="Y13" s="78">
        <v>0</v>
      </c>
      <c r="Z13" s="78">
        <v>370428019</v>
      </c>
      <c r="AA13" s="78">
        <v>129404455.99999999</v>
      </c>
      <c r="AB13" s="78">
        <v>600439534</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2725</v>
      </c>
      <c r="B14" s="77">
        <v>6</v>
      </c>
      <c r="C14" s="77">
        <v>18</v>
      </c>
      <c r="D14" s="77">
        <v>6</v>
      </c>
      <c r="E14" s="77">
        <v>2024</v>
      </c>
      <c r="F14" s="77" t="s">
        <v>2588</v>
      </c>
      <c r="G14" s="1017" t="s">
        <v>2726</v>
      </c>
      <c r="H14" s="77" t="s">
        <v>2727</v>
      </c>
      <c r="I14" s="1018"/>
      <c r="J14" s="80">
        <v>574024</v>
      </c>
      <c r="K14" s="78">
        <v>829433585</v>
      </c>
      <c r="L14" s="78">
        <v>1960505</v>
      </c>
      <c r="M14" s="78">
        <v>2822328645</v>
      </c>
      <c r="N14" s="78">
        <v>10600</v>
      </c>
      <c r="O14" s="78">
        <v>21540919.000000004</v>
      </c>
      <c r="P14" s="78">
        <v>22828</v>
      </c>
      <c r="Q14" s="78">
        <v>124656638</v>
      </c>
      <c r="R14" s="78">
        <v>1573</v>
      </c>
      <c r="S14" s="78">
        <v>10997982</v>
      </c>
      <c r="T14" s="78">
        <v>0</v>
      </c>
      <c r="U14" s="78">
        <v>0</v>
      </c>
      <c r="V14" s="78">
        <v>0</v>
      </c>
      <c r="W14" s="78">
        <v>0</v>
      </c>
      <c r="X14" s="78">
        <v>0</v>
      </c>
      <c r="Y14" s="78">
        <v>0</v>
      </c>
      <c r="Z14" s="78">
        <v>3808957768.9055004</v>
      </c>
      <c r="AA14" s="78">
        <v>1415904411</v>
      </c>
      <c r="AB14" s="78">
        <v>6914841525</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2728</v>
      </c>
      <c r="B15" s="77">
        <v>7</v>
      </c>
      <c r="C15" s="77">
        <v>18</v>
      </c>
      <c r="D15" s="77">
        <v>7</v>
      </c>
      <c r="E15" s="77">
        <v>2024</v>
      </c>
      <c r="F15" s="77" t="s">
        <v>2588</v>
      </c>
      <c r="G15" s="1017" t="s">
        <v>2729</v>
      </c>
      <c r="H15" s="77" t="s">
        <v>2730</v>
      </c>
      <c r="I15" s="1018"/>
      <c r="J15" s="80">
        <v>49927</v>
      </c>
      <c r="K15" s="78">
        <v>69485530</v>
      </c>
      <c r="L15" s="78">
        <v>95759</v>
      </c>
      <c r="M15" s="78">
        <v>132870291.00000001</v>
      </c>
      <c r="N15" s="78">
        <v>93500</v>
      </c>
      <c r="O15" s="78">
        <v>228981006</v>
      </c>
      <c r="P15" s="78">
        <v>408</v>
      </c>
      <c r="Q15" s="78">
        <v>2119735</v>
      </c>
      <c r="R15" s="78">
        <v>0</v>
      </c>
      <c r="S15" s="78">
        <v>0</v>
      </c>
      <c r="T15" s="78">
        <v>0</v>
      </c>
      <c r="U15" s="78">
        <v>0</v>
      </c>
      <c r="V15" s="78">
        <v>0</v>
      </c>
      <c r="W15" s="78">
        <v>0</v>
      </c>
      <c r="X15" s="78">
        <v>0</v>
      </c>
      <c r="Y15" s="78">
        <v>0</v>
      </c>
      <c r="Z15" s="78">
        <v>433456562</v>
      </c>
      <c r="AA15" s="78">
        <v>18851565</v>
      </c>
      <c r="AB15" s="78">
        <v>282086678</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2731</v>
      </c>
      <c r="B16" s="77">
        <v>8</v>
      </c>
      <c r="C16" s="77">
        <v>18</v>
      </c>
      <c r="D16" s="77">
        <v>8</v>
      </c>
      <c r="E16" s="77">
        <v>2024</v>
      </c>
      <c r="F16" s="77" t="s">
        <v>2588</v>
      </c>
      <c r="G16" s="1017" t="s">
        <v>2732</v>
      </c>
      <c r="H16" s="77" t="s">
        <v>2733</v>
      </c>
      <c r="I16" s="1018"/>
      <c r="J16" s="80">
        <v>80861</v>
      </c>
      <c r="K16" s="78">
        <v>118453236.99999999</v>
      </c>
      <c r="L16" s="78">
        <v>355431</v>
      </c>
      <c r="M16" s="78">
        <v>518808493</v>
      </c>
      <c r="N16" s="78">
        <v>14300</v>
      </c>
      <c r="O16" s="78">
        <v>23803088</v>
      </c>
      <c r="P16" s="78">
        <v>1542</v>
      </c>
      <c r="Q16" s="78">
        <v>8206308.0000000019</v>
      </c>
      <c r="R16" s="78">
        <v>0</v>
      </c>
      <c r="S16" s="78">
        <v>0</v>
      </c>
      <c r="T16" s="78">
        <v>0</v>
      </c>
      <c r="U16" s="78">
        <v>0</v>
      </c>
      <c r="V16" s="78">
        <v>0</v>
      </c>
      <c r="W16" s="78">
        <v>0</v>
      </c>
      <c r="X16" s="78">
        <v>0</v>
      </c>
      <c r="Y16" s="78">
        <v>0</v>
      </c>
      <c r="Z16" s="78">
        <v>669271125.99999988</v>
      </c>
      <c r="AA16" s="78">
        <v>203228977.00000003</v>
      </c>
      <c r="AB16" s="78">
        <v>1014718283</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2734</v>
      </c>
      <c r="B17" s="77">
        <v>9</v>
      </c>
      <c r="C17" s="77">
        <v>18</v>
      </c>
      <c r="D17" s="77">
        <v>9</v>
      </c>
      <c r="E17" s="77">
        <v>2024</v>
      </c>
      <c r="F17" s="77" t="s">
        <v>2588</v>
      </c>
      <c r="G17" s="1017" t="s">
        <v>2735</v>
      </c>
      <c r="H17" s="77" t="s">
        <v>2736</v>
      </c>
      <c r="I17" s="1018"/>
      <c r="J17" s="80">
        <v>574437</v>
      </c>
      <c r="K17" s="78">
        <v>819823770</v>
      </c>
      <c r="L17" s="78">
        <v>648041</v>
      </c>
      <c r="M17" s="78">
        <v>921348984.00000012</v>
      </c>
      <c r="N17" s="78">
        <v>18400</v>
      </c>
      <c r="O17" s="78">
        <v>38010503</v>
      </c>
      <c r="P17" s="78">
        <v>8559</v>
      </c>
      <c r="Q17" s="78">
        <v>43654911</v>
      </c>
      <c r="R17" s="78">
        <v>0</v>
      </c>
      <c r="S17" s="78">
        <v>0</v>
      </c>
      <c r="T17" s="78">
        <v>0</v>
      </c>
      <c r="U17" s="78">
        <v>0</v>
      </c>
      <c r="V17" s="78">
        <v>0</v>
      </c>
      <c r="W17" s="78">
        <v>0</v>
      </c>
      <c r="X17" s="78">
        <v>0</v>
      </c>
      <c r="Y17" s="78">
        <v>0</v>
      </c>
      <c r="Z17" s="78">
        <v>1822838168.0000002</v>
      </c>
      <c r="AA17" s="78">
        <v>1578173936</v>
      </c>
      <c r="AB17" s="78">
        <v>7553949802</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2737</v>
      </c>
      <c r="B18" s="77">
        <v>10</v>
      </c>
      <c r="C18" s="77">
        <v>18</v>
      </c>
      <c r="D18" s="77">
        <v>10</v>
      </c>
      <c r="E18" s="77">
        <v>2024</v>
      </c>
      <c r="F18" s="77" t="s">
        <v>2588</v>
      </c>
      <c r="G18" s="1017" t="s">
        <v>2738</v>
      </c>
      <c r="H18" s="77" t="s">
        <v>2739</v>
      </c>
      <c r="I18" s="1018"/>
      <c r="J18" s="80">
        <v>80679</v>
      </c>
      <c r="K18" s="78">
        <v>112802256</v>
      </c>
      <c r="L18" s="78">
        <v>449798</v>
      </c>
      <c r="M18" s="78">
        <v>627461592</v>
      </c>
      <c r="N18" s="78">
        <v>20700</v>
      </c>
      <c r="O18" s="78">
        <v>40959535</v>
      </c>
      <c r="P18" s="78">
        <v>6031</v>
      </c>
      <c r="Q18" s="78">
        <v>31304623</v>
      </c>
      <c r="R18" s="78">
        <v>0</v>
      </c>
      <c r="S18" s="78">
        <v>0</v>
      </c>
      <c r="T18" s="78">
        <v>0</v>
      </c>
      <c r="U18" s="78">
        <v>0</v>
      </c>
      <c r="V18" s="78">
        <v>127</v>
      </c>
      <c r="W18" s="78">
        <v>0</v>
      </c>
      <c r="X18" s="78">
        <v>0</v>
      </c>
      <c r="Y18" s="78">
        <v>778519</v>
      </c>
      <c r="Z18" s="78">
        <v>813306524.99999988</v>
      </c>
      <c r="AA18" s="78">
        <v>51475497</v>
      </c>
      <c r="AB18" s="78">
        <v>679790431</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2740</v>
      </c>
      <c r="B19" s="77">
        <v>11</v>
      </c>
      <c r="C19" s="77">
        <v>18</v>
      </c>
      <c r="D19" s="77">
        <v>11</v>
      </c>
      <c r="E19" s="77">
        <v>2024</v>
      </c>
      <c r="F19" s="77" t="s">
        <v>2588</v>
      </c>
      <c r="G19" s="1017" t="s">
        <v>2741</v>
      </c>
      <c r="H19" s="77" t="s">
        <v>2742</v>
      </c>
      <c r="I19" s="1018"/>
      <c r="J19" s="80">
        <v>134173</v>
      </c>
      <c r="K19" s="78">
        <v>177182731</v>
      </c>
      <c r="L19" s="78">
        <v>621189</v>
      </c>
      <c r="M19" s="78">
        <v>819338599.99999988</v>
      </c>
      <c r="N19" s="78">
        <v>254300</v>
      </c>
      <c r="O19" s="78">
        <v>543593092</v>
      </c>
      <c r="P19" s="78">
        <v>5118</v>
      </c>
      <c r="Q19" s="78">
        <v>28739282</v>
      </c>
      <c r="R19" s="78">
        <v>0</v>
      </c>
      <c r="S19" s="78">
        <v>0</v>
      </c>
      <c r="T19" s="78">
        <v>2587</v>
      </c>
      <c r="U19" s="78">
        <v>1417</v>
      </c>
      <c r="V19" s="78">
        <v>663</v>
      </c>
      <c r="W19" s="78">
        <v>17701528.999999996</v>
      </c>
      <c r="X19" s="78">
        <v>8688799.0000000019</v>
      </c>
      <c r="Y19" s="78">
        <v>4065515.9999999995</v>
      </c>
      <c r="Z19" s="78">
        <v>1599309549</v>
      </c>
      <c r="AA19" s="78">
        <v>429256550</v>
      </c>
      <c r="AB19" s="78">
        <v>2119233725.9999998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2743</v>
      </c>
      <c r="B20" s="77">
        <v>12</v>
      </c>
      <c r="C20" s="77">
        <v>18</v>
      </c>
      <c r="D20" s="77">
        <v>12</v>
      </c>
      <c r="E20" s="77">
        <v>2024</v>
      </c>
      <c r="F20" s="77" t="s">
        <v>2588</v>
      </c>
      <c r="G20" s="1017" t="s">
        <v>2744</v>
      </c>
      <c r="H20" s="77" t="s">
        <v>2745</v>
      </c>
      <c r="I20" s="1018"/>
      <c r="J20" s="80">
        <v>14870</v>
      </c>
      <c r="K20" s="78">
        <v>21407040.000000004</v>
      </c>
      <c r="L20" s="78">
        <v>38665</v>
      </c>
      <c r="M20" s="78">
        <v>55399986</v>
      </c>
      <c r="N20" s="78">
        <v>4800</v>
      </c>
      <c r="O20" s="78">
        <v>8959173</v>
      </c>
      <c r="P20" s="78">
        <v>26</v>
      </c>
      <c r="Q20" s="78">
        <v>144383.99999999997</v>
      </c>
      <c r="R20" s="78">
        <v>0</v>
      </c>
      <c r="S20" s="78">
        <v>0</v>
      </c>
      <c r="T20" s="78">
        <v>0</v>
      </c>
      <c r="U20" s="78">
        <v>0</v>
      </c>
      <c r="V20" s="78">
        <v>0</v>
      </c>
      <c r="W20" s="78">
        <v>0</v>
      </c>
      <c r="X20" s="78">
        <v>0</v>
      </c>
      <c r="Y20" s="78">
        <v>0</v>
      </c>
      <c r="Z20" s="78">
        <v>85910583</v>
      </c>
      <c r="AA20" s="78">
        <v>10902333</v>
      </c>
      <c r="AB20" s="78">
        <v>149482725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2746</v>
      </c>
      <c r="B21" s="77">
        <v>13</v>
      </c>
      <c r="C21" s="77">
        <v>18</v>
      </c>
      <c r="D21" s="77">
        <v>13</v>
      </c>
      <c r="E21" s="77">
        <v>2024</v>
      </c>
      <c r="F21" s="77" t="s">
        <v>2588</v>
      </c>
      <c r="G21" s="1017" t="s">
        <v>2747</v>
      </c>
      <c r="H21" s="77" t="s">
        <v>2704</v>
      </c>
      <c r="I21" s="1018"/>
      <c r="J21" s="80">
        <v>69757</v>
      </c>
      <c r="K21" s="78">
        <v>94458007</v>
      </c>
      <c r="L21" s="78">
        <v>236955</v>
      </c>
      <c r="M21" s="78">
        <v>317242975</v>
      </c>
      <c r="N21" s="78">
        <v>500</v>
      </c>
      <c r="O21" s="78">
        <v>887835</v>
      </c>
      <c r="P21" s="78">
        <v>0</v>
      </c>
      <c r="Q21" s="78">
        <v>0</v>
      </c>
      <c r="R21" s="78">
        <v>0</v>
      </c>
      <c r="S21" s="78">
        <v>0</v>
      </c>
      <c r="T21" s="78">
        <v>0</v>
      </c>
      <c r="U21" s="78">
        <v>0</v>
      </c>
      <c r="V21" s="78">
        <v>0</v>
      </c>
      <c r="W21" s="78">
        <v>0</v>
      </c>
      <c r="X21" s="78">
        <v>0</v>
      </c>
      <c r="Y21" s="78">
        <v>0</v>
      </c>
      <c r="Z21" s="78">
        <v>412588817</v>
      </c>
      <c r="AA21" s="78">
        <v>149671783</v>
      </c>
      <c r="AB21" s="78">
        <v>811586956</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2748</v>
      </c>
      <c r="B22" s="77">
        <v>14</v>
      </c>
      <c r="C22" s="77">
        <v>18</v>
      </c>
      <c r="D22" s="77">
        <v>14</v>
      </c>
      <c r="E22" s="77">
        <v>2024</v>
      </c>
      <c r="F22" s="77" t="s">
        <v>2588</v>
      </c>
      <c r="G22" s="1017" t="s">
        <v>2749</v>
      </c>
      <c r="H22" s="77" t="s">
        <v>2750</v>
      </c>
      <c r="I22" s="1018"/>
      <c r="J22" s="80">
        <v>437464</v>
      </c>
      <c r="K22" s="78">
        <v>643351734.00000012</v>
      </c>
      <c r="L22" s="78">
        <v>1318525</v>
      </c>
      <c r="M22" s="78">
        <v>1930757792</v>
      </c>
      <c r="N22" s="78">
        <v>22500</v>
      </c>
      <c r="O22" s="78">
        <v>41070375</v>
      </c>
      <c r="P22" s="78">
        <v>35741</v>
      </c>
      <c r="Q22" s="78">
        <v>218613879</v>
      </c>
      <c r="R22" s="78">
        <v>0</v>
      </c>
      <c r="S22" s="78">
        <v>0</v>
      </c>
      <c r="T22" s="78">
        <v>0</v>
      </c>
      <c r="U22" s="78">
        <v>0</v>
      </c>
      <c r="V22" s="78">
        <v>0</v>
      </c>
      <c r="W22" s="78">
        <v>0</v>
      </c>
      <c r="X22" s="78">
        <v>0</v>
      </c>
      <c r="Y22" s="78">
        <v>0</v>
      </c>
      <c r="Z22" s="78">
        <v>2833793780</v>
      </c>
      <c r="AA22" s="78">
        <v>1180393480</v>
      </c>
      <c r="AB22" s="78">
        <v>5710959506</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2751</v>
      </c>
      <c r="B23" s="77">
        <v>15</v>
      </c>
      <c r="C23" s="77">
        <v>18</v>
      </c>
      <c r="D23" s="77">
        <v>15</v>
      </c>
      <c r="E23" s="77">
        <v>2024</v>
      </c>
      <c r="F23" s="77" t="s">
        <v>2588</v>
      </c>
      <c r="G23" s="1017" t="s">
        <v>2752</v>
      </c>
      <c r="H23" s="77" t="s">
        <v>2753</v>
      </c>
      <c r="I23" s="1018"/>
      <c r="J23" s="80">
        <v>856446</v>
      </c>
      <c r="K23" s="78">
        <v>1294732158</v>
      </c>
      <c r="L23" s="78">
        <v>1326744</v>
      </c>
      <c r="M23" s="78">
        <v>1994823266</v>
      </c>
      <c r="N23" s="78">
        <v>164900</v>
      </c>
      <c r="O23" s="78">
        <v>342959221</v>
      </c>
      <c r="P23" s="78">
        <v>22743</v>
      </c>
      <c r="Q23" s="78">
        <v>148348166</v>
      </c>
      <c r="R23" s="78">
        <v>1130</v>
      </c>
      <c r="S23" s="78">
        <v>5134535</v>
      </c>
      <c r="T23" s="78">
        <v>0</v>
      </c>
      <c r="U23" s="78">
        <v>0</v>
      </c>
      <c r="V23" s="78">
        <v>137</v>
      </c>
      <c r="W23" s="78">
        <v>0</v>
      </c>
      <c r="X23" s="78">
        <v>0</v>
      </c>
      <c r="Y23" s="78">
        <v>837140.99999999988</v>
      </c>
      <c r="Z23" s="78">
        <v>3786834487.2439399</v>
      </c>
      <c r="AA23" s="78">
        <v>1941122843.0000002</v>
      </c>
      <c r="AB23" s="78">
        <v>9692334689</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2754</v>
      </c>
      <c r="B24" s="77">
        <v>16</v>
      </c>
      <c r="C24" s="77">
        <v>18</v>
      </c>
      <c r="D24" s="77">
        <v>16</v>
      </c>
      <c r="E24" s="77">
        <v>2024</v>
      </c>
      <c r="F24" s="77" t="s">
        <v>2588</v>
      </c>
      <c r="G24" s="1017" t="s">
        <v>2755</v>
      </c>
      <c r="H24" s="77" t="s">
        <v>2756</v>
      </c>
      <c r="I24" s="1018"/>
      <c r="J24" s="80">
        <v>9270</v>
      </c>
      <c r="K24" s="78">
        <v>12612055</v>
      </c>
      <c r="L24" s="78">
        <v>28517</v>
      </c>
      <c r="M24" s="78">
        <v>38664406</v>
      </c>
      <c r="N24" s="78">
        <v>93600</v>
      </c>
      <c r="O24" s="78">
        <v>288520287</v>
      </c>
      <c r="P24" s="78">
        <v>0</v>
      </c>
      <c r="Q24" s="78">
        <v>0</v>
      </c>
      <c r="R24" s="78">
        <v>0</v>
      </c>
      <c r="S24" s="78">
        <v>0</v>
      </c>
      <c r="T24" s="78">
        <v>0</v>
      </c>
      <c r="U24" s="78">
        <v>0</v>
      </c>
      <c r="V24" s="78">
        <v>0</v>
      </c>
      <c r="W24" s="78">
        <v>0</v>
      </c>
      <c r="X24" s="78">
        <v>0</v>
      </c>
      <c r="Y24" s="78">
        <v>0</v>
      </c>
      <c r="Z24" s="78">
        <v>339796747.99999994</v>
      </c>
      <c r="AA24" s="78">
        <v>2767760</v>
      </c>
      <c r="AB24" s="78">
        <v>36111186</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2757</v>
      </c>
      <c r="B25" s="77">
        <v>17</v>
      </c>
      <c r="C25" s="77">
        <v>18</v>
      </c>
      <c r="D25" s="77">
        <v>17</v>
      </c>
      <c r="E25" s="77">
        <v>2024</v>
      </c>
      <c r="F25" s="77" t="s">
        <v>2588</v>
      </c>
      <c r="G25" s="1017" t="s">
        <v>2758</v>
      </c>
      <c r="H25" s="77" t="s">
        <v>2759</v>
      </c>
      <c r="I25" s="1018"/>
      <c r="J25" s="80">
        <v>7258</v>
      </c>
      <c r="K25" s="78">
        <v>9933416.9999999981</v>
      </c>
      <c r="L25" s="78">
        <v>7117</v>
      </c>
      <c r="M25" s="78">
        <v>9717614</v>
      </c>
      <c r="N25" s="78">
        <v>3200</v>
      </c>
      <c r="O25" s="78">
        <v>5285068</v>
      </c>
      <c r="P25" s="78">
        <v>19215</v>
      </c>
      <c r="Q25" s="78">
        <v>112730657.99999999</v>
      </c>
      <c r="R25" s="78">
        <v>0</v>
      </c>
      <c r="S25" s="78">
        <v>0</v>
      </c>
      <c r="T25" s="78">
        <v>0</v>
      </c>
      <c r="U25" s="78">
        <v>0</v>
      </c>
      <c r="V25" s="78">
        <v>188</v>
      </c>
      <c r="W25" s="78">
        <v>0</v>
      </c>
      <c r="X25" s="78">
        <v>0</v>
      </c>
      <c r="Y25" s="78">
        <v>1150363</v>
      </c>
      <c r="Z25" s="78">
        <v>138817120</v>
      </c>
      <c r="AA25" s="78">
        <v>4097279</v>
      </c>
      <c r="AB25" s="78">
        <v>52874871.999999993</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2760</v>
      </c>
      <c r="B26" s="77">
        <v>18</v>
      </c>
      <c r="C26" s="77">
        <v>18</v>
      </c>
      <c r="D26" s="77">
        <v>18</v>
      </c>
      <c r="E26" s="77">
        <v>2024</v>
      </c>
      <c r="F26" s="77" t="s">
        <v>2588</v>
      </c>
      <c r="G26" s="1017" t="s">
        <v>2761</v>
      </c>
      <c r="H26" s="77" t="s">
        <v>2762</v>
      </c>
      <c r="I26" s="1018"/>
      <c r="J26" s="80">
        <v>33515</v>
      </c>
      <c r="K26" s="78">
        <v>46236990</v>
      </c>
      <c r="L26" s="78">
        <v>23828</v>
      </c>
      <c r="M26" s="78">
        <v>32788157</v>
      </c>
      <c r="N26" s="78">
        <v>17700</v>
      </c>
      <c r="O26" s="78">
        <v>33092442.000000004</v>
      </c>
      <c r="P26" s="78">
        <v>19782</v>
      </c>
      <c r="Q26" s="78">
        <v>120134937.99999999</v>
      </c>
      <c r="R26" s="78">
        <v>0</v>
      </c>
      <c r="S26" s="78">
        <v>0</v>
      </c>
      <c r="T26" s="78">
        <v>0</v>
      </c>
      <c r="U26" s="78">
        <v>0</v>
      </c>
      <c r="V26" s="78">
        <v>0</v>
      </c>
      <c r="W26" s="78">
        <v>0</v>
      </c>
      <c r="X26" s="78">
        <v>0</v>
      </c>
      <c r="Y26" s="78">
        <v>0</v>
      </c>
      <c r="Z26" s="78">
        <v>232252526.99999997</v>
      </c>
      <c r="AA26" s="78">
        <v>16170836.999999998</v>
      </c>
      <c r="AB26" s="78">
        <v>227010130.99999997</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2763</v>
      </c>
      <c r="B27" s="77">
        <v>19</v>
      </c>
      <c r="C27" s="77">
        <v>18</v>
      </c>
      <c r="D27" s="77">
        <v>19</v>
      </c>
      <c r="E27" s="77">
        <v>2024</v>
      </c>
      <c r="F27" s="77" t="s">
        <v>2588</v>
      </c>
      <c r="G27" s="1017" t="s">
        <v>2764</v>
      </c>
      <c r="H27" s="77" t="s">
        <v>2765</v>
      </c>
      <c r="I27" s="1018"/>
      <c r="J27" s="80">
        <v>10282</v>
      </c>
      <c r="K27" s="78">
        <v>14842884</v>
      </c>
      <c r="L27" s="78">
        <v>55869</v>
      </c>
      <c r="M27" s="78">
        <v>80296574</v>
      </c>
      <c r="N27" s="78">
        <v>100</v>
      </c>
      <c r="O27" s="78">
        <v>204946</v>
      </c>
      <c r="P27" s="78">
        <v>3824</v>
      </c>
      <c r="Q27" s="78">
        <v>19257497</v>
      </c>
      <c r="R27" s="78">
        <v>0</v>
      </c>
      <c r="S27" s="78">
        <v>0</v>
      </c>
      <c r="T27" s="78">
        <v>0</v>
      </c>
      <c r="U27" s="78">
        <v>0</v>
      </c>
      <c r="V27" s="78">
        <v>0</v>
      </c>
      <c r="W27" s="78">
        <v>0</v>
      </c>
      <c r="X27" s="78">
        <v>0</v>
      </c>
      <c r="Y27" s="78">
        <v>0</v>
      </c>
      <c r="Z27" s="78">
        <v>114601901</v>
      </c>
      <c r="AA27" s="78">
        <v>5032689</v>
      </c>
      <c r="AB27" s="78">
        <v>63592200</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2766</v>
      </c>
      <c r="B28" s="77">
        <v>20</v>
      </c>
      <c r="C28" s="77">
        <v>18</v>
      </c>
      <c r="D28" s="77">
        <v>20</v>
      </c>
      <c r="E28" s="77">
        <v>2024</v>
      </c>
      <c r="F28" s="77" t="s">
        <v>2588</v>
      </c>
      <c r="G28" s="1017" t="s">
        <v>2767</v>
      </c>
      <c r="H28" s="77" t="s">
        <v>2768</v>
      </c>
      <c r="I28" s="1018"/>
      <c r="J28" s="80">
        <v>233439</v>
      </c>
      <c r="K28" s="78">
        <v>320378186.99999994</v>
      </c>
      <c r="L28" s="78">
        <v>804525</v>
      </c>
      <c r="M28" s="78">
        <v>1101484249</v>
      </c>
      <c r="N28" s="78">
        <v>58500</v>
      </c>
      <c r="O28" s="78">
        <v>121244734</v>
      </c>
      <c r="P28" s="78">
        <v>28581</v>
      </c>
      <c r="Q28" s="78">
        <v>167579319</v>
      </c>
      <c r="R28" s="78">
        <v>1889</v>
      </c>
      <c r="S28" s="78">
        <v>11886902</v>
      </c>
      <c r="T28" s="78">
        <v>0</v>
      </c>
      <c r="U28" s="78">
        <v>0</v>
      </c>
      <c r="V28" s="78">
        <v>0</v>
      </c>
      <c r="W28" s="78">
        <v>0</v>
      </c>
      <c r="X28" s="78">
        <v>0</v>
      </c>
      <c r="Y28" s="78">
        <v>0</v>
      </c>
      <c r="Z28" s="78">
        <v>1722573390.8408</v>
      </c>
      <c r="AA28" s="78">
        <v>468130841</v>
      </c>
      <c r="AB28" s="78">
        <v>2454493936</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2769</v>
      </c>
      <c r="B29" s="77">
        <v>21</v>
      </c>
      <c r="C29" s="77">
        <v>18</v>
      </c>
      <c r="D29" s="77">
        <v>21</v>
      </c>
      <c r="E29" s="77">
        <v>2024</v>
      </c>
      <c r="F29" s="77" t="s">
        <v>2588</v>
      </c>
      <c r="G29" s="1017" t="s">
        <v>2770</v>
      </c>
      <c r="H29" s="77" t="s">
        <v>2771</v>
      </c>
      <c r="I29" s="1018"/>
      <c r="J29" s="80">
        <v>226942</v>
      </c>
      <c r="K29" s="78">
        <v>340124738.00000006</v>
      </c>
      <c r="L29" s="78">
        <v>44849</v>
      </c>
      <c r="M29" s="78">
        <v>66914289.000000007</v>
      </c>
      <c r="N29" s="78">
        <v>16400</v>
      </c>
      <c r="O29" s="78">
        <v>29061311</v>
      </c>
      <c r="P29" s="78">
        <v>416</v>
      </c>
      <c r="Q29" s="78">
        <v>2718526</v>
      </c>
      <c r="R29" s="78">
        <v>0</v>
      </c>
      <c r="S29" s="78">
        <v>0</v>
      </c>
      <c r="T29" s="78">
        <v>0</v>
      </c>
      <c r="U29" s="78">
        <v>0</v>
      </c>
      <c r="V29" s="78">
        <v>0</v>
      </c>
      <c r="W29" s="78">
        <v>0</v>
      </c>
      <c r="X29" s="78">
        <v>0</v>
      </c>
      <c r="Y29" s="78">
        <v>0</v>
      </c>
      <c r="Z29" s="78">
        <v>438818864</v>
      </c>
      <c r="AA29" s="78">
        <v>604682212</v>
      </c>
      <c r="AB29" s="78">
        <v>3481270668</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2772</v>
      </c>
      <c r="B30" s="77">
        <v>22</v>
      </c>
      <c r="C30" s="77">
        <v>18</v>
      </c>
      <c r="D30" s="77">
        <v>22</v>
      </c>
      <c r="E30" s="77">
        <v>2024</v>
      </c>
      <c r="F30" s="77" t="s">
        <v>2588</v>
      </c>
      <c r="G30" s="1017" t="s">
        <v>2773</v>
      </c>
      <c r="H30" s="77" t="s">
        <v>2774</v>
      </c>
      <c r="I30" s="1018"/>
      <c r="J30" s="80">
        <v>34725</v>
      </c>
      <c r="K30" s="78">
        <v>47984353.999999993</v>
      </c>
      <c r="L30" s="78">
        <v>45967</v>
      </c>
      <c r="M30" s="78">
        <v>63381536</v>
      </c>
      <c r="N30" s="78">
        <v>9100</v>
      </c>
      <c r="O30" s="78">
        <v>15411501</v>
      </c>
      <c r="P30" s="78">
        <v>1210</v>
      </c>
      <c r="Q30" s="78">
        <v>6752078</v>
      </c>
      <c r="R30" s="78">
        <v>0</v>
      </c>
      <c r="S30" s="78">
        <v>0</v>
      </c>
      <c r="T30" s="78">
        <v>0</v>
      </c>
      <c r="U30" s="78">
        <v>0</v>
      </c>
      <c r="V30" s="78">
        <v>0</v>
      </c>
      <c r="W30" s="78">
        <v>0</v>
      </c>
      <c r="X30" s="78">
        <v>0</v>
      </c>
      <c r="Y30" s="78">
        <v>0</v>
      </c>
      <c r="Z30" s="78">
        <v>133529469.00000001</v>
      </c>
      <c r="AA30" s="78">
        <v>11640275</v>
      </c>
      <c r="AB30" s="78">
        <v>169810515</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2775</v>
      </c>
      <c r="B31" s="77">
        <v>23</v>
      </c>
      <c r="C31" s="77">
        <v>18</v>
      </c>
      <c r="D31" s="77">
        <v>23</v>
      </c>
      <c r="E31" s="77">
        <v>2024</v>
      </c>
      <c r="F31" s="77" t="s">
        <v>2588</v>
      </c>
      <c r="G31" s="1017" t="s">
        <v>2776</v>
      </c>
      <c r="H31" s="77" t="s">
        <v>2777</v>
      </c>
      <c r="I31" s="1018"/>
      <c r="J31" s="80">
        <v>31195</v>
      </c>
      <c r="K31" s="78">
        <v>40561313</v>
      </c>
      <c r="L31" s="78">
        <v>62697</v>
      </c>
      <c r="M31" s="78">
        <v>81459403.999999985</v>
      </c>
      <c r="N31" s="78">
        <v>67700</v>
      </c>
      <c r="O31" s="78">
        <v>123375097</v>
      </c>
      <c r="P31" s="78">
        <v>13823</v>
      </c>
      <c r="Q31" s="78">
        <v>73946118</v>
      </c>
      <c r="R31" s="78">
        <v>0</v>
      </c>
      <c r="S31" s="78">
        <v>0</v>
      </c>
      <c r="T31" s="78">
        <v>62742</v>
      </c>
      <c r="U31" s="78">
        <v>4505</v>
      </c>
      <c r="V31" s="78">
        <v>1568</v>
      </c>
      <c r="W31" s="78">
        <v>438139768</v>
      </c>
      <c r="X31" s="78">
        <v>27621962</v>
      </c>
      <c r="Y31" s="78">
        <v>9614240</v>
      </c>
      <c r="Z31" s="78">
        <v>794717902.00000012</v>
      </c>
      <c r="AA31" s="78">
        <v>12314887</v>
      </c>
      <c r="AB31" s="78">
        <v>177687205</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2778</v>
      </c>
      <c r="B32" s="77">
        <v>24</v>
      </c>
      <c r="C32" s="77">
        <v>18</v>
      </c>
      <c r="D32" s="77">
        <v>24</v>
      </c>
      <c r="E32" s="77">
        <v>2024</v>
      </c>
      <c r="F32" s="77" t="s">
        <v>2588</v>
      </c>
      <c r="G32" s="1017" t="s">
        <v>2779</v>
      </c>
      <c r="H32" s="77" t="s">
        <v>2780</v>
      </c>
      <c r="I32" s="1018"/>
      <c r="J32" s="80">
        <v>65183.000000000007</v>
      </c>
      <c r="K32" s="78">
        <v>94398479.000000015</v>
      </c>
      <c r="L32" s="78">
        <v>155357</v>
      </c>
      <c r="M32" s="78">
        <v>224392341</v>
      </c>
      <c r="N32" s="78">
        <v>0</v>
      </c>
      <c r="O32" s="78">
        <v>0</v>
      </c>
      <c r="P32" s="78">
        <v>1712</v>
      </c>
      <c r="Q32" s="78">
        <v>8842841</v>
      </c>
      <c r="R32" s="78">
        <v>0</v>
      </c>
      <c r="S32" s="78">
        <v>0</v>
      </c>
      <c r="T32" s="78">
        <v>0</v>
      </c>
      <c r="U32" s="78">
        <v>0</v>
      </c>
      <c r="V32" s="78">
        <v>0</v>
      </c>
      <c r="W32" s="78">
        <v>0</v>
      </c>
      <c r="X32" s="78">
        <v>0</v>
      </c>
      <c r="Y32" s="78">
        <v>0</v>
      </c>
      <c r="Z32" s="78">
        <v>327633661</v>
      </c>
      <c r="AA32" s="78">
        <v>166525783</v>
      </c>
      <c r="AB32" s="78">
        <v>911816372.99999988</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2781</v>
      </c>
      <c r="B33" s="77">
        <v>25</v>
      </c>
      <c r="C33" s="77">
        <v>18</v>
      </c>
      <c r="D33" s="77">
        <v>25</v>
      </c>
      <c r="E33" s="77">
        <v>2024</v>
      </c>
      <c r="F33" s="77" t="s">
        <v>2588</v>
      </c>
      <c r="G33" s="1017" t="s">
        <v>2782</v>
      </c>
      <c r="H33" s="77" t="s">
        <v>2783</v>
      </c>
      <c r="I33" s="1018"/>
      <c r="J33" s="80">
        <v>31901</v>
      </c>
      <c r="K33" s="78">
        <v>46258258.000000007</v>
      </c>
      <c r="L33" s="78">
        <v>74943</v>
      </c>
      <c r="M33" s="78">
        <v>108187024.00000001</v>
      </c>
      <c r="N33" s="78">
        <v>10600</v>
      </c>
      <c r="O33" s="78">
        <v>22819098.999999996</v>
      </c>
      <c r="P33" s="78">
        <v>47</v>
      </c>
      <c r="Q33" s="78">
        <v>271153.00000000006</v>
      </c>
      <c r="R33" s="78">
        <v>0</v>
      </c>
      <c r="S33" s="78">
        <v>0</v>
      </c>
      <c r="T33" s="78">
        <v>0</v>
      </c>
      <c r="U33" s="78">
        <v>0</v>
      </c>
      <c r="V33" s="78">
        <v>0</v>
      </c>
      <c r="W33" s="78">
        <v>0</v>
      </c>
      <c r="X33" s="78">
        <v>0</v>
      </c>
      <c r="Y33" s="78">
        <v>0</v>
      </c>
      <c r="Z33" s="78">
        <v>177535534</v>
      </c>
      <c r="AA33" s="78">
        <v>15046697</v>
      </c>
      <c r="AB33" s="78">
        <v>196020781</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2784</v>
      </c>
      <c r="B34" s="77">
        <v>26</v>
      </c>
      <c r="C34" s="77">
        <v>18</v>
      </c>
      <c r="D34" s="77">
        <v>26</v>
      </c>
      <c r="E34" s="77">
        <v>2024</v>
      </c>
      <c r="F34" s="77" t="s">
        <v>2588</v>
      </c>
      <c r="G34" s="1017" t="s">
        <v>2785</v>
      </c>
      <c r="H34" s="77" t="s">
        <v>2786</v>
      </c>
      <c r="I34" s="1018"/>
      <c r="J34" s="80">
        <v>271910</v>
      </c>
      <c r="K34" s="78">
        <v>396205269</v>
      </c>
      <c r="L34" s="78">
        <v>126698</v>
      </c>
      <c r="M34" s="78">
        <v>183661003</v>
      </c>
      <c r="N34" s="78">
        <v>44300</v>
      </c>
      <c r="O34" s="78">
        <v>77552881</v>
      </c>
      <c r="P34" s="78">
        <v>128</v>
      </c>
      <c r="Q34" s="78">
        <v>696143.00000000012</v>
      </c>
      <c r="R34" s="78">
        <v>0</v>
      </c>
      <c r="S34" s="78">
        <v>0</v>
      </c>
      <c r="T34" s="78">
        <v>0</v>
      </c>
      <c r="U34" s="78">
        <v>0</v>
      </c>
      <c r="V34" s="78">
        <v>283</v>
      </c>
      <c r="W34" s="78">
        <v>0</v>
      </c>
      <c r="X34" s="78">
        <v>0</v>
      </c>
      <c r="Y34" s="78">
        <v>1734375</v>
      </c>
      <c r="Z34" s="78">
        <v>659849671</v>
      </c>
      <c r="AA34" s="78">
        <v>872648900.00000012</v>
      </c>
      <c r="AB34" s="78">
        <v>3289378328</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2787</v>
      </c>
      <c r="B35" s="77">
        <v>27</v>
      </c>
      <c r="C35" s="77">
        <v>18</v>
      </c>
      <c r="D35" s="77">
        <v>27</v>
      </c>
      <c r="E35" s="77">
        <v>2024</v>
      </c>
      <c r="F35" s="77" t="s">
        <v>2588</v>
      </c>
      <c r="G35" s="1017" t="s">
        <v>2788</v>
      </c>
      <c r="H35" s="77" t="s">
        <v>2789</v>
      </c>
      <c r="I35" s="1018"/>
      <c r="J35" s="80">
        <v>41445</v>
      </c>
      <c r="K35" s="78">
        <v>62267099</v>
      </c>
      <c r="L35" s="78">
        <v>716860</v>
      </c>
      <c r="M35" s="78">
        <v>1071131400</v>
      </c>
      <c r="N35" s="78">
        <v>0</v>
      </c>
      <c r="O35" s="78">
        <v>0</v>
      </c>
      <c r="P35" s="78">
        <v>11025</v>
      </c>
      <c r="Q35" s="78">
        <v>70111299</v>
      </c>
      <c r="R35" s="78">
        <v>0</v>
      </c>
      <c r="S35" s="78">
        <v>0</v>
      </c>
      <c r="T35" s="78">
        <v>0</v>
      </c>
      <c r="U35" s="78">
        <v>0</v>
      </c>
      <c r="V35" s="78">
        <v>31</v>
      </c>
      <c r="W35" s="78">
        <v>0</v>
      </c>
      <c r="X35" s="78">
        <v>0</v>
      </c>
      <c r="Y35" s="78">
        <v>192300</v>
      </c>
      <c r="Z35" s="78">
        <v>1203702097.9999998</v>
      </c>
      <c r="AA35" s="78">
        <v>14303321</v>
      </c>
      <c r="AB35" s="78">
        <v>263175205.00000003</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2790</v>
      </c>
      <c r="B36" s="77">
        <v>28</v>
      </c>
      <c r="C36" s="77">
        <v>18</v>
      </c>
      <c r="D36" s="77">
        <v>28</v>
      </c>
      <c r="E36" s="77">
        <v>2024</v>
      </c>
      <c r="F36" s="77" t="s">
        <v>2588</v>
      </c>
      <c r="G36" s="1017" t="s">
        <v>2791</v>
      </c>
      <c r="H36" s="77" t="s">
        <v>2792</v>
      </c>
      <c r="I36" s="1018"/>
      <c r="J36" s="80">
        <v>33922</v>
      </c>
      <c r="K36" s="78">
        <v>44539381.999999993</v>
      </c>
      <c r="L36" s="78">
        <v>180657</v>
      </c>
      <c r="M36" s="78">
        <v>236910877</v>
      </c>
      <c r="N36" s="78">
        <v>300</v>
      </c>
      <c r="O36" s="78">
        <v>586006</v>
      </c>
      <c r="P36" s="78">
        <v>5605</v>
      </c>
      <c r="Q36" s="78">
        <v>33901019.999999993</v>
      </c>
      <c r="R36" s="78">
        <v>0</v>
      </c>
      <c r="S36" s="78">
        <v>0</v>
      </c>
      <c r="T36" s="78">
        <v>0</v>
      </c>
      <c r="U36" s="78">
        <v>386</v>
      </c>
      <c r="V36" s="78">
        <v>638</v>
      </c>
      <c r="W36" s="78">
        <v>0</v>
      </c>
      <c r="X36" s="78">
        <v>2365480</v>
      </c>
      <c r="Y36" s="78">
        <v>3910254</v>
      </c>
      <c r="Z36" s="78">
        <v>322213019</v>
      </c>
      <c r="AA36" s="78">
        <v>54540054.000000007</v>
      </c>
      <c r="AB36" s="78">
        <v>399330044</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2793</v>
      </c>
      <c r="B37" s="77">
        <v>29</v>
      </c>
      <c r="C37" s="77">
        <v>18</v>
      </c>
      <c r="D37" s="77">
        <v>29</v>
      </c>
      <c r="E37" s="77">
        <v>2024</v>
      </c>
      <c r="F37" s="77" t="s">
        <v>2588</v>
      </c>
      <c r="G37" s="1017" t="s">
        <v>2794</v>
      </c>
      <c r="H37" s="77" t="s">
        <v>2795</v>
      </c>
      <c r="I37" s="1018"/>
      <c r="J37" s="80">
        <v>107336</v>
      </c>
      <c r="K37" s="78">
        <v>147940359</v>
      </c>
      <c r="L37" s="78">
        <v>222119</v>
      </c>
      <c r="M37" s="78">
        <v>305267252</v>
      </c>
      <c r="N37" s="78">
        <v>24400</v>
      </c>
      <c r="O37" s="78">
        <v>44204911</v>
      </c>
      <c r="P37" s="78">
        <v>36043</v>
      </c>
      <c r="Q37" s="78">
        <v>211461187</v>
      </c>
      <c r="R37" s="78">
        <v>0</v>
      </c>
      <c r="S37" s="78">
        <v>0</v>
      </c>
      <c r="T37" s="78">
        <v>0</v>
      </c>
      <c r="U37" s="78">
        <v>0</v>
      </c>
      <c r="V37" s="78">
        <v>717</v>
      </c>
      <c r="W37" s="78">
        <v>0</v>
      </c>
      <c r="X37" s="78">
        <v>0</v>
      </c>
      <c r="Y37" s="78">
        <v>4395172</v>
      </c>
      <c r="Z37" s="78">
        <v>713268880.99999988</v>
      </c>
      <c r="AA37" s="78">
        <v>51724983.999999993</v>
      </c>
      <c r="AB37" s="78">
        <v>699056102</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2796</v>
      </c>
      <c r="B38" s="77">
        <v>30</v>
      </c>
      <c r="C38" s="77">
        <v>18</v>
      </c>
      <c r="D38" s="77">
        <v>30</v>
      </c>
      <c r="E38" s="77">
        <v>2024</v>
      </c>
      <c r="F38" s="77" t="s">
        <v>2588</v>
      </c>
      <c r="G38" s="1017" t="s">
        <v>2797</v>
      </c>
      <c r="H38" s="77" t="s">
        <v>2798</v>
      </c>
      <c r="I38" s="1018"/>
      <c r="J38" s="80">
        <v>28399</v>
      </c>
      <c r="K38" s="78">
        <v>39577940.000000007</v>
      </c>
      <c r="L38" s="78">
        <v>48194</v>
      </c>
      <c r="M38" s="78">
        <v>66988592.000000015</v>
      </c>
      <c r="N38" s="78">
        <v>4900</v>
      </c>
      <c r="O38" s="78">
        <v>10878163</v>
      </c>
      <c r="P38" s="78">
        <v>7213</v>
      </c>
      <c r="Q38" s="78">
        <v>42320857</v>
      </c>
      <c r="R38" s="78">
        <v>0</v>
      </c>
      <c r="S38" s="78">
        <v>0</v>
      </c>
      <c r="T38" s="78">
        <v>0</v>
      </c>
      <c r="U38" s="78">
        <v>0</v>
      </c>
      <c r="V38" s="78">
        <v>0</v>
      </c>
      <c r="W38" s="78">
        <v>0</v>
      </c>
      <c r="X38" s="78">
        <v>0</v>
      </c>
      <c r="Y38" s="78">
        <v>0</v>
      </c>
      <c r="Z38" s="78">
        <v>159765552.00000003</v>
      </c>
      <c r="AA38" s="78">
        <v>11287416</v>
      </c>
      <c r="AB38" s="78">
        <v>171723038</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2799</v>
      </c>
      <c r="B39" s="77">
        <v>31</v>
      </c>
      <c r="C39" s="77">
        <v>18</v>
      </c>
      <c r="D39" s="77">
        <v>31</v>
      </c>
      <c r="E39" s="77">
        <v>2024</v>
      </c>
      <c r="F39" s="77" t="s">
        <v>2588</v>
      </c>
      <c r="G39" s="1017" t="s">
        <v>2800</v>
      </c>
      <c r="H39" s="77" t="s">
        <v>2801</v>
      </c>
      <c r="I39" s="1018"/>
      <c r="J39" s="80">
        <v>9764</v>
      </c>
      <c r="K39" s="78">
        <v>14412346</v>
      </c>
      <c r="L39" s="78">
        <v>46563</v>
      </c>
      <c r="M39" s="78">
        <v>68283082</v>
      </c>
      <c r="N39" s="78">
        <v>0</v>
      </c>
      <c r="O39" s="78">
        <v>0</v>
      </c>
      <c r="P39" s="78">
        <v>1732</v>
      </c>
      <c r="Q39" s="78">
        <v>11012236.000000002</v>
      </c>
      <c r="R39" s="78">
        <v>0</v>
      </c>
      <c r="S39" s="78">
        <v>0</v>
      </c>
      <c r="T39" s="78">
        <v>0</v>
      </c>
      <c r="U39" s="78">
        <v>0</v>
      </c>
      <c r="V39" s="78">
        <v>0</v>
      </c>
      <c r="W39" s="78">
        <v>0</v>
      </c>
      <c r="X39" s="78">
        <v>0</v>
      </c>
      <c r="Y39" s="78">
        <v>0</v>
      </c>
      <c r="Z39" s="78">
        <v>93707663.999999985</v>
      </c>
      <c r="AA39" s="78">
        <v>3542376</v>
      </c>
      <c r="AB39" s="78">
        <v>46133185</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2802</v>
      </c>
      <c r="B40" s="77">
        <v>32</v>
      </c>
      <c r="C40" s="77">
        <v>18</v>
      </c>
      <c r="D40" s="77">
        <v>32</v>
      </c>
      <c r="E40" s="77">
        <v>2024</v>
      </c>
      <c r="F40" s="77" t="s">
        <v>2588</v>
      </c>
      <c r="G40" s="1017" t="s">
        <v>2803</v>
      </c>
      <c r="H40" s="77" t="s">
        <v>2804</v>
      </c>
      <c r="I40" s="1018"/>
      <c r="J40" s="80">
        <v>48110</v>
      </c>
      <c r="K40" s="78">
        <v>71547087</v>
      </c>
      <c r="L40" s="78">
        <v>220867</v>
      </c>
      <c r="M40" s="78">
        <v>326593841</v>
      </c>
      <c r="N40" s="78">
        <v>0</v>
      </c>
      <c r="O40" s="78">
        <v>0</v>
      </c>
      <c r="P40" s="78">
        <v>4396</v>
      </c>
      <c r="Q40" s="78">
        <v>27956851</v>
      </c>
      <c r="R40" s="78">
        <v>0</v>
      </c>
      <c r="S40" s="78">
        <v>0</v>
      </c>
      <c r="T40" s="78">
        <v>0</v>
      </c>
      <c r="U40" s="78">
        <v>0</v>
      </c>
      <c r="V40" s="78">
        <v>589</v>
      </c>
      <c r="W40" s="78">
        <v>0</v>
      </c>
      <c r="X40" s="78">
        <v>0</v>
      </c>
      <c r="Y40" s="78">
        <v>3614201</v>
      </c>
      <c r="Z40" s="78">
        <v>429711980.00000006</v>
      </c>
      <c r="AA40" s="78">
        <v>20693654</v>
      </c>
      <c r="AB40" s="78">
        <v>282620327</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2805</v>
      </c>
      <c r="B41" s="77">
        <v>33</v>
      </c>
      <c r="C41" s="77">
        <v>18</v>
      </c>
      <c r="D41" s="77">
        <v>33</v>
      </c>
      <c r="E41" s="77">
        <v>2024</v>
      </c>
      <c r="F41" s="77" t="s">
        <v>2588</v>
      </c>
      <c r="G41" s="1017" t="s">
        <v>2806</v>
      </c>
      <c r="H41" s="77" t="s">
        <v>2807</v>
      </c>
      <c r="I41" s="1018"/>
      <c r="J41" s="80">
        <v>215292</v>
      </c>
      <c r="K41" s="78">
        <v>312984199.00000006</v>
      </c>
      <c r="L41" s="78">
        <v>429081</v>
      </c>
      <c r="M41" s="78">
        <v>621655442</v>
      </c>
      <c r="N41" s="78">
        <v>5200</v>
      </c>
      <c r="O41" s="78">
        <v>9390139.9999999981</v>
      </c>
      <c r="P41" s="78">
        <v>14776</v>
      </c>
      <c r="Q41" s="78">
        <v>87774231</v>
      </c>
      <c r="R41" s="78">
        <v>0</v>
      </c>
      <c r="S41" s="78">
        <v>0</v>
      </c>
      <c r="T41" s="78">
        <v>0</v>
      </c>
      <c r="U41" s="78">
        <v>0</v>
      </c>
      <c r="V41" s="78">
        <v>0</v>
      </c>
      <c r="W41" s="78">
        <v>0</v>
      </c>
      <c r="X41" s="78">
        <v>0</v>
      </c>
      <c r="Y41" s="78">
        <v>0</v>
      </c>
      <c r="Z41" s="78">
        <v>1031804012.0000001</v>
      </c>
      <c r="AA41" s="78">
        <v>584666560</v>
      </c>
      <c r="AB41" s="78">
        <v>2676348819</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2808</v>
      </c>
      <c r="B42" s="77">
        <v>34</v>
      </c>
      <c r="C42" s="77">
        <v>18</v>
      </c>
      <c r="D42" s="77">
        <v>34</v>
      </c>
      <c r="E42" s="77">
        <v>2024</v>
      </c>
      <c r="F42" s="77" t="s">
        <v>2588</v>
      </c>
      <c r="G42" s="1017" t="s">
        <v>2809</v>
      </c>
      <c r="H42" s="77" t="s">
        <v>2810</v>
      </c>
      <c r="I42" s="1018"/>
      <c r="J42" s="80">
        <v>247087</v>
      </c>
      <c r="K42" s="78">
        <v>376882253.00000006</v>
      </c>
      <c r="L42" s="78">
        <v>643582</v>
      </c>
      <c r="M42" s="78">
        <v>975259177.99999988</v>
      </c>
      <c r="N42" s="78">
        <v>0</v>
      </c>
      <c r="O42" s="78">
        <v>0</v>
      </c>
      <c r="P42" s="78">
        <v>1454</v>
      </c>
      <c r="Q42" s="78">
        <v>7906662</v>
      </c>
      <c r="R42" s="78">
        <v>0</v>
      </c>
      <c r="S42" s="78">
        <v>0</v>
      </c>
      <c r="T42" s="78">
        <v>0</v>
      </c>
      <c r="U42" s="78">
        <v>120</v>
      </c>
      <c r="V42" s="78">
        <v>446</v>
      </c>
      <c r="W42" s="78">
        <v>0</v>
      </c>
      <c r="X42" s="78">
        <v>736085</v>
      </c>
      <c r="Y42" s="78">
        <v>2736834</v>
      </c>
      <c r="Z42" s="78">
        <v>1363521012</v>
      </c>
      <c r="AA42" s="78">
        <v>592133636</v>
      </c>
      <c r="AB42" s="78">
        <v>2922869307</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2811</v>
      </c>
      <c r="B43" s="77">
        <v>35</v>
      </c>
      <c r="C43" s="77">
        <v>18</v>
      </c>
      <c r="D43" s="77">
        <v>35</v>
      </c>
      <c r="E43" s="77">
        <v>2024</v>
      </c>
      <c r="F43" s="77" t="s">
        <v>2588</v>
      </c>
      <c r="G43" s="1017" t="s">
        <v>2812</v>
      </c>
      <c r="H43" s="77" t="s">
        <v>2813</v>
      </c>
      <c r="I43" s="1018"/>
      <c r="J43" s="80">
        <v>12661</v>
      </c>
      <c r="K43" s="78">
        <v>15388995.999999998</v>
      </c>
      <c r="L43" s="78">
        <v>140130</v>
      </c>
      <c r="M43" s="78">
        <v>170298622</v>
      </c>
      <c r="N43" s="78">
        <v>84300</v>
      </c>
      <c r="O43" s="78">
        <v>175751146</v>
      </c>
      <c r="P43" s="78">
        <v>27266</v>
      </c>
      <c r="Q43" s="78">
        <v>165731983</v>
      </c>
      <c r="R43" s="78">
        <v>0</v>
      </c>
      <c r="S43" s="78">
        <v>0</v>
      </c>
      <c r="T43" s="78">
        <v>181727</v>
      </c>
      <c r="U43" s="78">
        <v>16670</v>
      </c>
      <c r="V43" s="78">
        <v>6252</v>
      </c>
      <c r="W43" s="78">
        <v>1271068391</v>
      </c>
      <c r="X43" s="78">
        <v>102222402</v>
      </c>
      <c r="Y43" s="78">
        <v>38339226</v>
      </c>
      <c r="Z43" s="78">
        <v>1938800766</v>
      </c>
      <c r="AA43" s="78">
        <v>8661122</v>
      </c>
      <c r="AB43" s="78">
        <v>115958721</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2814</v>
      </c>
      <c r="B44" s="77">
        <v>36</v>
      </c>
      <c r="C44" s="77">
        <v>18</v>
      </c>
      <c r="D44" s="77">
        <v>36</v>
      </c>
      <c r="E44" s="77">
        <v>2024</v>
      </c>
      <c r="F44" s="77" t="s">
        <v>2588</v>
      </c>
      <c r="G44" s="1017" t="s">
        <v>2815</v>
      </c>
      <c r="H44" s="77" t="s">
        <v>2816</v>
      </c>
      <c r="I44" s="1018"/>
      <c r="J44" s="80">
        <v>103020</v>
      </c>
      <c r="K44" s="78">
        <v>153741512</v>
      </c>
      <c r="L44" s="78">
        <v>92408</v>
      </c>
      <c r="M44" s="78">
        <v>137379618</v>
      </c>
      <c r="N44" s="78">
        <v>18700</v>
      </c>
      <c r="O44" s="78">
        <v>43978587</v>
      </c>
      <c r="P44" s="78">
        <v>438</v>
      </c>
      <c r="Q44" s="78">
        <v>3905207</v>
      </c>
      <c r="R44" s="78">
        <v>0</v>
      </c>
      <c r="S44" s="78">
        <v>0</v>
      </c>
      <c r="T44" s="78">
        <v>0</v>
      </c>
      <c r="U44" s="78">
        <v>0</v>
      </c>
      <c r="V44" s="78">
        <v>0</v>
      </c>
      <c r="W44" s="78">
        <v>0</v>
      </c>
      <c r="X44" s="78">
        <v>0</v>
      </c>
      <c r="Y44" s="78">
        <v>0</v>
      </c>
      <c r="Z44" s="78">
        <v>339004924</v>
      </c>
      <c r="AA44" s="78">
        <v>258647907.00000003</v>
      </c>
      <c r="AB44" s="78">
        <v>1271311695</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2817</v>
      </c>
      <c r="B45" s="77">
        <v>37</v>
      </c>
      <c r="C45" s="77">
        <v>18</v>
      </c>
      <c r="D45" s="77">
        <v>37</v>
      </c>
      <c r="E45" s="77">
        <v>2024</v>
      </c>
      <c r="F45" s="77" t="s">
        <v>2588</v>
      </c>
      <c r="G45" s="1017" t="s">
        <v>2818</v>
      </c>
      <c r="H45" s="77" t="s">
        <v>2819</v>
      </c>
      <c r="I45" s="1018"/>
      <c r="J45" s="80">
        <v>578661</v>
      </c>
      <c r="K45" s="78">
        <v>885276951</v>
      </c>
      <c r="L45" s="78">
        <v>1852620</v>
      </c>
      <c r="M45" s="78">
        <v>2814300093</v>
      </c>
      <c r="N45" s="78">
        <v>283600</v>
      </c>
      <c r="O45" s="78">
        <v>557409118.99999988</v>
      </c>
      <c r="P45" s="78">
        <v>4352</v>
      </c>
      <c r="Q45" s="78">
        <v>26151635</v>
      </c>
      <c r="R45" s="78">
        <v>0</v>
      </c>
      <c r="S45" s="78">
        <v>0</v>
      </c>
      <c r="T45" s="78">
        <v>0</v>
      </c>
      <c r="U45" s="78">
        <v>0</v>
      </c>
      <c r="V45" s="78">
        <v>2077</v>
      </c>
      <c r="W45" s="78">
        <v>0</v>
      </c>
      <c r="X45" s="78">
        <v>0</v>
      </c>
      <c r="Y45" s="78">
        <v>12735183.000000002</v>
      </c>
      <c r="Z45" s="78">
        <v>4295872981</v>
      </c>
      <c r="AA45" s="78">
        <v>1342236386</v>
      </c>
      <c r="AB45" s="78">
        <v>6789404329</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2820</v>
      </c>
      <c r="B46" s="77">
        <v>38</v>
      </c>
      <c r="C46" s="77">
        <v>18</v>
      </c>
      <c r="D46" s="77">
        <v>38</v>
      </c>
      <c r="E46" s="77">
        <v>2024</v>
      </c>
      <c r="F46" s="77" t="s">
        <v>2588</v>
      </c>
      <c r="G46" s="1017" t="s">
        <v>2821</v>
      </c>
      <c r="H46" s="77" t="s">
        <v>2822</v>
      </c>
      <c r="I46" s="1018"/>
      <c r="J46" s="80">
        <v>84828</v>
      </c>
      <c r="K46" s="78">
        <v>127277396</v>
      </c>
      <c r="L46" s="78">
        <v>299150</v>
      </c>
      <c r="M46" s="78">
        <v>446239979</v>
      </c>
      <c r="N46" s="78">
        <v>21900</v>
      </c>
      <c r="O46" s="78">
        <v>38606230</v>
      </c>
      <c r="P46" s="78">
        <v>11001</v>
      </c>
      <c r="Q46" s="78">
        <v>69957280</v>
      </c>
      <c r="R46" s="78">
        <v>0</v>
      </c>
      <c r="S46" s="78">
        <v>0</v>
      </c>
      <c r="T46" s="78">
        <v>0</v>
      </c>
      <c r="U46" s="78">
        <v>0</v>
      </c>
      <c r="V46" s="78">
        <v>0</v>
      </c>
      <c r="W46" s="78">
        <v>0</v>
      </c>
      <c r="X46" s="78">
        <v>0</v>
      </c>
      <c r="Y46" s="78">
        <v>0</v>
      </c>
      <c r="Z46" s="78">
        <v>682080885</v>
      </c>
      <c r="AA46" s="78">
        <v>51668420.000000007</v>
      </c>
      <c r="AB46" s="78">
        <v>682271335</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2823</v>
      </c>
      <c r="B47" s="77">
        <v>39</v>
      </c>
      <c r="C47" s="77">
        <v>18</v>
      </c>
      <c r="D47" s="77">
        <v>39</v>
      </c>
      <c r="E47" s="77">
        <v>2024</v>
      </c>
      <c r="F47" s="77" t="s">
        <v>2588</v>
      </c>
      <c r="G47" s="1017" t="s">
        <v>2824</v>
      </c>
      <c r="H47" s="77" t="s">
        <v>2825</v>
      </c>
      <c r="I47" s="1018"/>
      <c r="J47" s="80">
        <v>349627</v>
      </c>
      <c r="K47" s="78">
        <v>518593781.00000006</v>
      </c>
      <c r="L47" s="78">
        <v>946243</v>
      </c>
      <c r="M47" s="78">
        <v>1397458992</v>
      </c>
      <c r="N47" s="78">
        <v>35100</v>
      </c>
      <c r="O47" s="78">
        <v>69276498</v>
      </c>
      <c r="P47" s="78">
        <v>18444</v>
      </c>
      <c r="Q47" s="78">
        <v>110659198.99999999</v>
      </c>
      <c r="R47" s="78">
        <v>0</v>
      </c>
      <c r="S47" s="78">
        <v>0</v>
      </c>
      <c r="T47" s="78">
        <v>0</v>
      </c>
      <c r="U47" s="78">
        <v>0</v>
      </c>
      <c r="V47" s="78">
        <v>0</v>
      </c>
      <c r="W47" s="78">
        <v>0</v>
      </c>
      <c r="X47" s="78">
        <v>0</v>
      </c>
      <c r="Y47" s="78">
        <v>0</v>
      </c>
      <c r="Z47" s="78">
        <v>2095988470.0000002</v>
      </c>
      <c r="AA47" s="78">
        <v>891588695.00000012</v>
      </c>
      <c r="AB47" s="78">
        <v>4925065832</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2826</v>
      </c>
      <c r="B48" s="77">
        <v>40</v>
      </c>
      <c r="C48" s="77">
        <v>18</v>
      </c>
      <c r="D48" s="77">
        <v>40</v>
      </c>
      <c r="E48" s="77">
        <v>2024</v>
      </c>
      <c r="F48" s="77" t="s">
        <v>2588</v>
      </c>
      <c r="G48" s="1017" t="s">
        <v>2827</v>
      </c>
      <c r="H48" s="77" t="s">
        <v>2828</v>
      </c>
      <c r="I48" s="1018"/>
      <c r="J48" s="80">
        <v>82765</v>
      </c>
      <c r="K48" s="78">
        <v>109431633</v>
      </c>
      <c r="L48" s="78">
        <v>446219</v>
      </c>
      <c r="M48" s="78">
        <v>589170240</v>
      </c>
      <c r="N48" s="78">
        <v>36100</v>
      </c>
      <c r="O48" s="78">
        <v>63784158.000000007</v>
      </c>
      <c r="P48" s="78">
        <v>7210</v>
      </c>
      <c r="Q48" s="78">
        <v>40359384</v>
      </c>
      <c r="R48" s="78">
        <v>0</v>
      </c>
      <c r="S48" s="78">
        <v>0</v>
      </c>
      <c r="T48" s="78">
        <v>0</v>
      </c>
      <c r="U48" s="78">
        <v>0</v>
      </c>
      <c r="V48" s="78">
        <v>1857</v>
      </c>
      <c r="W48" s="78">
        <v>0</v>
      </c>
      <c r="X48" s="78">
        <v>245</v>
      </c>
      <c r="Y48" s="78">
        <v>11384426</v>
      </c>
      <c r="Z48" s="78">
        <v>814130086</v>
      </c>
      <c r="AA48" s="78">
        <v>34311163</v>
      </c>
      <c r="AB48" s="78">
        <v>539585393</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2829</v>
      </c>
      <c r="B49" s="77">
        <v>41</v>
      </c>
      <c r="C49" s="77">
        <v>18</v>
      </c>
      <c r="D49" s="77">
        <v>41</v>
      </c>
      <c r="E49" s="77">
        <v>2024</v>
      </c>
      <c r="F49" s="77" t="s">
        <v>2588</v>
      </c>
      <c r="G49" s="1017" t="s">
        <v>2830</v>
      </c>
      <c r="H49" s="77" t="s">
        <v>2831</v>
      </c>
      <c r="I49" s="1018"/>
      <c r="J49" s="80">
        <v>33475</v>
      </c>
      <c r="K49" s="78">
        <v>46824150</v>
      </c>
      <c r="L49" s="78">
        <v>77312</v>
      </c>
      <c r="M49" s="78">
        <v>107865433.00000001</v>
      </c>
      <c r="N49" s="78">
        <v>22100</v>
      </c>
      <c r="O49" s="78">
        <v>53187059</v>
      </c>
      <c r="P49" s="78">
        <v>49</v>
      </c>
      <c r="Q49" s="78">
        <v>253376</v>
      </c>
      <c r="R49" s="78">
        <v>0</v>
      </c>
      <c r="S49" s="78">
        <v>0</v>
      </c>
      <c r="T49" s="78">
        <v>0</v>
      </c>
      <c r="U49" s="78">
        <v>0</v>
      </c>
      <c r="V49" s="78">
        <v>0</v>
      </c>
      <c r="W49" s="78">
        <v>0</v>
      </c>
      <c r="X49" s="78">
        <v>0</v>
      </c>
      <c r="Y49" s="78">
        <v>0</v>
      </c>
      <c r="Z49" s="78">
        <v>208130018.00000003</v>
      </c>
      <c r="AA49" s="78">
        <v>16856441</v>
      </c>
      <c r="AB49" s="78">
        <v>262530740</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2832</v>
      </c>
      <c r="B50" s="77">
        <v>42</v>
      </c>
      <c r="C50" s="77">
        <v>18</v>
      </c>
      <c r="D50" s="77">
        <v>42</v>
      </c>
      <c r="E50" s="77">
        <v>2024</v>
      </c>
      <c r="F50" s="77" t="s">
        <v>2588</v>
      </c>
      <c r="G50" s="1017" t="s">
        <v>2833</v>
      </c>
      <c r="H50" s="77" t="s">
        <v>2834</v>
      </c>
      <c r="I50" s="1018"/>
      <c r="J50" s="80">
        <v>86535</v>
      </c>
      <c r="K50" s="78">
        <v>128042726.99999999</v>
      </c>
      <c r="L50" s="78">
        <v>9244</v>
      </c>
      <c r="M50" s="78">
        <v>13592789</v>
      </c>
      <c r="N50" s="78">
        <v>0</v>
      </c>
      <c r="O50" s="78">
        <v>0</v>
      </c>
      <c r="P50" s="78">
        <v>1516</v>
      </c>
      <c r="Q50" s="78">
        <v>9904543</v>
      </c>
      <c r="R50" s="78">
        <v>0</v>
      </c>
      <c r="S50" s="78">
        <v>0</v>
      </c>
      <c r="T50" s="78">
        <v>0</v>
      </c>
      <c r="U50" s="78">
        <v>0</v>
      </c>
      <c r="V50" s="78">
        <v>14</v>
      </c>
      <c r="W50" s="78">
        <v>0</v>
      </c>
      <c r="X50" s="78">
        <v>0</v>
      </c>
      <c r="Y50" s="78">
        <v>86093</v>
      </c>
      <c r="Z50" s="78">
        <v>151626152</v>
      </c>
      <c r="AA50" s="78">
        <v>201274890</v>
      </c>
      <c r="AB50" s="78">
        <v>1346588181</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2835</v>
      </c>
      <c r="B51" s="77">
        <v>43</v>
      </c>
      <c r="C51" s="77">
        <v>18</v>
      </c>
      <c r="D51" s="77">
        <v>43</v>
      </c>
      <c r="E51" s="77">
        <v>2024</v>
      </c>
      <c r="F51" s="77" t="s">
        <v>2588</v>
      </c>
      <c r="G51" s="1017" t="s">
        <v>2836</v>
      </c>
      <c r="H51" s="77" t="s">
        <v>2837</v>
      </c>
      <c r="I51" s="1018"/>
      <c r="J51" s="80">
        <v>264361</v>
      </c>
      <c r="K51" s="78">
        <v>382172569</v>
      </c>
      <c r="L51" s="78">
        <v>460120</v>
      </c>
      <c r="M51" s="78">
        <v>663034708</v>
      </c>
      <c r="N51" s="78">
        <v>13000</v>
      </c>
      <c r="O51" s="78">
        <v>21634653</v>
      </c>
      <c r="P51" s="78">
        <v>13212</v>
      </c>
      <c r="Q51" s="78">
        <v>79909327</v>
      </c>
      <c r="R51" s="78">
        <v>0</v>
      </c>
      <c r="S51" s="78">
        <v>0</v>
      </c>
      <c r="T51" s="78">
        <v>0</v>
      </c>
      <c r="U51" s="78">
        <v>0</v>
      </c>
      <c r="V51" s="78">
        <v>70</v>
      </c>
      <c r="W51" s="78">
        <v>0</v>
      </c>
      <c r="X51" s="78">
        <v>0</v>
      </c>
      <c r="Y51" s="78">
        <v>428014</v>
      </c>
      <c r="Z51" s="78">
        <v>1147179271.0000002</v>
      </c>
      <c r="AA51" s="78">
        <v>642908887</v>
      </c>
      <c r="AB51" s="78">
        <v>3267202208</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2838</v>
      </c>
      <c r="B52" s="77">
        <v>44</v>
      </c>
      <c r="C52" s="77">
        <v>18</v>
      </c>
      <c r="D52" s="77">
        <v>44</v>
      </c>
      <c r="E52" s="77">
        <v>2024</v>
      </c>
      <c r="F52" s="77" t="s">
        <v>2588</v>
      </c>
      <c r="G52" s="1017" t="s">
        <v>2839</v>
      </c>
      <c r="H52" s="77" t="s">
        <v>2840</v>
      </c>
      <c r="I52" s="1018"/>
      <c r="J52" s="80">
        <v>231220</v>
      </c>
      <c r="K52" s="78">
        <v>353140072</v>
      </c>
      <c r="L52" s="78">
        <v>147361</v>
      </c>
      <c r="M52" s="78">
        <v>223804254</v>
      </c>
      <c r="N52" s="78">
        <v>31500</v>
      </c>
      <c r="O52" s="78">
        <v>56370138</v>
      </c>
      <c r="P52" s="78">
        <v>411</v>
      </c>
      <c r="Q52" s="78">
        <v>2646308</v>
      </c>
      <c r="R52" s="78">
        <v>0</v>
      </c>
      <c r="S52" s="78">
        <v>0</v>
      </c>
      <c r="T52" s="78">
        <v>0</v>
      </c>
      <c r="U52" s="78">
        <v>0</v>
      </c>
      <c r="V52" s="78">
        <v>3</v>
      </c>
      <c r="W52" s="78">
        <v>0</v>
      </c>
      <c r="X52" s="78">
        <v>0</v>
      </c>
      <c r="Y52" s="78">
        <v>17660</v>
      </c>
      <c r="Z52" s="78">
        <v>635978431.99999988</v>
      </c>
      <c r="AA52" s="78">
        <v>637369077</v>
      </c>
      <c r="AB52" s="78">
        <v>3177553644</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2841</v>
      </c>
      <c r="B53" s="77">
        <v>45</v>
      </c>
      <c r="C53" s="77">
        <v>18</v>
      </c>
      <c r="D53" s="77">
        <v>45</v>
      </c>
      <c r="E53" s="77">
        <v>2024</v>
      </c>
      <c r="F53" s="77" t="s">
        <v>2588</v>
      </c>
      <c r="G53" s="1017" t="s">
        <v>2842</v>
      </c>
      <c r="H53" s="77" t="s">
        <v>2843</v>
      </c>
      <c r="I53" s="1018"/>
      <c r="J53" s="80">
        <v>47523</v>
      </c>
      <c r="K53" s="78">
        <v>68733573</v>
      </c>
      <c r="L53" s="78">
        <v>92150</v>
      </c>
      <c r="M53" s="78">
        <v>132809266.00000001</v>
      </c>
      <c r="N53" s="78">
        <v>0</v>
      </c>
      <c r="O53" s="78">
        <v>0</v>
      </c>
      <c r="P53" s="78">
        <v>669</v>
      </c>
      <c r="Q53" s="78">
        <v>3370247</v>
      </c>
      <c r="R53" s="78">
        <v>0</v>
      </c>
      <c r="S53" s="78">
        <v>0</v>
      </c>
      <c r="T53" s="78">
        <v>0</v>
      </c>
      <c r="U53" s="78">
        <v>0</v>
      </c>
      <c r="V53" s="78">
        <v>0</v>
      </c>
      <c r="W53" s="78">
        <v>0</v>
      </c>
      <c r="X53" s="78">
        <v>0</v>
      </c>
      <c r="Y53" s="78">
        <v>0</v>
      </c>
      <c r="Z53" s="78">
        <v>204913086</v>
      </c>
      <c r="AA53" s="78">
        <v>73905287</v>
      </c>
      <c r="AB53" s="78">
        <v>473430855.99999994</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2844</v>
      </c>
      <c r="B54" s="77">
        <v>46</v>
      </c>
      <c r="C54" s="77">
        <v>18</v>
      </c>
      <c r="D54" s="77">
        <v>46</v>
      </c>
      <c r="E54" s="77">
        <v>2024</v>
      </c>
      <c r="F54" s="77" t="s">
        <v>2588</v>
      </c>
      <c r="G54" s="1017" t="s">
        <v>2845</v>
      </c>
      <c r="H54" s="77" t="s">
        <v>2846</v>
      </c>
      <c r="I54" s="1018"/>
      <c r="J54" s="80">
        <v>81614</v>
      </c>
      <c r="K54" s="78">
        <v>119223225</v>
      </c>
      <c r="L54" s="78">
        <v>198879</v>
      </c>
      <c r="M54" s="78">
        <v>289607782</v>
      </c>
      <c r="N54" s="78">
        <v>7300</v>
      </c>
      <c r="O54" s="78">
        <v>13188794</v>
      </c>
      <c r="P54" s="78">
        <v>354</v>
      </c>
      <c r="Q54" s="78">
        <v>1838866</v>
      </c>
      <c r="R54" s="78">
        <v>0</v>
      </c>
      <c r="S54" s="78">
        <v>0</v>
      </c>
      <c r="T54" s="78">
        <v>0</v>
      </c>
      <c r="U54" s="78">
        <v>0</v>
      </c>
      <c r="V54" s="78">
        <v>0</v>
      </c>
      <c r="W54" s="78">
        <v>0</v>
      </c>
      <c r="X54" s="78">
        <v>0</v>
      </c>
      <c r="Y54" s="78">
        <v>0</v>
      </c>
      <c r="Z54" s="78">
        <v>423858666.99999994</v>
      </c>
      <c r="AA54" s="78">
        <v>182797383</v>
      </c>
      <c r="AB54" s="78">
        <v>1038803468</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2847</v>
      </c>
      <c r="B55" s="77">
        <v>47</v>
      </c>
      <c r="C55" s="77">
        <v>18</v>
      </c>
      <c r="D55" s="77">
        <v>47</v>
      </c>
      <c r="E55" s="77">
        <v>2024</v>
      </c>
      <c r="F55" s="77" t="s">
        <v>2588</v>
      </c>
      <c r="G55" s="1017" t="s">
        <v>2848</v>
      </c>
      <c r="H55" s="77" t="s">
        <v>2705</v>
      </c>
      <c r="I55" s="1018"/>
      <c r="J55" s="80">
        <v>46312</v>
      </c>
      <c r="K55" s="78">
        <v>67099581</v>
      </c>
      <c r="L55" s="78">
        <v>183014</v>
      </c>
      <c r="M55" s="78">
        <v>263618026.99999997</v>
      </c>
      <c r="N55" s="78">
        <v>0</v>
      </c>
      <c r="O55" s="78">
        <v>0</v>
      </c>
      <c r="P55" s="78">
        <v>9881</v>
      </c>
      <c r="Q55" s="78">
        <v>59761039</v>
      </c>
      <c r="R55" s="78">
        <v>0</v>
      </c>
      <c r="S55" s="78">
        <v>0</v>
      </c>
      <c r="T55" s="78">
        <v>0</v>
      </c>
      <c r="U55" s="78">
        <v>0</v>
      </c>
      <c r="V55" s="78">
        <v>2</v>
      </c>
      <c r="W55" s="78">
        <v>0</v>
      </c>
      <c r="X55" s="78">
        <v>0</v>
      </c>
      <c r="Y55" s="78">
        <v>14717.000000000002</v>
      </c>
      <c r="Z55" s="78">
        <v>390493364</v>
      </c>
      <c r="AA55" s="78">
        <v>83090288</v>
      </c>
      <c r="AB55" s="78">
        <v>556466487</v>
      </c>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2849</v>
      </c>
      <c r="B56" s="77">
        <v>48</v>
      </c>
      <c r="C56" s="77">
        <v>18</v>
      </c>
      <c r="D56" s="77">
        <v>48</v>
      </c>
      <c r="E56" s="77">
        <v>2024</v>
      </c>
      <c r="F56" s="77" t="s">
        <v>2588</v>
      </c>
      <c r="G56" s="1017" t="s">
        <v>2850</v>
      </c>
      <c r="H56" s="77" t="s">
        <v>2851</v>
      </c>
      <c r="I56" s="1018"/>
      <c r="J56" s="80">
        <v>127144</v>
      </c>
      <c r="K56" s="78">
        <v>187902270</v>
      </c>
      <c r="L56" s="78">
        <v>194938</v>
      </c>
      <c r="M56" s="78">
        <v>286765721.00000006</v>
      </c>
      <c r="N56" s="78">
        <v>23800</v>
      </c>
      <c r="O56" s="78">
        <v>44683936</v>
      </c>
      <c r="P56" s="78">
        <v>6251</v>
      </c>
      <c r="Q56" s="78">
        <v>36981985</v>
      </c>
      <c r="R56" s="78">
        <v>0</v>
      </c>
      <c r="S56" s="78">
        <v>0</v>
      </c>
      <c r="T56" s="78">
        <v>0</v>
      </c>
      <c r="U56" s="78">
        <v>0</v>
      </c>
      <c r="V56" s="78">
        <v>0</v>
      </c>
      <c r="W56" s="78">
        <v>0</v>
      </c>
      <c r="X56" s="78">
        <v>0</v>
      </c>
      <c r="Y56" s="78">
        <v>0</v>
      </c>
      <c r="Z56" s="78">
        <v>556333912</v>
      </c>
      <c r="AA56" s="78">
        <v>315481093</v>
      </c>
      <c r="AB56" s="78">
        <v>1755721661</v>
      </c>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2852</v>
      </c>
      <c r="B57" s="77">
        <v>49</v>
      </c>
      <c r="C57" s="77">
        <v>18</v>
      </c>
      <c r="D57" s="77">
        <v>49</v>
      </c>
      <c r="E57" s="77">
        <v>2024</v>
      </c>
      <c r="F57" s="77" t="s">
        <v>2588</v>
      </c>
      <c r="G57" s="1017" t="s">
        <v>2853</v>
      </c>
      <c r="H57" s="77" t="s">
        <v>2854</v>
      </c>
      <c r="I57" s="1018"/>
      <c r="J57" s="80">
        <v>60318</v>
      </c>
      <c r="K57" s="78">
        <v>90820587</v>
      </c>
      <c r="L57" s="78">
        <v>379656</v>
      </c>
      <c r="M57" s="78">
        <v>568171322</v>
      </c>
      <c r="N57" s="78">
        <v>15700</v>
      </c>
      <c r="O57" s="78">
        <v>38440737.999999993</v>
      </c>
      <c r="P57" s="78">
        <v>170</v>
      </c>
      <c r="Q57" s="78">
        <v>984407</v>
      </c>
      <c r="R57" s="78">
        <v>0</v>
      </c>
      <c r="S57" s="78">
        <v>0</v>
      </c>
      <c r="T57" s="78">
        <v>0</v>
      </c>
      <c r="U57" s="78">
        <v>0</v>
      </c>
      <c r="V57" s="78">
        <v>84</v>
      </c>
      <c r="W57" s="78">
        <v>0</v>
      </c>
      <c r="X57" s="78">
        <v>0</v>
      </c>
      <c r="Y57" s="78">
        <v>516069</v>
      </c>
      <c r="Z57" s="78">
        <v>698933123.00000012</v>
      </c>
      <c r="AA57" s="78">
        <v>41415562</v>
      </c>
      <c r="AB57" s="78">
        <v>490944666.00000006</v>
      </c>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2855</v>
      </c>
      <c r="B58" s="77">
        <v>50</v>
      </c>
      <c r="C58" s="77">
        <v>18</v>
      </c>
      <c r="D58" s="77">
        <v>50</v>
      </c>
      <c r="E58" s="77">
        <v>2024</v>
      </c>
      <c r="F58" s="77" t="s">
        <v>2588</v>
      </c>
      <c r="G58" s="1017" t="s">
        <v>2856</v>
      </c>
      <c r="H58" s="77" t="s">
        <v>2857</v>
      </c>
      <c r="I58" s="1018"/>
      <c r="J58" s="80">
        <v>51469</v>
      </c>
      <c r="K58" s="78">
        <v>75167345</v>
      </c>
      <c r="L58" s="78">
        <v>118446</v>
      </c>
      <c r="M58" s="78">
        <v>172221713</v>
      </c>
      <c r="N58" s="78">
        <v>62900</v>
      </c>
      <c r="O58" s="78">
        <v>133024829.99999999</v>
      </c>
      <c r="P58" s="78">
        <v>545</v>
      </c>
      <c r="Q58" s="78">
        <v>3158810</v>
      </c>
      <c r="R58" s="78">
        <v>0</v>
      </c>
      <c r="S58" s="78">
        <v>0</v>
      </c>
      <c r="T58" s="78">
        <v>0</v>
      </c>
      <c r="U58" s="78">
        <v>0</v>
      </c>
      <c r="V58" s="78">
        <v>0</v>
      </c>
      <c r="W58" s="78">
        <v>0</v>
      </c>
      <c r="X58" s="78">
        <v>0</v>
      </c>
      <c r="Y58" s="78">
        <v>0</v>
      </c>
      <c r="Z58" s="78">
        <v>383572698</v>
      </c>
      <c r="AA58" s="78">
        <v>73776751</v>
      </c>
      <c r="AB58" s="78">
        <v>418527340</v>
      </c>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2858</v>
      </c>
      <c r="B59" s="77">
        <v>51</v>
      </c>
      <c r="C59" s="77">
        <v>18</v>
      </c>
      <c r="D59" s="77">
        <v>51</v>
      </c>
      <c r="E59" s="77">
        <v>2024</v>
      </c>
      <c r="F59" s="77" t="s">
        <v>2588</v>
      </c>
      <c r="G59" s="1017" t="s">
        <v>2859</v>
      </c>
      <c r="H59" s="77" t="s">
        <v>2860</v>
      </c>
      <c r="I59" s="1018"/>
      <c r="J59" s="80">
        <v>330233</v>
      </c>
      <c r="K59" s="78">
        <v>476531343</v>
      </c>
      <c r="L59" s="78">
        <v>273282</v>
      </c>
      <c r="M59" s="78">
        <v>393002004</v>
      </c>
      <c r="N59" s="78">
        <v>74200</v>
      </c>
      <c r="O59" s="78">
        <v>152517801.00000003</v>
      </c>
      <c r="P59" s="78">
        <v>1240</v>
      </c>
      <c r="Q59" s="78">
        <v>7321527</v>
      </c>
      <c r="R59" s="78">
        <v>0</v>
      </c>
      <c r="S59" s="78">
        <v>0</v>
      </c>
      <c r="T59" s="78">
        <v>0</v>
      </c>
      <c r="U59" s="78">
        <v>0</v>
      </c>
      <c r="V59" s="78">
        <v>0</v>
      </c>
      <c r="W59" s="78">
        <v>0</v>
      </c>
      <c r="X59" s="78">
        <v>0</v>
      </c>
      <c r="Y59" s="78">
        <v>2208.0000000000005</v>
      </c>
      <c r="Z59" s="78">
        <v>1029374883.0000001</v>
      </c>
      <c r="AA59" s="78">
        <v>820833756</v>
      </c>
      <c r="AB59" s="78">
        <v>3998303047.0000005</v>
      </c>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2861</v>
      </c>
      <c r="B60" s="77">
        <v>52</v>
      </c>
      <c r="C60" s="77">
        <v>18</v>
      </c>
      <c r="D60" s="77">
        <v>52</v>
      </c>
      <c r="E60" s="77">
        <v>2024</v>
      </c>
      <c r="F60" s="77" t="s">
        <v>2588</v>
      </c>
      <c r="G60" s="1017" t="s">
        <v>2862</v>
      </c>
      <c r="H60" s="77" t="s">
        <v>2863</v>
      </c>
      <c r="I60" s="1018"/>
      <c r="J60" s="80">
        <v>396170</v>
      </c>
      <c r="K60" s="78">
        <v>601566912</v>
      </c>
      <c r="L60" s="78">
        <v>802434</v>
      </c>
      <c r="M60" s="78">
        <v>1212715604.9999998</v>
      </c>
      <c r="N60" s="78">
        <v>5600</v>
      </c>
      <c r="O60" s="78">
        <v>10817993</v>
      </c>
      <c r="P60" s="78">
        <v>12282</v>
      </c>
      <c r="Q60" s="78">
        <v>80238380</v>
      </c>
      <c r="R60" s="78">
        <v>0</v>
      </c>
      <c r="S60" s="78">
        <v>0</v>
      </c>
      <c r="T60" s="78">
        <v>4573</v>
      </c>
      <c r="U60" s="78">
        <v>2072</v>
      </c>
      <c r="V60" s="78">
        <v>2603</v>
      </c>
      <c r="W60" s="78">
        <v>31627503</v>
      </c>
      <c r="X60" s="78">
        <v>12703541.999999998</v>
      </c>
      <c r="Y60" s="78">
        <v>15962822.000000002</v>
      </c>
      <c r="Z60" s="78">
        <v>1965632756.9999995</v>
      </c>
      <c r="AA60" s="78">
        <v>1058046764.9999999</v>
      </c>
      <c r="AB60" s="78">
        <v>5265769585</v>
      </c>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2864</v>
      </c>
      <c r="B61" s="77">
        <v>53</v>
      </c>
      <c r="C61" s="77">
        <v>18</v>
      </c>
      <c r="D61" s="77">
        <v>53</v>
      </c>
      <c r="E61" s="77">
        <v>2024</v>
      </c>
      <c r="F61" s="77" t="s">
        <v>2588</v>
      </c>
      <c r="G61" s="1017" t="s">
        <v>2865</v>
      </c>
      <c r="H61" s="77" t="s">
        <v>2866</v>
      </c>
      <c r="I61" s="1018"/>
      <c r="J61" s="80">
        <v>17721</v>
      </c>
      <c r="K61" s="78">
        <v>24246764</v>
      </c>
      <c r="L61" s="78">
        <v>15275</v>
      </c>
      <c r="M61" s="78">
        <v>20833503</v>
      </c>
      <c r="N61" s="78">
        <v>98300</v>
      </c>
      <c r="O61" s="78">
        <v>279968474</v>
      </c>
      <c r="P61" s="78">
        <v>970</v>
      </c>
      <c r="Q61" s="78">
        <v>5121281</v>
      </c>
      <c r="R61" s="78">
        <v>0</v>
      </c>
      <c r="S61" s="78">
        <v>0</v>
      </c>
      <c r="T61" s="78">
        <v>0</v>
      </c>
      <c r="U61" s="78">
        <v>0</v>
      </c>
      <c r="V61" s="78">
        <v>0</v>
      </c>
      <c r="W61" s="78">
        <v>0</v>
      </c>
      <c r="X61" s="78">
        <v>0</v>
      </c>
      <c r="Y61" s="78">
        <v>0</v>
      </c>
      <c r="Z61" s="78">
        <v>330170022</v>
      </c>
      <c r="AA61" s="78">
        <v>6817154</v>
      </c>
      <c r="AB61" s="78">
        <v>97523143</v>
      </c>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2867</v>
      </c>
      <c r="B62" s="77">
        <v>54</v>
      </c>
      <c r="C62" s="77">
        <v>18</v>
      </c>
      <c r="D62" s="77">
        <v>54</v>
      </c>
      <c r="E62" s="77">
        <v>2024</v>
      </c>
      <c r="F62" s="77" t="s">
        <v>2588</v>
      </c>
      <c r="G62" s="1017" t="s">
        <v>2868</v>
      </c>
      <c r="H62" s="77" t="s">
        <v>2869</v>
      </c>
      <c r="I62" s="1018"/>
      <c r="J62" s="80">
        <v>199421</v>
      </c>
      <c r="K62" s="78">
        <v>304751692</v>
      </c>
      <c r="L62" s="78">
        <v>447236</v>
      </c>
      <c r="M62" s="78">
        <v>679728890</v>
      </c>
      <c r="N62" s="78">
        <v>0</v>
      </c>
      <c r="O62" s="78">
        <v>0</v>
      </c>
      <c r="P62" s="78">
        <v>5000</v>
      </c>
      <c r="Q62" s="78">
        <v>43920538</v>
      </c>
      <c r="R62" s="78">
        <v>0</v>
      </c>
      <c r="S62" s="78">
        <v>0</v>
      </c>
      <c r="T62" s="78">
        <v>0</v>
      </c>
      <c r="U62" s="78">
        <v>258</v>
      </c>
      <c r="V62" s="78">
        <v>451</v>
      </c>
      <c r="W62" s="78">
        <v>0</v>
      </c>
      <c r="X62" s="78">
        <v>1582301</v>
      </c>
      <c r="Y62" s="78">
        <v>2763570</v>
      </c>
      <c r="Z62" s="78">
        <v>1032746990.9999999</v>
      </c>
      <c r="AA62" s="78">
        <v>493321913.00000006</v>
      </c>
      <c r="AB62" s="78">
        <v>2580091483</v>
      </c>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2870</v>
      </c>
      <c r="B63" s="77">
        <v>55</v>
      </c>
      <c r="C63" s="77">
        <v>18</v>
      </c>
      <c r="D63" s="77">
        <v>55</v>
      </c>
      <c r="E63" s="77">
        <v>2024</v>
      </c>
      <c r="F63" s="77" t="s">
        <v>2588</v>
      </c>
      <c r="G63" s="1017" t="s">
        <v>2871</v>
      </c>
      <c r="H63" s="77" t="s">
        <v>2872</v>
      </c>
      <c r="I63" s="1018"/>
      <c r="J63" s="80">
        <v>51830</v>
      </c>
      <c r="K63" s="78">
        <v>75858823</v>
      </c>
      <c r="L63" s="78">
        <v>117611</v>
      </c>
      <c r="M63" s="78">
        <v>171341939.00000003</v>
      </c>
      <c r="N63" s="78">
        <v>0</v>
      </c>
      <c r="O63" s="78">
        <v>0</v>
      </c>
      <c r="P63" s="78">
        <v>513</v>
      </c>
      <c r="Q63" s="78">
        <v>2581147</v>
      </c>
      <c r="R63" s="78">
        <v>0</v>
      </c>
      <c r="S63" s="78">
        <v>0</v>
      </c>
      <c r="T63" s="78">
        <v>0</v>
      </c>
      <c r="U63" s="78">
        <v>0</v>
      </c>
      <c r="V63" s="78">
        <v>0</v>
      </c>
      <c r="W63" s="78">
        <v>0</v>
      </c>
      <c r="X63" s="78">
        <v>0</v>
      </c>
      <c r="Y63" s="78">
        <v>0</v>
      </c>
      <c r="Z63" s="78">
        <v>249781909</v>
      </c>
      <c r="AA63" s="78">
        <v>90657812</v>
      </c>
      <c r="AB63" s="78">
        <v>557684532</v>
      </c>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2873</v>
      </c>
      <c r="B64" s="77">
        <v>56</v>
      </c>
      <c r="C64" s="77">
        <v>18</v>
      </c>
      <c r="D64" s="77">
        <v>56</v>
      </c>
      <c r="E64" s="77">
        <v>2024</v>
      </c>
      <c r="F64" s="77" t="s">
        <v>2588</v>
      </c>
      <c r="G64" s="1017" t="s">
        <v>2874</v>
      </c>
      <c r="H64" s="77" t="s">
        <v>2875</v>
      </c>
      <c r="I64" s="1018"/>
      <c r="J64" s="80">
        <v>46311</v>
      </c>
      <c r="K64" s="78">
        <v>68509779.999999985</v>
      </c>
      <c r="L64" s="78">
        <v>156191</v>
      </c>
      <c r="M64" s="78">
        <v>230144760.00000003</v>
      </c>
      <c r="N64" s="78">
        <v>5700</v>
      </c>
      <c r="O64" s="78">
        <v>9953213</v>
      </c>
      <c r="P64" s="78">
        <v>139</v>
      </c>
      <c r="Q64" s="78">
        <v>701013</v>
      </c>
      <c r="R64" s="78">
        <v>0</v>
      </c>
      <c r="S64" s="78">
        <v>0</v>
      </c>
      <c r="T64" s="78">
        <v>0</v>
      </c>
      <c r="U64" s="78">
        <v>0</v>
      </c>
      <c r="V64" s="78">
        <v>0</v>
      </c>
      <c r="W64" s="78">
        <v>0</v>
      </c>
      <c r="X64" s="78">
        <v>0</v>
      </c>
      <c r="Y64" s="78">
        <v>0</v>
      </c>
      <c r="Z64" s="78">
        <v>309308766</v>
      </c>
      <c r="AA64" s="78">
        <v>99873550</v>
      </c>
      <c r="AB64" s="78">
        <v>446712113</v>
      </c>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2876</v>
      </c>
      <c r="B65" s="77">
        <v>57</v>
      </c>
      <c r="C65" s="77">
        <v>18</v>
      </c>
      <c r="D65" s="77">
        <v>57</v>
      </c>
      <c r="E65" s="77">
        <v>2024</v>
      </c>
      <c r="F65" s="77" t="s">
        <v>2588</v>
      </c>
      <c r="G65" s="1017" t="s">
        <v>2877</v>
      </c>
      <c r="H65" s="77" t="s">
        <v>2878</v>
      </c>
      <c r="I65" s="1018"/>
      <c r="J65" s="80">
        <v>269384</v>
      </c>
      <c r="K65" s="78">
        <v>379914999</v>
      </c>
      <c r="L65" s="78">
        <v>663822</v>
      </c>
      <c r="M65" s="78">
        <v>933729195</v>
      </c>
      <c r="N65" s="78">
        <v>34800</v>
      </c>
      <c r="O65" s="78">
        <v>76870055</v>
      </c>
      <c r="P65" s="78">
        <v>3977</v>
      </c>
      <c r="Q65" s="78">
        <v>23291895</v>
      </c>
      <c r="R65" s="78">
        <v>2885</v>
      </c>
      <c r="S65" s="78">
        <v>18557572</v>
      </c>
      <c r="T65" s="78">
        <v>0</v>
      </c>
      <c r="U65" s="78">
        <v>0</v>
      </c>
      <c r="V65" s="78">
        <v>106</v>
      </c>
      <c r="W65" s="78">
        <v>0</v>
      </c>
      <c r="X65" s="78">
        <v>0</v>
      </c>
      <c r="Y65" s="78">
        <v>651218</v>
      </c>
      <c r="Z65" s="78">
        <v>1433014934.14958</v>
      </c>
      <c r="AA65" s="78">
        <v>724082848</v>
      </c>
      <c r="AB65" s="78">
        <v>3450503617.9999995</v>
      </c>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2879</v>
      </c>
      <c r="B66" s="77">
        <v>58</v>
      </c>
      <c r="C66" s="77">
        <v>18</v>
      </c>
      <c r="D66" s="77">
        <v>58</v>
      </c>
      <c r="E66" s="77">
        <v>2024</v>
      </c>
      <c r="F66" s="77" t="s">
        <v>2588</v>
      </c>
      <c r="G66" s="1017" t="s">
        <v>2880</v>
      </c>
      <c r="H66" s="77" t="s">
        <v>2881</v>
      </c>
      <c r="I66" s="1018"/>
      <c r="J66" s="80">
        <v>1700659</v>
      </c>
      <c r="K66" s="78">
        <v>2410435754</v>
      </c>
      <c r="L66" s="78">
        <v>1404373</v>
      </c>
      <c r="M66" s="78">
        <v>1984289229</v>
      </c>
      <c r="N66" s="78">
        <v>96900</v>
      </c>
      <c r="O66" s="78">
        <v>188102259</v>
      </c>
      <c r="P66" s="78">
        <v>32708</v>
      </c>
      <c r="Q66" s="78">
        <v>178369080</v>
      </c>
      <c r="R66" s="78">
        <v>0</v>
      </c>
      <c r="S66" s="78">
        <v>0</v>
      </c>
      <c r="T66" s="78">
        <v>0</v>
      </c>
      <c r="U66" s="78">
        <v>0</v>
      </c>
      <c r="V66" s="78">
        <v>2162</v>
      </c>
      <c r="W66" s="78">
        <v>0</v>
      </c>
      <c r="X66" s="78">
        <v>0</v>
      </c>
      <c r="Y66" s="78">
        <v>13259592.000000002</v>
      </c>
      <c r="Z66" s="78">
        <v>4774455914.000001</v>
      </c>
      <c r="AA66" s="78">
        <v>4090671282.0000005</v>
      </c>
      <c r="AB66" s="78">
        <v>20129215707</v>
      </c>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2882</v>
      </c>
      <c r="B67" s="77">
        <v>59</v>
      </c>
      <c r="C67" s="77">
        <v>18</v>
      </c>
      <c r="D67" s="77">
        <v>59</v>
      </c>
      <c r="E67" s="77">
        <v>2024</v>
      </c>
      <c r="F67" s="77" t="s">
        <v>2588</v>
      </c>
      <c r="G67" s="1017" t="s">
        <v>2883</v>
      </c>
      <c r="H67" s="77" t="s">
        <v>2884</v>
      </c>
      <c r="I67" s="1018"/>
      <c r="J67" s="80">
        <v>55113</v>
      </c>
      <c r="K67" s="78">
        <v>82426261</v>
      </c>
      <c r="L67" s="78">
        <v>209065</v>
      </c>
      <c r="M67" s="78">
        <v>310564438</v>
      </c>
      <c r="N67" s="78">
        <v>110400</v>
      </c>
      <c r="O67" s="78">
        <v>237825437</v>
      </c>
      <c r="P67" s="78">
        <v>8942</v>
      </c>
      <c r="Q67" s="78">
        <v>51751029</v>
      </c>
      <c r="R67" s="78">
        <v>0</v>
      </c>
      <c r="S67" s="78">
        <v>0</v>
      </c>
      <c r="T67" s="78">
        <v>0</v>
      </c>
      <c r="U67" s="78">
        <v>0</v>
      </c>
      <c r="V67" s="78">
        <v>64</v>
      </c>
      <c r="W67" s="78">
        <v>0</v>
      </c>
      <c r="X67" s="78">
        <v>0</v>
      </c>
      <c r="Y67" s="78">
        <v>393429</v>
      </c>
      <c r="Z67" s="78">
        <v>682960594</v>
      </c>
      <c r="AA67" s="78">
        <v>26365482</v>
      </c>
      <c r="AB67" s="78">
        <v>375209221</v>
      </c>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2885</v>
      </c>
      <c r="B68" s="77">
        <v>60</v>
      </c>
      <c r="C68" s="77">
        <v>18</v>
      </c>
      <c r="D68" s="77">
        <v>60</v>
      </c>
      <c r="E68" s="77">
        <v>2024</v>
      </c>
      <c r="F68" s="77" t="s">
        <v>2588</v>
      </c>
      <c r="G68" s="1017" t="s">
        <v>2886</v>
      </c>
      <c r="H68" s="77" t="s">
        <v>2887</v>
      </c>
      <c r="I68" s="1018"/>
      <c r="J68" s="80">
        <v>42491</v>
      </c>
      <c r="K68" s="78">
        <v>56070397</v>
      </c>
      <c r="L68" s="78">
        <v>51884</v>
      </c>
      <c r="M68" s="78">
        <v>68343584</v>
      </c>
      <c r="N68" s="78">
        <v>28900</v>
      </c>
      <c r="O68" s="78">
        <v>53728029</v>
      </c>
      <c r="P68" s="78">
        <v>11789</v>
      </c>
      <c r="Q68" s="78">
        <v>81400710</v>
      </c>
      <c r="R68" s="78">
        <v>0</v>
      </c>
      <c r="S68" s="78">
        <v>0</v>
      </c>
      <c r="T68" s="78">
        <v>0</v>
      </c>
      <c r="U68" s="78">
        <v>0</v>
      </c>
      <c r="V68" s="78">
        <v>0</v>
      </c>
      <c r="W68" s="78">
        <v>0</v>
      </c>
      <c r="X68" s="78">
        <v>0</v>
      </c>
      <c r="Y68" s="78">
        <v>0</v>
      </c>
      <c r="Z68" s="78">
        <v>259542720.00000003</v>
      </c>
      <c r="AA68" s="78">
        <v>17653904</v>
      </c>
      <c r="AB68" s="78">
        <v>259453508</v>
      </c>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2888</v>
      </c>
      <c r="B69" s="77">
        <v>61</v>
      </c>
      <c r="C69" s="77">
        <v>18</v>
      </c>
      <c r="D69" s="77">
        <v>61</v>
      </c>
      <c r="E69" s="77">
        <v>2024</v>
      </c>
      <c r="F69" s="77" t="s">
        <v>2588</v>
      </c>
      <c r="G69" s="1017" t="s">
        <v>2889</v>
      </c>
      <c r="H69" s="77" t="s">
        <v>2890</v>
      </c>
      <c r="I69" s="1018"/>
      <c r="J69" s="80">
        <v>13811</v>
      </c>
      <c r="K69" s="78">
        <v>17896865</v>
      </c>
      <c r="L69" s="78">
        <v>20502</v>
      </c>
      <c r="M69" s="78">
        <v>26490422</v>
      </c>
      <c r="N69" s="78">
        <v>127800</v>
      </c>
      <c r="O69" s="78">
        <v>301162862</v>
      </c>
      <c r="P69" s="78">
        <v>7046</v>
      </c>
      <c r="Q69" s="78">
        <v>43359898</v>
      </c>
      <c r="R69" s="78">
        <v>0</v>
      </c>
      <c r="S69" s="78">
        <v>0</v>
      </c>
      <c r="T69" s="78">
        <v>0</v>
      </c>
      <c r="U69" s="78">
        <v>0</v>
      </c>
      <c r="V69" s="78">
        <v>0</v>
      </c>
      <c r="W69" s="78">
        <v>0</v>
      </c>
      <c r="X69" s="78">
        <v>0</v>
      </c>
      <c r="Y69" s="78">
        <v>0</v>
      </c>
      <c r="Z69" s="78">
        <v>388910047</v>
      </c>
      <c r="AA69" s="78">
        <v>4241083</v>
      </c>
      <c r="AB69" s="78">
        <v>62578434.000000007</v>
      </c>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2891</v>
      </c>
      <c r="B70" s="77">
        <v>62</v>
      </c>
      <c r="C70" s="77">
        <v>18</v>
      </c>
      <c r="D70" s="77">
        <v>62</v>
      </c>
      <c r="E70" s="77">
        <v>2024</v>
      </c>
      <c r="F70" s="77" t="s">
        <v>2588</v>
      </c>
      <c r="G70" s="1017" t="s">
        <v>2892</v>
      </c>
      <c r="H70" s="77" t="s">
        <v>2893</v>
      </c>
      <c r="I70" s="1018"/>
      <c r="J70" s="80">
        <v>17156</v>
      </c>
      <c r="K70" s="78">
        <v>21732327</v>
      </c>
      <c r="L70" s="78">
        <v>58141</v>
      </c>
      <c r="M70" s="78">
        <v>73631985</v>
      </c>
      <c r="N70" s="78">
        <v>1800</v>
      </c>
      <c r="O70" s="78">
        <v>3544667</v>
      </c>
      <c r="P70" s="78">
        <v>2111</v>
      </c>
      <c r="Q70" s="78">
        <v>12303364</v>
      </c>
      <c r="R70" s="78">
        <v>0</v>
      </c>
      <c r="S70" s="78">
        <v>0</v>
      </c>
      <c r="T70" s="78">
        <v>125134</v>
      </c>
      <c r="U70" s="78">
        <v>16450</v>
      </c>
      <c r="V70" s="78">
        <v>1010</v>
      </c>
      <c r="W70" s="78">
        <v>874425093</v>
      </c>
      <c r="X70" s="78">
        <v>100871400</v>
      </c>
      <c r="Y70" s="78">
        <v>6196018.0000000009</v>
      </c>
      <c r="Z70" s="78">
        <v>1092704854</v>
      </c>
      <c r="AA70" s="78">
        <v>30643063.999999996</v>
      </c>
      <c r="AB70" s="78">
        <v>268020219.99999997</v>
      </c>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2894</v>
      </c>
      <c r="B71" s="77">
        <v>63</v>
      </c>
      <c r="C71" s="77">
        <v>18</v>
      </c>
      <c r="D71" s="77">
        <v>63</v>
      </c>
      <c r="E71" s="77">
        <v>2024</v>
      </c>
      <c r="F71" s="77" t="s">
        <v>2588</v>
      </c>
      <c r="G71" s="1017" t="s">
        <v>2895</v>
      </c>
      <c r="H71" s="77" t="s">
        <v>2896</v>
      </c>
      <c r="I71" s="1018"/>
      <c r="J71" s="80">
        <v>82124</v>
      </c>
      <c r="K71" s="78">
        <v>105190973</v>
      </c>
      <c r="L71" s="78">
        <v>216941</v>
      </c>
      <c r="M71" s="78">
        <v>277539531</v>
      </c>
      <c r="N71" s="78">
        <v>43900</v>
      </c>
      <c r="O71" s="78">
        <v>91049876</v>
      </c>
      <c r="P71" s="78">
        <v>4670</v>
      </c>
      <c r="Q71" s="78">
        <v>24982098.999999996</v>
      </c>
      <c r="R71" s="78">
        <v>0</v>
      </c>
      <c r="S71" s="78">
        <v>0</v>
      </c>
      <c r="T71" s="78">
        <v>0</v>
      </c>
      <c r="U71" s="78">
        <v>0</v>
      </c>
      <c r="V71" s="78">
        <v>59</v>
      </c>
      <c r="W71" s="78">
        <v>0</v>
      </c>
      <c r="X71" s="78">
        <v>0</v>
      </c>
      <c r="Y71" s="78">
        <v>360071.00000000006</v>
      </c>
      <c r="Z71" s="78">
        <v>499122550</v>
      </c>
      <c r="AA71" s="78">
        <v>182502537</v>
      </c>
      <c r="AB71" s="78">
        <v>806577485</v>
      </c>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2897</v>
      </c>
      <c r="B72" s="77">
        <v>64</v>
      </c>
      <c r="C72" s="77">
        <v>18</v>
      </c>
      <c r="D72" s="77">
        <v>64</v>
      </c>
      <c r="E72" s="77">
        <v>2024</v>
      </c>
      <c r="F72" s="77" t="s">
        <v>2588</v>
      </c>
      <c r="G72" s="1017" t="s">
        <v>2898</v>
      </c>
      <c r="H72" s="77" t="s">
        <v>2899</v>
      </c>
      <c r="I72" s="1018"/>
      <c r="J72" s="80">
        <v>59179</v>
      </c>
      <c r="K72" s="78">
        <v>90988649.000000015</v>
      </c>
      <c r="L72" s="78">
        <v>381948</v>
      </c>
      <c r="M72" s="78">
        <v>583965633.99999988</v>
      </c>
      <c r="N72" s="78">
        <v>0</v>
      </c>
      <c r="O72" s="78">
        <v>0</v>
      </c>
      <c r="P72" s="78">
        <v>767</v>
      </c>
      <c r="Q72" s="78">
        <v>4787946</v>
      </c>
      <c r="R72" s="78">
        <v>0</v>
      </c>
      <c r="S72" s="78">
        <v>0</v>
      </c>
      <c r="T72" s="78">
        <v>0</v>
      </c>
      <c r="U72" s="78">
        <v>0</v>
      </c>
      <c r="V72" s="78">
        <v>66</v>
      </c>
      <c r="W72" s="78">
        <v>0</v>
      </c>
      <c r="X72" s="78">
        <v>0</v>
      </c>
      <c r="Y72" s="78">
        <v>404221</v>
      </c>
      <c r="Z72" s="78">
        <v>680146450</v>
      </c>
      <c r="AA72" s="78">
        <v>128414454</v>
      </c>
      <c r="AB72" s="78">
        <v>846249409</v>
      </c>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2900</v>
      </c>
      <c r="B73" s="77">
        <v>65</v>
      </c>
      <c r="C73" s="77">
        <v>18</v>
      </c>
      <c r="D73" s="77">
        <v>65</v>
      </c>
      <c r="E73" s="77">
        <v>2024</v>
      </c>
      <c r="F73" s="77" t="s">
        <v>2588</v>
      </c>
      <c r="G73" s="1017" t="s">
        <v>2901</v>
      </c>
      <c r="H73" s="77" t="s">
        <v>2902</v>
      </c>
      <c r="I73" s="1018"/>
      <c r="J73" s="80">
        <v>5940</v>
      </c>
      <c r="K73" s="78">
        <v>7826891</v>
      </c>
      <c r="L73" s="78">
        <v>7085</v>
      </c>
      <c r="M73" s="78">
        <v>9304508</v>
      </c>
      <c r="N73" s="78">
        <v>61900</v>
      </c>
      <c r="O73" s="78">
        <v>156842812</v>
      </c>
      <c r="P73" s="78">
        <v>1617</v>
      </c>
      <c r="Q73" s="78">
        <v>9952687</v>
      </c>
      <c r="R73" s="78">
        <v>0</v>
      </c>
      <c r="S73" s="78">
        <v>0</v>
      </c>
      <c r="T73" s="78">
        <v>0</v>
      </c>
      <c r="U73" s="78">
        <v>0</v>
      </c>
      <c r="V73" s="78">
        <v>0</v>
      </c>
      <c r="W73" s="78">
        <v>0</v>
      </c>
      <c r="X73" s="78">
        <v>0</v>
      </c>
      <c r="Y73" s="78">
        <v>0</v>
      </c>
      <c r="Z73" s="78">
        <v>183926898.00000003</v>
      </c>
      <c r="AA73" s="78">
        <v>2136978</v>
      </c>
      <c r="AB73" s="78">
        <v>30850788</v>
      </c>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2903</v>
      </c>
      <c r="B74" s="77">
        <v>66</v>
      </c>
      <c r="C74" s="77">
        <v>18</v>
      </c>
      <c r="D74" s="77">
        <v>66</v>
      </c>
      <c r="E74" s="77">
        <v>2024</v>
      </c>
      <c r="F74" s="77" t="s">
        <v>2588</v>
      </c>
      <c r="G74" s="1017" t="s">
        <v>2904</v>
      </c>
      <c r="H74" s="77" t="s">
        <v>2905</v>
      </c>
      <c r="I74" s="1018"/>
      <c r="J74" s="80">
        <v>124305</v>
      </c>
      <c r="K74" s="78">
        <v>190710516.99999997</v>
      </c>
      <c r="L74" s="78">
        <v>458111</v>
      </c>
      <c r="M74" s="78">
        <v>698934134</v>
      </c>
      <c r="N74" s="78">
        <v>400</v>
      </c>
      <c r="O74" s="78">
        <v>819010.99999999988</v>
      </c>
      <c r="P74" s="78">
        <v>7964</v>
      </c>
      <c r="Q74" s="78">
        <v>49340436.000000007</v>
      </c>
      <c r="R74" s="78">
        <v>0</v>
      </c>
      <c r="S74" s="78">
        <v>0</v>
      </c>
      <c r="T74" s="78">
        <v>0</v>
      </c>
      <c r="U74" s="78">
        <v>0</v>
      </c>
      <c r="V74" s="78">
        <v>165</v>
      </c>
      <c r="W74" s="78">
        <v>0</v>
      </c>
      <c r="X74" s="78">
        <v>0</v>
      </c>
      <c r="Y74" s="78">
        <v>1013496.9999999999</v>
      </c>
      <c r="Z74" s="78">
        <v>940817595</v>
      </c>
      <c r="AA74" s="78">
        <v>324497489</v>
      </c>
      <c r="AB74" s="78">
        <v>1675117948.9999998</v>
      </c>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2906</v>
      </c>
      <c r="B75" s="77">
        <v>67</v>
      </c>
      <c r="C75" s="77">
        <v>18</v>
      </c>
      <c r="D75" s="77">
        <v>67</v>
      </c>
      <c r="E75" s="77">
        <v>2024</v>
      </c>
      <c r="F75" s="77" t="s">
        <v>2588</v>
      </c>
      <c r="G75" s="1017" t="s">
        <v>2907</v>
      </c>
      <c r="H75" s="77" t="s">
        <v>2908</v>
      </c>
      <c r="I75" s="1018"/>
      <c r="J75" s="80">
        <v>91995</v>
      </c>
      <c r="K75" s="78">
        <v>135582983</v>
      </c>
      <c r="L75" s="78">
        <v>205708</v>
      </c>
      <c r="M75" s="78">
        <v>302166761</v>
      </c>
      <c r="N75" s="78">
        <v>4500</v>
      </c>
      <c r="O75" s="78">
        <v>8581248</v>
      </c>
      <c r="P75" s="78">
        <v>1131</v>
      </c>
      <c r="Q75" s="78">
        <v>5842082</v>
      </c>
      <c r="R75" s="78">
        <v>0</v>
      </c>
      <c r="S75" s="78">
        <v>0</v>
      </c>
      <c r="T75" s="78">
        <v>0</v>
      </c>
      <c r="U75" s="78">
        <v>0</v>
      </c>
      <c r="V75" s="78">
        <v>0</v>
      </c>
      <c r="W75" s="78">
        <v>0</v>
      </c>
      <c r="X75" s="78">
        <v>0</v>
      </c>
      <c r="Y75" s="78">
        <v>0</v>
      </c>
      <c r="Z75" s="78">
        <v>452173074</v>
      </c>
      <c r="AA75" s="78">
        <v>192364013</v>
      </c>
      <c r="AB75" s="78">
        <v>1069804237</v>
      </c>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2909</v>
      </c>
      <c r="B76" s="77">
        <v>68</v>
      </c>
      <c r="C76" s="77">
        <v>18</v>
      </c>
      <c r="D76" s="77">
        <v>68</v>
      </c>
      <c r="E76" s="77">
        <v>2024</v>
      </c>
      <c r="F76" s="77" t="s">
        <v>2588</v>
      </c>
      <c r="G76" s="1017" t="s">
        <v>2910</v>
      </c>
      <c r="H76" s="77" t="s">
        <v>2911</v>
      </c>
      <c r="I76" s="1018"/>
      <c r="J76" s="80">
        <v>61133</v>
      </c>
      <c r="K76" s="78">
        <v>84715772</v>
      </c>
      <c r="L76" s="78">
        <v>345268</v>
      </c>
      <c r="M76" s="78">
        <v>477077262.99999994</v>
      </c>
      <c r="N76" s="78">
        <v>0</v>
      </c>
      <c r="O76" s="78">
        <v>0</v>
      </c>
      <c r="P76" s="78">
        <v>4289</v>
      </c>
      <c r="Q76" s="78">
        <v>21666649</v>
      </c>
      <c r="R76" s="78">
        <v>0</v>
      </c>
      <c r="S76" s="78">
        <v>0</v>
      </c>
      <c r="T76" s="78">
        <v>0</v>
      </c>
      <c r="U76" s="78">
        <v>0</v>
      </c>
      <c r="V76" s="78">
        <v>0</v>
      </c>
      <c r="W76" s="78">
        <v>0</v>
      </c>
      <c r="X76" s="78">
        <v>0</v>
      </c>
      <c r="Y76" s="78">
        <v>0</v>
      </c>
      <c r="Z76" s="78">
        <v>583459683.99999988</v>
      </c>
      <c r="AA76" s="78">
        <v>142540450</v>
      </c>
      <c r="AB76" s="78">
        <v>775528547</v>
      </c>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2912</v>
      </c>
      <c r="B77" s="77">
        <v>69</v>
      </c>
      <c r="C77" s="77">
        <v>18</v>
      </c>
      <c r="D77" s="77">
        <v>69</v>
      </c>
      <c r="E77" s="77">
        <v>2024</v>
      </c>
      <c r="F77" s="77" t="s">
        <v>2588</v>
      </c>
      <c r="G77" s="1017" t="s">
        <v>2913</v>
      </c>
      <c r="H77" s="77" t="s">
        <v>2914</v>
      </c>
      <c r="I77" s="1018"/>
      <c r="J77" s="80">
        <v>1082933</v>
      </c>
      <c r="K77" s="78">
        <v>1602330410</v>
      </c>
      <c r="L77" s="78">
        <v>2131477</v>
      </c>
      <c r="M77" s="78">
        <v>3138537327</v>
      </c>
      <c r="N77" s="78">
        <v>14100</v>
      </c>
      <c r="O77" s="78">
        <v>27961835.999999996</v>
      </c>
      <c r="P77" s="78">
        <v>70467</v>
      </c>
      <c r="Q77" s="78">
        <v>406788478</v>
      </c>
      <c r="R77" s="78">
        <v>202</v>
      </c>
      <c r="S77" s="78">
        <v>1034601.0000000001</v>
      </c>
      <c r="T77" s="78">
        <v>3025</v>
      </c>
      <c r="U77" s="78">
        <v>1242</v>
      </c>
      <c r="V77" s="78">
        <v>494</v>
      </c>
      <c r="W77" s="78">
        <v>20385483</v>
      </c>
      <c r="X77" s="78">
        <v>7614227</v>
      </c>
      <c r="Y77" s="78">
        <v>3030680</v>
      </c>
      <c r="Z77" s="78">
        <v>5207683042.0443611</v>
      </c>
      <c r="AA77" s="78">
        <v>2708113105</v>
      </c>
      <c r="AB77" s="78">
        <v>13540824443</v>
      </c>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2915</v>
      </c>
      <c r="B78" s="77">
        <v>70</v>
      </c>
      <c r="C78" s="77">
        <v>18</v>
      </c>
      <c r="D78" s="77">
        <v>70</v>
      </c>
      <c r="E78" s="77">
        <v>2024</v>
      </c>
      <c r="F78" s="77" t="s">
        <v>2588</v>
      </c>
      <c r="G78" s="1017" t="s">
        <v>2916</v>
      </c>
      <c r="H78" s="77" t="s">
        <v>2917</v>
      </c>
      <c r="I78" s="1018"/>
      <c r="J78" s="80">
        <v>11891</v>
      </c>
      <c r="K78" s="78">
        <v>17554712</v>
      </c>
      <c r="L78" s="78">
        <v>64279</v>
      </c>
      <c r="M78" s="78">
        <v>94336325</v>
      </c>
      <c r="N78" s="78">
        <v>200</v>
      </c>
      <c r="O78" s="78">
        <v>323591</v>
      </c>
      <c r="P78" s="78">
        <v>1324</v>
      </c>
      <c r="Q78" s="78">
        <v>8418313</v>
      </c>
      <c r="R78" s="78">
        <v>0</v>
      </c>
      <c r="S78" s="78">
        <v>0</v>
      </c>
      <c r="T78" s="78">
        <v>0</v>
      </c>
      <c r="U78" s="78">
        <v>0</v>
      </c>
      <c r="V78" s="78">
        <v>0</v>
      </c>
      <c r="W78" s="78">
        <v>0</v>
      </c>
      <c r="X78" s="78">
        <v>0</v>
      </c>
      <c r="Y78" s="78">
        <v>0</v>
      </c>
      <c r="Z78" s="78">
        <v>120632940.99999999</v>
      </c>
      <c r="AA78" s="78">
        <v>4685904</v>
      </c>
      <c r="AB78" s="78">
        <v>61364763</v>
      </c>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2918</v>
      </c>
      <c r="B79" s="77">
        <v>71</v>
      </c>
      <c r="C79" s="77">
        <v>18</v>
      </c>
      <c r="D79" s="77">
        <v>71</v>
      </c>
      <c r="E79" s="77">
        <v>2024</v>
      </c>
      <c r="F79" s="77" t="s">
        <v>2588</v>
      </c>
      <c r="G79" s="1017" t="s">
        <v>2919</v>
      </c>
      <c r="H79" s="77" t="s">
        <v>2706</v>
      </c>
      <c r="I79" s="1018"/>
      <c r="J79" s="80">
        <v>54427</v>
      </c>
      <c r="K79" s="78">
        <v>75383907.999999985</v>
      </c>
      <c r="L79" s="78">
        <v>780761</v>
      </c>
      <c r="M79" s="78">
        <v>1076479351</v>
      </c>
      <c r="N79" s="78">
        <v>0</v>
      </c>
      <c r="O79" s="78">
        <v>0</v>
      </c>
      <c r="P79" s="78">
        <v>5978</v>
      </c>
      <c r="Q79" s="78">
        <v>38016973</v>
      </c>
      <c r="R79" s="78">
        <v>0</v>
      </c>
      <c r="S79" s="78">
        <v>0</v>
      </c>
      <c r="T79" s="78">
        <v>0</v>
      </c>
      <c r="U79" s="78">
        <v>0</v>
      </c>
      <c r="V79" s="78">
        <v>1675</v>
      </c>
      <c r="W79" s="78">
        <v>0</v>
      </c>
      <c r="X79" s="78">
        <v>0</v>
      </c>
      <c r="Y79" s="78">
        <v>10272326</v>
      </c>
      <c r="Z79" s="78">
        <v>1200152558</v>
      </c>
      <c r="AA79" s="78">
        <v>11634194</v>
      </c>
      <c r="AB79" s="78">
        <v>203638568</v>
      </c>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2920</v>
      </c>
      <c r="B80" s="77">
        <v>72</v>
      </c>
      <c r="C80" s="77">
        <v>18</v>
      </c>
      <c r="D80" s="77">
        <v>72</v>
      </c>
      <c r="E80" s="77">
        <v>2024</v>
      </c>
      <c r="F80" s="77" t="s">
        <v>2588</v>
      </c>
      <c r="G80" s="1017" t="s">
        <v>2921</v>
      </c>
      <c r="H80" s="77" t="s">
        <v>2922</v>
      </c>
      <c r="I80" s="1018"/>
      <c r="J80" s="80">
        <v>84603</v>
      </c>
      <c r="K80" s="78">
        <v>124989126</v>
      </c>
      <c r="L80" s="78">
        <v>275705</v>
      </c>
      <c r="M80" s="78">
        <v>405913038.99999994</v>
      </c>
      <c r="N80" s="78">
        <v>200</v>
      </c>
      <c r="O80" s="78">
        <v>330737</v>
      </c>
      <c r="P80" s="78">
        <v>2100</v>
      </c>
      <c r="Q80" s="78">
        <v>12521759</v>
      </c>
      <c r="R80" s="78">
        <v>0</v>
      </c>
      <c r="S80" s="78">
        <v>0</v>
      </c>
      <c r="T80" s="78">
        <v>0</v>
      </c>
      <c r="U80" s="78">
        <v>0</v>
      </c>
      <c r="V80" s="78">
        <v>0</v>
      </c>
      <c r="W80" s="78">
        <v>0</v>
      </c>
      <c r="X80" s="78">
        <v>0</v>
      </c>
      <c r="Y80" s="78">
        <v>0</v>
      </c>
      <c r="Z80" s="78">
        <v>543754661</v>
      </c>
      <c r="AA80" s="78">
        <v>223681918.99999997</v>
      </c>
      <c r="AB80" s="78">
        <v>1379640158</v>
      </c>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2923</v>
      </c>
      <c r="B81" s="77">
        <v>73</v>
      </c>
      <c r="C81" s="77">
        <v>18</v>
      </c>
      <c r="D81" s="77">
        <v>73</v>
      </c>
      <c r="E81" s="77">
        <v>2024</v>
      </c>
      <c r="F81" s="77" t="s">
        <v>2588</v>
      </c>
      <c r="G81" s="1017" t="s">
        <v>2924</v>
      </c>
      <c r="H81" s="77" t="s">
        <v>2925</v>
      </c>
      <c r="I81" s="1018"/>
      <c r="J81" s="80">
        <v>149491</v>
      </c>
      <c r="K81" s="78">
        <v>221131410.00000003</v>
      </c>
      <c r="L81" s="78">
        <v>378603</v>
      </c>
      <c r="M81" s="78">
        <v>557944598</v>
      </c>
      <c r="N81" s="78">
        <v>400</v>
      </c>
      <c r="O81" s="78">
        <v>711850</v>
      </c>
      <c r="P81" s="78">
        <v>4000</v>
      </c>
      <c r="Q81" s="78">
        <v>24949133.000000004</v>
      </c>
      <c r="R81" s="78">
        <v>2</v>
      </c>
      <c r="S81" s="78">
        <v>9772</v>
      </c>
      <c r="T81" s="78">
        <v>0</v>
      </c>
      <c r="U81" s="78">
        <v>0</v>
      </c>
      <c r="V81" s="78">
        <v>0</v>
      </c>
      <c r="W81" s="78">
        <v>0</v>
      </c>
      <c r="X81" s="78">
        <v>0</v>
      </c>
      <c r="Y81" s="78">
        <v>0</v>
      </c>
      <c r="Z81" s="78">
        <v>804746762.70670998</v>
      </c>
      <c r="AA81" s="78">
        <v>400420448</v>
      </c>
      <c r="AB81" s="78">
        <v>2150257084</v>
      </c>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2926</v>
      </c>
      <c r="B82" s="77">
        <v>74</v>
      </c>
      <c r="C82" s="77">
        <v>18</v>
      </c>
      <c r="D82" s="77">
        <v>74</v>
      </c>
      <c r="E82" s="77">
        <v>2024</v>
      </c>
      <c r="F82" s="77" t="s">
        <v>2588</v>
      </c>
      <c r="G82" s="1017" t="s">
        <v>2927</v>
      </c>
      <c r="H82" s="77" t="s">
        <v>2928</v>
      </c>
      <c r="I82" s="1018"/>
      <c r="J82" s="80">
        <v>55707</v>
      </c>
      <c r="K82" s="78">
        <v>81041618</v>
      </c>
      <c r="L82" s="78">
        <v>142847</v>
      </c>
      <c r="M82" s="78">
        <v>207092318.99999997</v>
      </c>
      <c r="N82" s="78">
        <v>2000</v>
      </c>
      <c r="O82" s="78">
        <v>3293082</v>
      </c>
      <c r="P82" s="78">
        <v>8667</v>
      </c>
      <c r="Q82" s="78">
        <v>51683252</v>
      </c>
      <c r="R82" s="78">
        <v>0</v>
      </c>
      <c r="S82" s="78">
        <v>0</v>
      </c>
      <c r="T82" s="78">
        <v>0</v>
      </c>
      <c r="U82" s="78">
        <v>0</v>
      </c>
      <c r="V82" s="78">
        <v>0</v>
      </c>
      <c r="W82" s="78">
        <v>0</v>
      </c>
      <c r="X82" s="78">
        <v>0</v>
      </c>
      <c r="Y82" s="78">
        <v>0</v>
      </c>
      <c r="Z82" s="78">
        <v>343110270.99999994</v>
      </c>
      <c r="AA82" s="78">
        <v>127638188.99999999</v>
      </c>
      <c r="AB82" s="78">
        <v>869101568</v>
      </c>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2929</v>
      </c>
      <c r="B83" s="77">
        <v>75</v>
      </c>
      <c r="C83" s="77">
        <v>18</v>
      </c>
      <c r="D83" s="77">
        <v>75</v>
      </c>
      <c r="E83" s="77">
        <v>2024</v>
      </c>
      <c r="F83" s="77" t="s">
        <v>2588</v>
      </c>
      <c r="G83" s="1017" t="s">
        <v>2930</v>
      </c>
      <c r="H83" s="77" t="s">
        <v>2931</v>
      </c>
      <c r="I83" s="1018"/>
      <c r="J83" s="80">
        <v>88203</v>
      </c>
      <c r="K83" s="78">
        <v>132784548</v>
      </c>
      <c r="L83" s="78">
        <v>233932</v>
      </c>
      <c r="M83" s="78">
        <v>349777564.00000006</v>
      </c>
      <c r="N83" s="78">
        <v>29000</v>
      </c>
      <c r="O83" s="78">
        <v>54736242</v>
      </c>
      <c r="P83" s="78">
        <v>832</v>
      </c>
      <c r="Q83" s="78">
        <v>4527305.9999999991</v>
      </c>
      <c r="R83" s="78">
        <v>46</v>
      </c>
      <c r="S83" s="78">
        <v>257473</v>
      </c>
      <c r="T83" s="78">
        <v>0</v>
      </c>
      <c r="U83" s="78">
        <v>0</v>
      </c>
      <c r="V83" s="78">
        <v>63</v>
      </c>
      <c r="W83" s="78">
        <v>0</v>
      </c>
      <c r="X83" s="78">
        <v>0</v>
      </c>
      <c r="Y83" s="78">
        <v>387297</v>
      </c>
      <c r="Z83" s="78">
        <v>542470429.57818997</v>
      </c>
      <c r="AA83" s="78">
        <v>192569512</v>
      </c>
      <c r="AB83" s="78">
        <v>1116770271</v>
      </c>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2932</v>
      </c>
      <c r="B84" s="77">
        <v>76</v>
      </c>
      <c r="C84" s="77">
        <v>18</v>
      </c>
      <c r="D84" s="77">
        <v>76</v>
      </c>
      <c r="E84" s="77">
        <v>2024</v>
      </c>
      <c r="F84" s="77" t="s">
        <v>2588</v>
      </c>
      <c r="G84" s="1017" t="s">
        <v>2933</v>
      </c>
      <c r="H84" s="77" t="s">
        <v>2934</v>
      </c>
      <c r="I84" s="1018"/>
      <c r="J84" s="80">
        <v>14246</v>
      </c>
      <c r="K84" s="78">
        <v>20373750</v>
      </c>
      <c r="L84" s="78">
        <v>38640</v>
      </c>
      <c r="M84" s="78">
        <v>55034087</v>
      </c>
      <c r="N84" s="78">
        <v>100</v>
      </c>
      <c r="O84" s="78">
        <v>168942</v>
      </c>
      <c r="P84" s="78">
        <v>259</v>
      </c>
      <c r="Q84" s="78">
        <v>1302827.9999999998</v>
      </c>
      <c r="R84" s="78">
        <v>0</v>
      </c>
      <c r="S84" s="78">
        <v>0</v>
      </c>
      <c r="T84" s="78">
        <v>0</v>
      </c>
      <c r="U84" s="78">
        <v>0</v>
      </c>
      <c r="V84" s="78">
        <v>0</v>
      </c>
      <c r="W84" s="78">
        <v>0</v>
      </c>
      <c r="X84" s="78">
        <v>0</v>
      </c>
      <c r="Y84" s="78">
        <v>0</v>
      </c>
      <c r="Z84" s="78">
        <v>76879607</v>
      </c>
      <c r="AA84" s="78">
        <v>11622523</v>
      </c>
      <c r="AB84" s="78">
        <v>127376205</v>
      </c>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2935</v>
      </c>
      <c r="B85" s="77">
        <v>77</v>
      </c>
      <c r="C85" s="77">
        <v>18</v>
      </c>
      <c r="D85" s="77">
        <v>77</v>
      </c>
      <c r="E85" s="77">
        <v>2024</v>
      </c>
      <c r="F85" s="77" t="s">
        <v>2588</v>
      </c>
      <c r="G85" s="1017" t="s">
        <v>2936</v>
      </c>
      <c r="H85" s="77" t="s">
        <v>2937</v>
      </c>
      <c r="I85" s="1018"/>
      <c r="J85" s="80">
        <v>54215</v>
      </c>
      <c r="K85" s="78">
        <v>79182709</v>
      </c>
      <c r="L85" s="78">
        <v>235175</v>
      </c>
      <c r="M85" s="78">
        <v>341980063</v>
      </c>
      <c r="N85" s="78">
        <v>1400</v>
      </c>
      <c r="O85" s="78">
        <v>2272286.0000000005</v>
      </c>
      <c r="P85" s="78">
        <v>1185</v>
      </c>
      <c r="Q85" s="78">
        <v>7107091.0000000009</v>
      </c>
      <c r="R85" s="78">
        <v>0</v>
      </c>
      <c r="S85" s="78">
        <v>0</v>
      </c>
      <c r="T85" s="78">
        <v>0</v>
      </c>
      <c r="U85" s="78">
        <v>0</v>
      </c>
      <c r="V85" s="78">
        <v>0</v>
      </c>
      <c r="W85" s="78">
        <v>0</v>
      </c>
      <c r="X85" s="78">
        <v>0</v>
      </c>
      <c r="Y85" s="78">
        <v>0</v>
      </c>
      <c r="Z85" s="78">
        <v>430542149.00000006</v>
      </c>
      <c r="AA85" s="78">
        <v>65923855</v>
      </c>
      <c r="AB85" s="78">
        <v>498853197.00000006</v>
      </c>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2938</v>
      </c>
      <c r="B86" s="77">
        <v>78</v>
      </c>
      <c r="C86" s="77">
        <v>18</v>
      </c>
      <c r="D86" s="77">
        <v>78</v>
      </c>
      <c r="E86" s="77">
        <v>2024</v>
      </c>
      <c r="F86" s="77" t="s">
        <v>2588</v>
      </c>
      <c r="G86" s="1017" t="s">
        <v>2939</v>
      </c>
      <c r="H86" s="77" t="s">
        <v>2940</v>
      </c>
      <c r="I86" s="1018"/>
      <c r="J86" s="80">
        <v>91638</v>
      </c>
      <c r="K86" s="78">
        <v>126429206.00000001</v>
      </c>
      <c r="L86" s="78">
        <v>240767</v>
      </c>
      <c r="M86" s="78">
        <v>331373131</v>
      </c>
      <c r="N86" s="78">
        <v>2600</v>
      </c>
      <c r="O86" s="78">
        <v>4550681</v>
      </c>
      <c r="P86" s="78">
        <v>19101</v>
      </c>
      <c r="Q86" s="78">
        <v>115530769</v>
      </c>
      <c r="R86" s="78">
        <v>0</v>
      </c>
      <c r="S86" s="78">
        <v>0</v>
      </c>
      <c r="T86" s="78">
        <v>160780</v>
      </c>
      <c r="U86" s="78">
        <v>11870</v>
      </c>
      <c r="V86" s="78">
        <v>2603</v>
      </c>
      <c r="W86" s="78">
        <v>1122372904</v>
      </c>
      <c r="X86" s="78">
        <v>72785859</v>
      </c>
      <c r="Y86" s="78">
        <v>15960124</v>
      </c>
      <c r="Z86" s="78">
        <v>1789002674</v>
      </c>
      <c r="AA86" s="78">
        <v>264816637.99999997</v>
      </c>
      <c r="AB86" s="78">
        <v>1212938116</v>
      </c>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2011</v>
      </c>
      <c r="B189" s="77">
        <v>181</v>
      </c>
      <c r="C189" s="77">
        <v>16</v>
      </c>
      <c r="D189" s="77">
        <v>1</v>
      </c>
      <c r="E189" s="77">
        <v>2022</v>
      </c>
      <c r="F189" s="77" t="s">
        <v>162</v>
      </c>
      <c r="G189" s="1017" t="s">
        <v>1595</v>
      </c>
      <c r="H189" s="77" t="s">
        <v>1596</v>
      </c>
      <c r="I189" s="1018"/>
      <c r="J189" s="80"/>
      <c r="K189" s="78"/>
      <c r="L189" s="78"/>
      <c r="M189" s="78"/>
      <c r="N189" s="78"/>
      <c r="O189" s="78"/>
      <c r="P189" s="78"/>
      <c r="Q189" s="78"/>
      <c r="R189" s="78"/>
      <c r="S189" s="78"/>
      <c r="T189" s="78"/>
      <c r="U189" s="78"/>
      <c r="V189" s="78"/>
      <c r="W189" s="78"/>
      <c r="X189" s="78"/>
      <c r="Y189" s="78"/>
      <c r="Z189" s="78"/>
      <c r="AA189" s="78"/>
      <c r="AB189" s="78"/>
      <c r="AC189" s="79"/>
      <c r="AD189" s="78">
        <v>3826260445.2804642</v>
      </c>
      <c r="AE189" s="78">
        <v>100921155.6673263</v>
      </c>
      <c r="AF189" s="78">
        <v>90133864.2765861</v>
      </c>
      <c r="AG189" s="78">
        <v>4428388294.3083715</v>
      </c>
      <c r="AH189" s="78">
        <v>4281726145.3043885</v>
      </c>
      <c r="AI189" s="78">
        <v>0</v>
      </c>
      <c r="AJ189" s="78">
        <v>0</v>
      </c>
      <c r="AK189" s="78">
        <v>263910106.05467406</v>
      </c>
      <c r="AL189" s="78">
        <v>0</v>
      </c>
      <c r="AM189" s="78">
        <v>0</v>
      </c>
      <c r="AN189" s="78">
        <v>12991340010.891811</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2941</v>
      </c>
      <c r="B190" s="77">
        <v>182</v>
      </c>
      <c r="C190" s="77">
        <v>16</v>
      </c>
      <c r="D190" s="77">
        <v>2</v>
      </c>
      <c r="E190" s="77">
        <v>2022</v>
      </c>
      <c r="F190" s="77" t="s">
        <v>162</v>
      </c>
      <c r="G190" s="1017" t="s">
        <v>2714</v>
      </c>
      <c r="H190" s="77" t="s">
        <v>2715</v>
      </c>
      <c r="I190" s="1018"/>
      <c r="J190" s="80"/>
      <c r="K190" s="78"/>
      <c r="L190" s="78"/>
      <c r="M190" s="78"/>
      <c r="N190" s="78"/>
      <c r="O190" s="78"/>
      <c r="P190" s="78"/>
      <c r="Q190" s="78"/>
      <c r="R190" s="78"/>
      <c r="S190" s="78"/>
      <c r="T190" s="78"/>
      <c r="U190" s="78"/>
      <c r="V190" s="78"/>
      <c r="W190" s="78"/>
      <c r="X190" s="78"/>
      <c r="Y190" s="78"/>
      <c r="Z190" s="78"/>
      <c r="AA190" s="78"/>
      <c r="AB190" s="78"/>
      <c r="AC190" s="79"/>
      <c r="AD190" s="78">
        <v>5068054.8477740241</v>
      </c>
      <c r="AE190" s="78">
        <v>119561.78127724899</v>
      </c>
      <c r="AF190" s="78">
        <v>214069.26558980191</v>
      </c>
      <c r="AG190" s="78">
        <v>4464707.8017908912</v>
      </c>
      <c r="AH190" s="78">
        <v>8473624.1883849688</v>
      </c>
      <c r="AI190" s="78">
        <v>0</v>
      </c>
      <c r="AJ190" s="78">
        <v>0</v>
      </c>
      <c r="AK190" s="78">
        <v>548016.23746379849</v>
      </c>
      <c r="AL190" s="78">
        <v>0</v>
      </c>
      <c r="AM190" s="78">
        <v>0</v>
      </c>
      <c r="AN190" s="78">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2942</v>
      </c>
      <c r="B191" s="77">
        <v>183</v>
      </c>
      <c r="C191" s="77">
        <v>16</v>
      </c>
      <c r="D191" s="77">
        <v>3</v>
      </c>
      <c r="E191" s="77">
        <v>2022</v>
      </c>
      <c r="F191" s="77" t="s">
        <v>162</v>
      </c>
      <c r="G191" s="1017" t="s">
        <v>2717</v>
      </c>
      <c r="H191" s="77" t="s">
        <v>2718</v>
      </c>
      <c r="I191" s="1018"/>
      <c r="J191" s="80"/>
      <c r="K191" s="78"/>
      <c r="L191" s="78"/>
      <c r="M191" s="78"/>
      <c r="N191" s="78"/>
      <c r="O191" s="78"/>
      <c r="P191" s="78"/>
      <c r="Q191" s="78"/>
      <c r="R191" s="78"/>
      <c r="S191" s="78"/>
      <c r="T191" s="78"/>
      <c r="U191" s="78"/>
      <c r="V191" s="78"/>
      <c r="W191" s="78"/>
      <c r="X191" s="78"/>
      <c r="Y191" s="78"/>
      <c r="Z191" s="78"/>
      <c r="AA191" s="78"/>
      <c r="AB191" s="78"/>
      <c r="AC191" s="79"/>
      <c r="AD191" s="78">
        <v>10319588.144110249</v>
      </c>
      <c r="AE191" s="78">
        <v>331941.26117762545</v>
      </c>
      <c r="AF191" s="78">
        <v>706428.57644634636</v>
      </c>
      <c r="AG191" s="78">
        <v>9420717.7000649627</v>
      </c>
      <c r="AH191" s="78">
        <v>9607283.6603004169</v>
      </c>
      <c r="AI191" s="78">
        <v>0</v>
      </c>
      <c r="AJ191" s="78">
        <v>0</v>
      </c>
      <c r="AK191" s="78">
        <v>525677.21553136746</v>
      </c>
      <c r="AL191" s="78">
        <v>0</v>
      </c>
      <c r="AM191" s="78">
        <v>0</v>
      </c>
      <c r="AN191" s="78">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2943</v>
      </c>
      <c r="B192" s="77">
        <v>184</v>
      </c>
      <c r="C192" s="77">
        <v>16</v>
      </c>
      <c r="D192" s="77">
        <v>4</v>
      </c>
      <c r="E192" s="77">
        <v>2022</v>
      </c>
      <c r="F192" s="77" t="s">
        <v>162</v>
      </c>
      <c r="G192" s="1017" t="s">
        <v>2720</v>
      </c>
      <c r="H192" s="77" t="s">
        <v>2721</v>
      </c>
      <c r="I192" s="1018"/>
      <c r="J192" s="80"/>
      <c r="K192" s="78"/>
      <c r="L192" s="78"/>
      <c r="M192" s="78"/>
      <c r="N192" s="78"/>
      <c r="O192" s="78"/>
      <c r="P192" s="78"/>
      <c r="Q192" s="78"/>
      <c r="R192" s="78"/>
      <c r="S192" s="78"/>
      <c r="T192" s="78"/>
      <c r="U192" s="78"/>
      <c r="V192" s="78"/>
      <c r="W192" s="78"/>
      <c r="X192" s="78"/>
      <c r="Y192" s="78"/>
      <c r="Z192" s="78"/>
      <c r="AA192" s="78"/>
      <c r="AB192" s="78"/>
      <c r="AC192" s="79"/>
      <c r="AD192" s="78">
        <v>6324582.6222106097</v>
      </c>
      <c r="AE192" s="78">
        <v>67646.797301601386</v>
      </c>
      <c r="AF192" s="78">
        <v>187310.60739107669</v>
      </c>
      <c r="AG192" s="78">
        <v>5220084.7751337793</v>
      </c>
      <c r="AH192" s="78">
        <v>7416822.9857519222</v>
      </c>
      <c r="AI192" s="78">
        <v>0</v>
      </c>
      <c r="AJ192" s="78">
        <v>0</v>
      </c>
      <c r="AK192" s="78">
        <v>562865.87632061669</v>
      </c>
      <c r="AL192" s="78">
        <v>0</v>
      </c>
      <c r="AM192" s="78">
        <v>0</v>
      </c>
      <c r="AN192" s="78">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2944</v>
      </c>
      <c r="B193" s="77">
        <v>185</v>
      </c>
      <c r="C193" s="77">
        <v>16</v>
      </c>
      <c r="D193" s="77">
        <v>5</v>
      </c>
      <c r="E193" s="77">
        <v>2022</v>
      </c>
      <c r="F193" s="77" t="s">
        <v>162</v>
      </c>
      <c r="G193" s="1017" t="s">
        <v>2723</v>
      </c>
      <c r="H193" s="77" t="s">
        <v>2724</v>
      </c>
      <c r="I193" s="1018"/>
      <c r="J193" s="80"/>
      <c r="K193" s="78"/>
      <c r="L193" s="78"/>
      <c r="M193" s="78"/>
      <c r="N193" s="78"/>
      <c r="O193" s="78"/>
      <c r="P193" s="78"/>
      <c r="Q193" s="78"/>
      <c r="R193" s="78"/>
      <c r="S193" s="78"/>
      <c r="T193" s="78"/>
      <c r="U193" s="78"/>
      <c r="V193" s="78"/>
      <c r="W193" s="78"/>
      <c r="X193" s="78"/>
      <c r="Y193" s="78"/>
      <c r="Z193" s="78"/>
      <c r="AA193" s="78"/>
      <c r="AB193" s="78"/>
      <c r="AC193" s="79"/>
      <c r="AD193" s="78">
        <v>12411791.27448432</v>
      </c>
      <c r="AE193" s="78">
        <v>361831.70649693767</v>
      </c>
      <c r="AF193" s="78">
        <v>155200.21755260637</v>
      </c>
      <c r="AG193" s="78">
        <v>15893622.821230847</v>
      </c>
      <c r="AH193" s="78">
        <v>11202092.747910287</v>
      </c>
      <c r="AI193" s="78">
        <v>0</v>
      </c>
      <c r="AJ193" s="78">
        <v>0</v>
      </c>
      <c r="AK193" s="78">
        <v>781865.76763508481</v>
      </c>
      <c r="AL193" s="78">
        <v>0</v>
      </c>
      <c r="AM193" s="78">
        <v>0</v>
      </c>
      <c r="AN193" s="78">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2945</v>
      </c>
      <c r="B194" s="77">
        <v>186</v>
      </c>
      <c r="C194" s="77">
        <v>16</v>
      </c>
      <c r="D194" s="77">
        <v>6</v>
      </c>
      <c r="E194" s="77">
        <v>2022</v>
      </c>
      <c r="F194" s="77" t="s">
        <v>162</v>
      </c>
      <c r="G194" s="1017" t="s">
        <v>2726</v>
      </c>
      <c r="H194" s="77" t="s">
        <v>2727</v>
      </c>
      <c r="I194" s="1018"/>
      <c r="J194" s="80"/>
      <c r="K194" s="78"/>
      <c r="L194" s="78"/>
      <c r="M194" s="78"/>
      <c r="N194" s="78"/>
      <c r="O194" s="78"/>
      <c r="P194" s="78"/>
      <c r="Q194" s="78"/>
      <c r="R194" s="78"/>
      <c r="S194" s="78"/>
      <c r="T194" s="78"/>
      <c r="U194" s="78"/>
      <c r="V194" s="78"/>
      <c r="W194" s="78"/>
      <c r="X194" s="78"/>
      <c r="Y194" s="78"/>
      <c r="Z194" s="78"/>
      <c r="AA194" s="78"/>
      <c r="AB194" s="78"/>
      <c r="AC194" s="79"/>
      <c r="AD194" s="78">
        <v>316279639.40343374</v>
      </c>
      <c r="AE194" s="78">
        <v>3007922.7079223688</v>
      </c>
      <c r="AF194" s="78">
        <v>4163647.2157216468</v>
      </c>
      <c r="AG194" s="78">
        <v>160655785.54999959</v>
      </c>
      <c r="AH194" s="78">
        <v>198034938.08977252</v>
      </c>
      <c r="AI194" s="78">
        <v>0</v>
      </c>
      <c r="AJ194" s="78">
        <v>0</v>
      </c>
      <c r="AK194" s="78">
        <v>12474342.276199399</v>
      </c>
      <c r="AL194" s="78">
        <v>0</v>
      </c>
      <c r="AM194" s="78">
        <v>0</v>
      </c>
      <c r="AN194" s="78">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2946</v>
      </c>
      <c r="B195" s="77">
        <v>187</v>
      </c>
      <c r="C195" s="77">
        <v>16</v>
      </c>
      <c r="D195" s="77">
        <v>7</v>
      </c>
      <c r="E195" s="77">
        <v>2022</v>
      </c>
      <c r="F195" s="77" t="s">
        <v>162</v>
      </c>
      <c r="G195" s="1017" t="s">
        <v>2729</v>
      </c>
      <c r="H195" s="77" t="s">
        <v>2730</v>
      </c>
      <c r="I195" s="1018"/>
      <c r="J195" s="80"/>
      <c r="K195" s="78"/>
      <c r="L195" s="78"/>
      <c r="M195" s="78"/>
      <c r="N195" s="78"/>
      <c r="O195" s="78"/>
      <c r="P195" s="78"/>
      <c r="Q195" s="78"/>
      <c r="R195" s="78"/>
      <c r="S195" s="78"/>
      <c r="T195" s="78"/>
      <c r="U195" s="78"/>
      <c r="V195" s="78"/>
      <c r="W195" s="78"/>
      <c r="X195" s="78"/>
      <c r="Y195" s="78"/>
      <c r="Z195" s="78"/>
      <c r="AA195" s="78"/>
      <c r="AB195" s="78"/>
      <c r="AC195" s="79"/>
      <c r="AD195" s="78">
        <v>2593400.3938342007</v>
      </c>
      <c r="AE195" s="78">
        <v>291038.54653014557</v>
      </c>
      <c r="AF195" s="78">
        <v>256883.1187077623</v>
      </c>
      <c r="AG195" s="78">
        <v>7959093.9630275033</v>
      </c>
      <c r="AH195" s="78">
        <v>9448763.47990546</v>
      </c>
      <c r="AI195" s="78">
        <v>0</v>
      </c>
      <c r="AJ195" s="78">
        <v>0</v>
      </c>
      <c r="AK195" s="78">
        <v>543625.90945395653</v>
      </c>
      <c r="AL195" s="78">
        <v>0</v>
      </c>
      <c r="AM195" s="78">
        <v>0</v>
      </c>
      <c r="AN195" s="78">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2947</v>
      </c>
      <c r="B196" s="77">
        <v>188</v>
      </c>
      <c r="C196" s="77">
        <v>16</v>
      </c>
      <c r="D196" s="77">
        <v>8</v>
      </c>
      <c r="E196" s="77">
        <v>2022</v>
      </c>
      <c r="F196" s="77" t="s">
        <v>162</v>
      </c>
      <c r="G196" s="1017" t="s">
        <v>2732</v>
      </c>
      <c r="H196" s="77" t="s">
        <v>2733</v>
      </c>
      <c r="I196" s="1018"/>
      <c r="J196" s="80"/>
      <c r="K196" s="78"/>
      <c r="L196" s="78"/>
      <c r="M196" s="78"/>
      <c r="N196" s="78"/>
      <c r="O196" s="78"/>
      <c r="P196" s="78"/>
      <c r="Q196" s="78"/>
      <c r="R196" s="78"/>
      <c r="S196" s="78"/>
      <c r="T196" s="78"/>
      <c r="U196" s="78"/>
      <c r="V196" s="78"/>
      <c r="W196" s="78"/>
      <c r="X196" s="78"/>
      <c r="Y196" s="78"/>
      <c r="Z196" s="78"/>
      <c r="AA196" s="78"/>
      <c r="AB196" s="78"/>
      <c r="AC196" s="79"/>
      <c r="AD196" s="78">
        <v>31165610.469714914</v>
      </c>
      <c r="AE196" s="78">
        <v>434198.04779632518</v>
      </c>
      <c r="AF196" s="78">
        <v>1246953.4720605961</v>
      </c>
      <c r="AG196" s="78">
        <v>10937612.922956778</v>
      </c>
      <c r="AH196" s="78">
        <v>17605347.307500515</v>
      </c>
      <c r="AI196" s="78">
        <v>0</v>
      </c>
      <c r="AJ196" s="78">
        <v>0</v>
      </c>
      <c r="AK196" s="78">
        <v>1172217.578627795</v>
      </c>
      <c r="AL196" s="78">
        <v>0</v>
      </c>
      <c r="AM196" s="78">
        <v>0</v>
      </c>
      <c r="AN196" s="78">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2948</v>
      </c>
      <c r="B197" s="77">
        <v>189</v>
      </c>
      <c r="C197" s="77">
        <v>16</v>
      </c>
      <c r="D197" s="77">
        <v>9</v>
      </c>
      <c r="E197" s="77">
        <v>2022</v>
      </c>
      <c r="F197" s="77" t="s">
        <v>162</v>
      </c>
      <c r="G197" s="1017" t="s">
        <v>2735</v>
      </c>
      <c r="H197" s="77" t="s">
        <v>2736</v>
      </c>
      <c r="I197" s="1018"/>
      <c r="J197" s="80"/>
      <c r="K197" s="78"/>
      <c r="L197" s="78"/>
      <c r="M197" s="78"/>
      <c r="N197" s="78"/>
      <c r="O197" s="78"/>
      <c r="P197" s="78"/>
      <c r="Q197" s="78"/>
      <c r="R197" s="78"/>
      <c r="S197" s="78"/>
      <c r="T197" s="78"/>
      <c r="U197" s="78"/>
      <c r="V197" s="78"/>
      <c r="W197" s="78"/>
      <c r="X197" s="78"/>
      <c r="Y197" s="78"/>
      <c r="Z197" s="78"/>
      <c r="AA197" s="78"/>
      <c r="AB197" s="78"/>
      <c r="AC197" s="79"/>
      <c r="AD197" s="78">
        <v>114253987.22322257</v>
      </c>
      <c r="AE197" s="78">
        <v>7049425.551359904</v>
      </c>
      <c r="AF197" s="78">
        <v>2595589.8452763483</v>
      </c>
      <c r="AG197" s="78">
        <v>227061405.16590729</v>
      </c>
      <c r="AH197" s="78">
        <v>193192867.12498111</v>
      </c>
      <c r="AI197" s="78">
        <v>0</v>
      </c>
      <c r="AJ197" s="78">
        <v>0</v>
      </c>
      <c r="AK197" s="78">
        <v>12566926.546289301</v>
      </c>
      <c r="AL197" s="78">
        <v>0</v>
      </c>
      <c r="AM197" s="78">
        <v>0</v>
      </c>
      <c r="AN197" s="78">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2949</v>
      </c>
      <c r="B198" s="77">
        <v>190</v>
      </c>
      <c r="C198" s="77">
        <v>16</v>
      </c>
      <c r="D198" s="77">
        <v>10</v>
      </c>
      <c r="E198" s="77">
        <v>2022</v>
      </c>
      <c r="F198" s="77" t="s">
        <v>162</v>
      </c>
      <c r="G198" s="1017" t="s">
        <v>2738</v>
      </c>
      <c r="H198" s="77" t="s">
        <v>2739</v>
      </c>
      <c r="I198" s="1018"/>
      <c r="J198" s="80"/>
      <c r="K198" s="78"/>
      <c r="L198" s="78"/>
      <c r="M198" s="78"/>
      <c r="N198" s="78"/>
      <c r="O198" s="78"/>
      <c r="P198" s="78"/>
      <c r="Q198" s="78"/>
      <c r="R198" s="78"/>
      <c r="S198" s="78"/>
      <c r="T198" s="78"/>
      <c r="U198" s="78"/>
      <c r="V198" s="78"/>
      <c r="W198" s="78"/>
      <c r="X198" s="78"/>
      <c r="Y198" s="78"/>
      <c r="Z198" s="78"/>
      <c r="AA198" s="78"/>
      <c r="AB198" s="78"/>
      <c r="AC198" s="79"/>
      <c r="AD198" s="78">
        <v>6964634.8148449371</v>
      </c>
      <c r="AE198" s="78">
        <v>361831.70649693767</v>
      </c>
      <c r="AF198" s="78">
        <v>786704.55104252207</v>
      </c>
      <c r="AG198" s="78">
        <v>11828097.97283254</v>
      </c>
      <c r="AH198" s="78">
        <v>20319404.941535383</v>
      </c>
      <c r="AI198" s="78">
        <v>0</v>
      </c>
      <c r="AJ198" s="78">
        <v>0</v>
      </c>
      <c r="AK198" s="78">
        <v>1360226.9192845554</v>
      </c>
      <c r="AL198" s="78">
        <v>0</v>
      </c>
      <c r="AM198" s="78">
        <v>0</v>
      </c>
      <c r="AN198" s="78">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2950</v>
      </c>
      <c r="B199" s="77">
        <v>191</v>
      </c>
      <c r="C199" s="77">
        <v>16</v>
      </c>
      <c r="D199" s="77">
        <v>11</v>
      </c>
      <c r="E199" s="77">
        <v>2022</v>
      </c>
      <c r="F199" s="77" t="s">
        <v>162</v>
      </c>
      <c r="G199" s="1017" t="s">
        <v>2741</v>
      </c>
      <c r="H199" s="77" t="s">
        <v>2742</v>
      </c>
      <c r="I199" s="1018"/>
      <c r="J199" s="80"/>
      <c r="K199" s="78"/>
      <c r="L199" s="78"/>
      <c r="M199" s="78"/>
      <c r="N199" s="78"/>
      <c r="O199" s="78"/>
      <c r="P199" s="78"/>
      <c r="Q199" s="78"/>
      <c r="R199" s="78"/>
      <c r="S199" s="78"/>
      <c r="T199" s="78"/>
      <c r="U199" s="78"/>
      <c r="V199" s="78"/>
      <c r="W199" s="78"/>
      <c r="X199" s="78"/>
      <c r="Y199" s="78"/>
      <c r="Z199" s="78"/>
      <c r="AA199" s="78"/>
      <c r="AB199" s="78"/>
      <c r="AC199" s="79"/>
      <c r="AD199" s="78">
        <v>53634913.804409176</v>
      </c>
      <c r="AE199" s="78">
        <v>1716340.8338615608</v>
      </c>
      <c r="AF199" s="78">
        <v>2520665.6023199176</v>
      </c>
      <c r="AG199" s="78">
        <v>37983793.334355794</v>
      </c>
      <c r="AH199" s="78">
        <v>38453152.850352421</v>
      </c>
      <c r="AI199" s="78">
        <v>0</v>
      </c>
      <c r="AJ199" s="78">
        <v>0</v>
      </c>
      <c r="AK199" s="78">
        <v>2544453.3362922124</v>
      </c>
      <c r="AL199" s="78">
        <v>0</v>
      </c>
      <c r="AM199" s="78">
        <v>0</v>
      </c>
      <c r="AN199" s="78">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2951</v>
      </c>
      <c r="B200" s="77">
        <v>192</v>
      </c>
      <c r="C200" s="77">
        <v>16</v>
      </c>
      <c r="D200" s="77">
        <v>12</v>
      </c>
      <c r="E200" s="77">
        <v>2022</v>
      </c>
      <c r="F200" s="77" t="s">
        <v>162</v>
      </c>
      <c r="G200" s="1017" t="s">
        <v>2744</v>
      </c>
      <c r="H200" s="77" t="s">
        <v>2745</v>
      </c>
      <c r="I200" s="1018"/>
      <c r="J200" s="80"/>
      <c r="K200" s="78"/>
      <c r="L200" s="78"/>
      <c r="M200" s="78"/>
      <c r="N200" s="78"/>
      <c r="O200" s="78"/>
      <c r="P200" s="78"/>
      <c r="Q200" s="78"/>
      <c r="R200" s="78"/>
      <c r="S200" s="78"/>
      <c r="T200" s="78"/>
      <c r="U200" s="78"/>
      <c r="V200" s="78"/>
      <c r="W200" s="78"/>
      <c r="X200" s="78"/>
      <c r="Y200" s="78"/>
      <c r="Z200" s="78"/>
      <c r="AA200" s="78"/>
      <c r="AB200" s="78"/>
      <c r="AC200" s="79"/>
      <c r="AD200" s="78">
        <v>219757.16616217434</v>
      </c>
      <c r="AE200" s="78">
        <v>155744.95192694274</v>
      </c>
      <c r="AF200" s="78">
        <v>58869.048037195527</v>
      </c>
      <c r="AG200" s="78">
        <v>1946784.5573145975</v>
      </c>
      <c r="AH200" s="78">
        <v>3463425.7595383008</v>
      </c>
      <c r="AI200" s="78">
        <v>0</v>
      </c>
      <c r="AJ200" s="78">
        <v>0</v>
      </c>
      <c r="AK200" s="78">
        <v>219258.14590328222</v>
      </c>
      <c r="AL200" s="78">
        <v>0</v>
      </c>
      <c r="AM200" s="78">
        <v>0</v>
      </c>
      <c r="AN200" s="78">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2952</v>
      </c>
      <c r="B201" s="77">
        <v>193</v>
      </c>
      <c r="C201" s="77">
        <v>16</v>
      </c>
      <c r="D201" s="77">
        <v>13</v>
      </c>
      <c r="E201" s="77">
        <v>2022</v>
      </c>
      <c r="F201" s="77" t="s">
        <v>162</v>
      </c>
      <c r="G201" s="1017" t="s">
        <v>2747</v>
      </c>
      <c r="H201" s="77" t="s">
        <v>2704</v>
      </c>
      <c r="I201" s="1018"/>
      <c r="J201" s="80"/>
      <c r="K201" s="78"/>
      <c r="L201" s="78"/>
      <c r="M201" s="78"/>
      <c r="N201" s="78"/>
      <c r="O201" s="78"/>
      <c r="P201" s="78"/>
      <c r="Q201" s="78"/>
      <c r="R201" s="78"/>
      <c r="S201" s="78"/>
      <c r="T201" s="78"/>
      <c r="U201" s="78"/>
      <c r="V201" s="78"/>
      <c r="W201" s="78"/>
      <c r="X201" s="78"/>
      <c r="Y201" s="78"/>
      <c r="Z201" s="78"/>
      <c r="AA201" s="78"/>
      <c r="AB201" s="78"/>
      <c r="AC201" s="79"/>
      <c r="AD201" s="78">
        <v>11954215.296671432</v>
      </c>
      <c r="AE201" s="78">
        <v>407453.96514220373</v>
      </c>
      <c r="AF201" s="78">
        <v>326455.63002444792</v>
      </c>
      <c r="AG201" s="78">
        <v>19087086.448371511</v>
      </c>
      <c r="AH201" s="78">
        <v>19488374.904919397</v>
      </c>
      <c r="AI201" s="78">
        <v>0</v>
      </c>
      <c r="AJ201" s="78">
        <v>0</v>
      </c>
      <c r="AK201" s="78">
        <v>1211343.148833151</v>
      </c>
      <c r="AL201" s="78">
        <v>0</v>
      </c>
      <c r="AM201" s="78">
        <v>0</v>
      </c>
      <c r="AN201" s="78">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2953</v>
      </c>
      <c r="B202" s="77">
        <v>194</v>
      </c>
      <c r="C202" s="77">
        <v>16</v>
      </c>
      <c r="D202" s="77">
        <v>14</v>
      </c>
      <c r="E202" s="77">
        <v>2022</v>
      </c>
      <c r="F202" s="77" t="s">
        <v>162</v>
      </c>
      <c r="G202" s="1017" t="s">
        <v>2749</v>
      </c>
      <c r="H202" s="77" t="s">
        <v>2750</v>
      </c>
      <c r="I202" s="1018"/>
      <c r="J202" s="80"/>
      <c r="K202" s="78"/>
      <c r="L202" s="78"/>
      <c r="M202" s="78"/>
      <c r="N202" s="78"/>
      <c r="O202" s="78"/>
      <c r="P202" s="78"/>
      <c r="Q202" s="78"/>
      <c r="R202" s="78"/>
      <c r="S202" s="78"/>
      <c r="T202" s="78"/>
      <c r="U202" s="78"/>
      <c r="V202" s="78"/>
      <c r="W202" s="78"/>
      <c r="X202" s="78"/>
      <c r="Y202" s="78"/>
      <c r="Z202" s="78"/>
      <c r="AA202" s="78"/>
      <c r="AB202" s="78"/>
      <c r="AC202" s="79"/>
      <c r="AD202" s="78">
        <v>111082678.48821978</v>
      </c>
      <c r="AE202" s="78">
        <v>2775091.8706982522</v>
      </c>
      <c r="AF202" s="78">
        <v>6646850.69656335</v>
      </c>
      <c r="AG202" s="78">
        <v>139965826.01185173</v>
      </c>
      <c r="AH202" s="78">
        <v>135827776.38932732</v>
      </c>
      <c r="AI202" s="78">
        <v>0</v>
      </c>
      <c r="AJ202" s="78">
        <v>0</v>
      </c>
      <c r="AK202" s="78">
        <v>8524467.4675801415</v>
      </c>
      <c r="AL202" s="78">
        <v>0</v>
      </c>
      <c r="AM202" s="78">
        <v>0</v>
      </c>
      <c r="AN202" s="78">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2954</v>
      </c>
      <c r="B203" s="77">
        <v>195</v>
      </c>
      <c r="C203" s="77">
        <v>16</v>
      </c>
      <c r="D203" s="77">
        <v>15</v>
      </c>
      <c r="E203" s="77">
        <v>2022</v>
      </c>
      <c r="F203" s="77" t="s">
        <v>162</v>
      </c>
      <c r="G203" s="1017" t="s">
        <v>2752</v>
      </c>
      <c r="H203" s="77" t="s">
        <v>2753</v>
      </c>
      <c r="I203" s="1018"/>
      <c r="J203" s="80"/>
      <c r="K203" s="78"/>
      <c r="L203" s="78"/>
      <c r="M203" s="78"/>
      <c r="N203" s="78"/>
      <c r="O203" s="78"/>
      <c r="P203" s="78"/>
      <c r="Q203" s="78"/>
      <c r="R203" s="78"/>
      <c r="S203" s="78"/>
      <c r="T203" s="78"/>
      <c r="U203" s="78"/>
      <c r="V203" s="78"/>
      <c r="W203" s="78"/>
      <c r="X203" s="78"/>
      <c r="Y203" s="78"/>
      <c r="Z203" s="78"/>
      <c r="AA203" s="78"/>
      <c r="AB203" s="78"/>
      <c r="AC203" s="79"/>
      <c r="AD203" s="78">
        <v>311666657.62889004</v>
      </c>
      <c r="AE203" s="78">
        <v>6033150.4105032878</v>
      </c>
      <c r="AF203" s="78">
        <v>3248501.1053252444</v>
      </c>
      <c r="AG203" s="78">
        <v>343002558.65973157</v>
      </c>
      <c r="AH203" s="78">
        <v>332061348.79279351</v>
      </c>
      <c r="AI203" s="78">
        <v>0</v>
      </c>
      <c r="AJ203" s="78">
        <v>0</v>
      </c>
      <c r="AK203" s="78">
        <v>19821943.582553089</v>
      </c>
      <c r="AL203" s="78">
        <v>0</v>
      </c>
      <c r="AM203" s="78">
        <v>0</v>
      </c>
      <c r="AN203" s="78">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2955</v>
      </c>
      <c r="B204" s="77">
        <v>196</v>
      </c>
      <c r="C204" s="77">
        <v>16</v>
      </c>
      <c r="D204" s="77">
        <v>16</v>
      </c>
      <c r="E204" s="77">
        <v>2022</v>
      </c>
      <c r="F204" s="77" t="s">
        <v>162</v>
      </c>
      <c r="G204" s="1017" t="s">
        <v>2755</v>
      </c>
      <c r="H204" s="77" t="s">
        <v>2756</v>
      </c>
      <c r="I204" s="1018"/>
      <c r="J204" s="80"/>
      <c r="K204" s="78"/>
      <c r="L204" s="78"/>
      <c r="M204" s="78"/>
      <c r="N204" s="78"/>
      <c r="O204" s="78"/>
      <c r="P204" s="78"/>
      <c r="Q204" s="78"/>
      <c r="R204" s="78"/>
      <c r="S204" s="78"/>
      <c r="T204" s="78"/>
      <c r="U204" s="78"/>
      <c r="V204" s="78"/>
      <c r="W204" s="78"/>
      <c r="X204" s="78"/>
      <c r="Y204" s="78"/>
      <c r="Z204" s="78"/>
      <c r="AA204" s="78"/>
      <c r="AB204" s="78"/>
      <c r="AC204" s="79"/>
      <c r="AD204" s="78">
        <v>0</v>
      </c>
      <c r="AE204" s="78">
        <v>6292.7253303815251</v>
      </c>
      <c r="AF204" s="78">
        <v>69572.511316685632</v>
      </c>
      <c r="AG204" s="78">
        <v>970321.64055427897</v>
      </c>
      <c r="AH204" s="78">
        <v>1239339.592178754</v>
      </c>
      <c r="AI204" s="78">
        <v>0</v>
      </c>
      <c r="AJ204" s="78">
        <v>0</v>
      </c>
      <c r="AK204" s="78">
        <v>63918.010731522205</v>
      </c>
      <c r="AL204" s="78">
        <v>0</v>
      </c>
      <c r="AM204" s="78">
        <v>0</v>
      </c>
      <c r="AN204" s="78">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2956</v>
      </c>
      <c r="B205" s="77">
        <v>197</v>
      </c>
      <c r="C205" s="77">
        <v>16</v>
      </c>
      <c r="D205" s="77">
        <v>17</v>
      </c>
      <c r="E205" s="77">
        <v>2022</v>
      </c>
      <c r="F205" s="77" t="s">
        <v>162</v>
      </c>
      <c r="G205" s="1017" t="s">
        <v>2758</v>
      </c>
      <c r="H205" s="77" t="s">
        <v>2759</v>
      </c>
      <c r="I205" s="1018"/>
      <c r="J205" s="80"/>
      <c r="K205" s="78"/>
      <c r="L205" s="78"/>
      <c r="M205" s="78"/>
      <c r="N205" s="78"/>
      <c r="O205" s="78"/>
      <c r="P205" s="78"/>
      <c r="Q205" s="78"/>
      <c r="R205" s="78"/>
      <c r="S205" s="78"/>
      <c r="T205" s="78"/>
      <c r="U205" s="78"/>
      <c r="V205" s="78"/>
      <c r="W205" s="78"/>
      <c r="X205" s="78"/>
      <c r="Y205" s="78"/>
      <c r="Z205" s="78"/>
      <c r="AA205" s="78"/>
      <c r="AB205" s="78"/>
      <c r="AC205" s="79"/>
      <c r="AD205" s="78">
        <v>0</v>
      </c>
      <c r="AE205" s="78">
        <v>22024.538656335335</v>
      </c>
      <c r="AF205" s="78">
        <v>417435.06790011376</v>
      </c>
      <c r="AG205" s="78">
        <v>1615155.6421884517</v>
      </c>
      <c r="AH205" s="78">
        <v>1743721.984344526</v>
      </c>
      <c r="AI205" s="78">
        <v>0</v>
      </c>
      <c r="AJ205" s="78">
        <v>0</v>
      </c>
      <c r="AK205" s="78">
        <v>88064.814785652808</v>
      </c>
      <c r="AL205" s="78">
        <v>0</v>
      </c>
      <c r="AM205" s="78">
        <v>0</v>
      </c>
      <c r="AN205" s="78">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2957</v>
      </c>
      <c r="B206" s="77">
        <v>198</v>
      </c>
      <c r="C206" s="77">
        <v>16</v>
      </c>
      <c r="D206" s="77">
        <v>18</v>
      </c>
      <c r="E206" s="77">
        <v>2022</v>
      </c>
      <c r="F206" s="77" t="s">
        <v>162</v>
      </c>
      <c r="G206" s="1017" t="s">
        <v>2761</v>
      </c>
      <c r="H206" s="77" t="s">
        <v>2762</v>
      </c>
      <c r="I206" s="1018"/>
      <c r="J206" s="80"/>
      <c r="K206" s="78"/>
      <c r="L206" s="78"/>
      <c r="M206" s="78"/>
      <c r="N206" s="78"/>
      <c r="O206" s="78"/>
      <c r="P206" s="78"/>
      <c r="Q206" s="78"/>
      <c r="R206" s="78"/>
      <c r="S206" s="78"/>
      <c r="T206" s="78"/>
      <c r="U206" s="78"/>
      <c r="V206" s="78"/>
      <c r="W206" s="78"/>
      <c r="X206" s="78"/>
      <c r="Y206" s="78"/>
      <c r="Z206" s="78"/>
      <c r="AA206" s="78"/>
      <c r="AB206" s="78"/>
      <c r="AC206" s="79"/>
      <c r="AD206" s="78">
        <v>15659682.458266236</v>
      </c>
      <c r="AE206" s="78">
        <v>269014.00787381019</v>
      </c>
      <c r="AF206" s="78">
        <v>390676.4097013885</v>
      </c>
      <c r="AG206" s="78">
        <v>5041987.7651586272</v>
      </c>
      <c r="AH206" s="78">
        <v>7205462.7452253131</v>
      </c>
      <c r="AI206" s="78">
        <v>0</v>
      </c>
      <c r="AJ206" s="78">
        <v>0</v>
      </c>
      <c r="AK206" s="78">
        <v>438516.29180656443</v>
      </c>
      <c r="AL206" s="78">
        <v>0</v>
      </c>
      <c r="AM206" s="78">
        <v>0</v>
      </c>
      <c r="AN206" s="78">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2958</v>
      </c>
      <c r="B207" s="77">
        <v>199</v>
      </c>
      <c r="C207" s="77">
        <v>16</v>
      </c>
      <c r="D207" s="77">
        <v>19</v>
      </c>
      <c r="E207" s="77">
        <v>2022</v>
      </c>
      <c r="F207" s="77" t="s">
        <v>162</v>
      </c>
      <c r="G207" s="1017" t="s">
        <v>2764</v>
      </c>
      <c r="H207" s="77" t="s">
        <v>2765</v>
      </c>
      <c r="I207" s="1018"/>
      <c r="J207" s="80"/>
      <c r="K207" s="78"/>
      <c r="L207" s="78"/>
      <c r="M207" s="78"/>
      <c r="N207" s="78"/>
      <c r="O207" s="78"/>
      <c r="P207" s="78"/>
      <c r="Q207" s="78"/>
      <c r="R207" s="78"/>
      <c r="S207" s="78"/>
      <c r="T207" s="78"/>
      <c r="U207" s="78"/>
      <c r="V207" s="78"/>
      <c r="W207" s="78"/>
      <c r="X207" s="78"/>
      <c r="Y207" s="78"/>
      <c r="Z207" s="78"/>
      <c r="AA207" s="78"/>
      <c r="AB207" s="78"/>
      <c r="AC207" s="79"/>
      <c r="AD207" s="78">
        <v>215946.53413180326</v>
      </c>
      <c r="AE207" s="78">
        <v>187208.57857885037</v>
      </c>
      <c r="AF207" s="78">
        <v>42813.853117960381</v>
      </c>
      <c r="AG207" s="78">
        <v>1682709.6804548888</v>
      </c>
      <c r="AH207" s="78">
        <v>2267318.9438308985</v>
      </c>
      <c r="AI207" s="78">
        <v>0</v>
      </c>
      <c r="AJ207" s="78">
        <v>0</v>
      </c>
      <c r="AK207" s="78">
        <v>119571.87462098901</v>
      </c>
      <c r="AL207" s="78">
        <v>0</v>
      </c>
      <c r="AM207" s="78">
        <v>0</v>
      </c>
      <c r="AN207" s="78">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2959</v>
      </c>
      <c r="B208" s="77">
        <v>200</v>
      </c>
      <c r="C208" s="77">
        <v>16</v>
      </c>
      <c r="D208" s="77">
        <v>20</v>
      </c>
      <c r="E208" s="77">
        <v>2022</v>
      </c>
      <c r="F208" s="77" t="s">
        <v>162</v>
      </c>
      <c r="G208" s="1017" t="s">
        <v>2767</v>
      </c>
      <c r="H208" s="77" t="s">
        <v>2768</v>
      </c>
      <c r="I208" s="1018"/>
      <c r="J208" s="80"/>
      <c r="K208" s="78"/>
      <c r="L208" s="78"/>
      <c r="M208" s="78"/>
      <c r="N208" s="78"/>
      <c r="O208" s="78"/>
      <c r="P208" s="78"/>
      <c r="Q208" s="78"/>
      <c r="R208" s="78"/>
      <c r="S208" s="78"/>
      <c r="T208" s="78"/>
      <c r="U208" s="78"/>
      <c r="V208" s="78"/>
      <c r="W208" s="78"/>
      <c r="X208" s="78"/>
      <c r="Y208" s="78"/>
      <c r="Z208" s="78"/>
      <c r="AA208" s="78"/>
      <c r="AB208" s="78"/>
      <c r="AC208" s="79"/>
      <c r="AD208" s="78">
        <v>61336436.957492866</v>
      </c>
      <c r="AE208" s="78">
        <v>1862646.6977929315</v>
      </c>
      <c r="AF208" s="78">
        <v>2333354.994928841</v>
      </c>
      <c r="AG208" s="78">
        <v>51985903.084126398</v>
      </c>
      <c r="AH208" s="78">
        <v>57523610.91604875</v>
      </c>
      <c r="AI208" s="78">
        <v>0</v>
      </c>
      <c r="AJ208" s="78">
        <v>0</v>
      </c>
      <c r="AK208" s="78">
        <v>3368285.4746096097</v>
      </c>
      <c r="AL208" s="78">
        <v>0</v>
      </c>
      <c r="AM208" s="78">
        <v>0</v>
      </c>
      <c r="AN208" s="78">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2960</v>
      </c>
      <c r="B209" s="77">
        <v>201</v>
      </c>
      <c r="C209" s="77">
        <v>16</v>
      </c>
      <c r="D209" s="77">
        <v>21</v>
      </c>
      <c r="E209" s="77">
        <v>2022</v>
      </c>
      <c r="F209" s="77" t="s">
        <v>162</v>
      </c>
      <c r="G209" s="1017" t="s">
        <v>2770</v>
      </c>
      <c r="H209" s="77" t="s">
        <v>2771</v>
      </c>
      <c r="I209" s="1018"/>
      <c r="J209" s="80"/>
      <c r="K209" s="78"/>
      <c r="L209" s="78"/>
      <c r="M209" s="78"/>
      <c r="N209" s="78"/>
      <c r="O209" s="78"/>
      <c r="P209" s="78"/>
      <c r="Q209" s="78"/>
      <c r="R209" s="78"/>
      <c r="S209" s="78"/>
      <c r="T209" s="78"/>
      <c r="U209" s="78"/>
      <c r="V209" s="78"/>
      <c r="W209" s="78"/>
      <c r="X209" s="78"/>
      <c r="Y209" s="78"/>
      <c r="Z209" s="78"/>
      <c r="AA209" s="78"/>
      <c r="AB209" s="78"/>
      <c r="AC209" s="79"/>
      <c r="AD209" s="78">
        <v>106283817.19176707</v>
      </c>
      <c r="AE209" s="78">
        <v>1746231.2791808732</v>
      </c>
      <c r="AF209" s="78">
        <v>604745.67529119039</v>
      </c>
      <c r="AG209" s="78">
        <v>92033165.22371155</v>
      </c>
      <c r="AH209" s="78">
        <v>100967747.62792724</v>
      </c>
      <c r="AI209" s="78">
        <v>0</v>
      </c>
      <c r="AJ209" s="78">
        <v>0</v>
      </c>
      <c r="AK209" s="78">
        <v>6158209.797569748</v>
      </c>
      <c r="AL209" s="78">
        <v>0</v>
      </c>
      <c r="AM209" s="78">
        <v>0</v>
      </c>
      <c r="AN209" s="78">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2961</v>
      </c>
      <c r="B210" s="77">
        <v>202</v>
      </c>
      <c r="C210" s="77">
        <v>16</v>
      </c>
      <c r="D210" s="77">
        <v>22</v>
      </c>
      <c r="E210" s="77">
        <v>2022</v>
      </c>
      <c r="F210" s="77" t="s">
        <v>162</v>
      </c>
      <c r="G210" s="1017" t="s">
        <v>2773</v>
      </c>
      <c r="H210" s="77" t="s">
        <v>2774</v>
      </c>
      <c r="I210" s="1018"/>
      <c r="J210" s="80"/>
      <c r="K210" s="78"/>
      <c r="L210" s="78"/>
      <c r="M210" s="78"/>
      <c r="N210" s="78"/>
      <c r="O210" s="78"/>
      <c r="P210" s="78"/>
      <c r="Q210" s="78"/>
      <c r="R210" s="78"/>
      <c r="S210" s="78"/>
      <c r="T210" s="78"/>
      <c r="U210" s="78"/>
      <c r="V210" s="78"/>
      <c r="W210" s="78"/>
      <c r="X210" s="78"/>
      <c r="Y210" s="78"/>
      <c r="Z210" s="78"/>
      <c r="AA210" s="78"/>
      <c r="AB210" s="78"/>
      <c r="AC210" s="79"/>
      <c r="AD210" s="78">
        <v>2202738.2569484352</v>
      </c>
      <c r="AE210" s="78">
        <v>188781.75991144576</v>
      </c>
      <c r="AF210" s="78">
        <v>53517.316397450479</v>
      </c>
      <c r="AG210" s="78">
        <v>2757433.0165118431</v>
      </c>
      <c r="AH210" s="78">
        <v>4971769.2942054663</v>
      </c>
      <c r="AI210" s="78">
        <v>0</v>
      </c>
      <c r="AJ210" s="78">
        <v>0</v>
      </c>
      <c r="AK210" s="78">
        <v>298800.55925806542</v>
      </c>
      <c r="AL210" s="78">
        <v>0</v>
      </c>
      <c r="AM210" s="78">
        <v>0</v>
      </c>
      <c r="AN210" s="78">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2962</v>
      </c>
      <c r="B211" s="77">
        <v>203</v>
      </c>
      <c r="C211" s="77">
        <v>16</v>
      </c>
      <c r="D211" s="77">
        <v>23</v>
      </c>
      <c r="E211" s="77">
        <v>2022</v>
      </c>
      <c r="F211" s="77" t="s">
        <v>162</v>
      </c>
      <c r="G211" s="1017" t="s">
        <v>2776</v>
      </c>
      <c r="H211" s="77" t="s">
        <v>2777</v>
      </c>
      <c r="I211" s="1018"/>
      <c r="J211" s="80"/>
      <c r="K211" s="78"/>
      <c r="L211" s="78"/>
      <c r="M211" s="78"/>
      <c r="N211" s="78"/>
      <c r="O211" s="78"/>
      <c r="P211" s="78"/>
      <c r="Q211" s="78"/>
      <c r="R211" s="78"/>
      <c r="S211" s="78"/>
      <c r="T211" s="78"/>
      <c r="U211" s="78"/>
      <c r="V211" s="78"/>
      <c r="W211" s="78"/>
      <c r="X211" s="78"/>
      <c r="Y211" s="78"/>
      <c r="Z211" s="78"/>
      <c r="AA211" s="78"/>
      <c r="AB211" s="78"/>
      <c r="AC211" s="79"/>
      <c r="AD211" s="78">
        <v>449520.59111577319</v>
      </c>
      <c r="AE211" s="78">
        <v>416893.05313777603</v>
      </c>
      <c r="AF211" s="78">
        <v>155200.21755260637</v>
      </c>
      <c r="AG211" s="78">
        <v>7031761.2559155021</v>
      </c>
      <c r="AH211" s="78">
        <v>5994945.0040274607</v>
      </c>
      <c r="AI211" s="78">
        <v>0</v>
      </c>
      <c r="AJ211" s="78">
        <v>0</v>
      </c>
      <c r="AK211" s="78">
        <v>351871.8772593899</v>
      </c>
      <c r="AL211" s="78">
        <v>0</v>
      </c>
      <c r="AM211" s="78">
        <v>0</v>
      </c>
      <c r="AN211" s="78">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2963</v>
      </c>
      <c r="B212" s="77">
        <v>204</v>
      </c>
      <c r="C212" s="77">
        <v>16</v>
      </c>
      <c r="D212" s="77">
        <v>24</v>
      </c>
      <c r="E212" s="77">
        <v>2022</v>
      </c>
      <c r="F212" s="77" t="s">
        <v>162</v>
      </c>
      <c r="G212" s="1017" t="s">
        <v>2779</v>
      </c>
      <c r="H212" s="77" t="s">
        <v>2780</v>
      </c>
      <c r="I212" s="1018"/>
      <c r="J212" s="80"/>
      <c r="K212" s="78"/>
      <c r="L212" s="78"/>
      <c r="M212" s="78"/>
      <c r="N212" s="78"/>
      <c r="O212" s="78"/>
      <c r="P212" s="78"/>
      <c r="Q212" s="78"/>
      <c r="R212" s="78"/>
      <c r="S212" s="78"/>
      <c r="T212" s="78"/>
      <c r="U212" s="78"/>
      <c r="V212" s="78"/>
      <c r="W212" s="78"/>
      <c r="X212" s="78"/>
      <c r="Y212" s="78"/>
      <c r="Z212" s="78"/>
      <c r="AA212" s="78"/>
      <c r="AB212" s="78"/>
      <c r="AC212" s="79"/>
      <c r="AD212" s="78">
        <v>5125680.6080982862</v>
      </c>
      <c r="AE212" s="78">
        <v>322502.17318205314</v>
      </c>
      <c r="AF212" s="78">
        <v>422786.79953985877</v>
      </c>
      <c r="AG212" s="78">
        <v>15316342.857863113</v>
      </c>
      <c r="AH212" s="78">
        <v>19363480.217335492</v>
      </c>
      <c r="AI212" s="78">
        <v>0</v>
      </c>
      <c r="AJ212" s="78">
        <v>0</v>
      </c>
      <c r="AK212" s="78">
        <v>1419367.2201230144</v>
      </c>
      <c r="AL212" s="78">
        <v>0</v>
      </c>
      <c r="AM212" s="78">
        <v>0</v>
      </c>
      <c r="AN212" s="78">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2964</v>
      </c>
      <c r="B213" s="77">
        <v>205</v>
      </c>
      <c r="C213" s="77">
        <v>16</v>
      </c>
      <c r="D213" s="77">
        <v>25</v>
      </c>
      <c r="E213" s="77">
        <v>2022</v>
      </c>
      <c r="F213" s="77" t="s">
        <v>162</v>
      </c>
      <c r="G213" s="1017" t="s">
        <v>2782</v>
      </c>
      <c r="H213" s="77" t="s">
        <v>2783</v>
      </c>
      <c r="I213" s="1018"/>
      <c r="J213" s="80"/>
      <c r="K213" s="78"/>
      <c r="L213" s="78"/>
      <c r="M213" s="78"/>
      <c r="N213" s="78"/>
      <c r="O213" s="78"/>
      <c r="P213" s="78"/>
      <c r="Q213" s="78"/>
      <c r="R213" s="78"/>
      <c r="S213" s="78"/>
      <c r="T213" s="78"/>
      <c r="U213" s="78"/>
      <c r="V213" s="78"/>
      <c r="W213" s="78"/>
      <c r="X213" s="78"/>
      <c r="Y213" s="78"/>
      <c r="Z213" s="78"/>
      <c r="AA213" s="78"/>
      <c r="AB213" s="78"/>
      <c r="AC213" s="79"/>
      <c r="AD213" s="78">
        <v>1220393.7643820674</v>
      </c>
      <c r="AE213" s="78">
        <v>94390.879955722878</v>
      </c>
      <c r="AF213" s="78">
        <v>21406.926558980191</v>
      </c>
      <c r="AG213" s="78">
        <v>4882314.5838015936</v>
      </c>
      <c r="AH213" s="78">
        <v>5197540.4602225255</v>
      </c>
      <c r="AI213" s="78">
        <v>0</v>
      </c>
      <c r="AJ213" s="78">
        <v>0</v>
      </c>
      <c r="AK213" s="78">
        <v>327466.81861644506</v>
      </c>
      <c r="AL213" s="78">
        <v>0</v>
      </c>
      <c r="AM213" s="78">
        <v>0</v>
      </c>
      <c r="AN213" s="78">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2965</v>
      </c>
      <c r="B214" s="77">
        <v>206</v>
      </c>
      <c r="C214" s="77">
        <v>16</v>
      </c>
      <c r="D214" s="77">
        <v>26</v>
      </c>
      <c r="E214" s="77">
        <v>2022</v>
      </c>
      <c r="F214" s="77" t="s">
        <v>162</v>
      </c>
      <c r="G214" s="1017" t="s">
        <v>2785</v>
      </c>
      <c r="H214" s="77" t="s">
        <v>2786</v>
      </c>
      <c r="I214" s="1018"/>
      <c r="J214" s="80"/>
      <c r="K214" s="78"/>
      <c r="L214" s="78"/>
      <c r="M214" s="78"/>
      <c r="N214" s="78"/>
      <c r="O214" s="78"/>
      <c r="P214" s="78"/>
      <c r="Q214" s="78"/>
      <c r="R214" s="78"/>
      <c r="S214" s="78"/>
      <c r="T214" s="78"/>
      <c r="U214" s="78"/>
      <c r="V214" s="78"/>
      <c r="W214" s="78"/>
      <c r="X214" s="78"/>
      <c r="Y214" s="78"/>
      <c r="Z214" s="78"/>
      <c r="AA214" s="78"/>
      <c r="AB214" s="78"/>
      <c r="AC214" s="79"/>
      <c r="AD214" s="78">
        <v>1628201.0656351426</v>
      </c>
      <c r="AE214" s="78">
        <v>1316752.7753823341</v>
      </c>
      <c r="AF214" s="78">
        <v>738538.96628481662</v>
      </c>
      <c r="AG214" s="78">
        <v>82016743.731660724</v>
      </c>
      <c r="AH214" s="78">
        <v>51538273.195681587</v>
      </c>
      <c r="AI214" s="78">
        <v>0</v>
      </c>
      <c r="AJ214" s="78">
        <v>0</v>
      </c>
      <c r="AK214" s="78">
        <v>2777528.1026970553</v>
      </c>
      <c r="AL214" s="78">
        <v>0</v>
      </c>
      <c r="AM214" s="78">
        <v>0</v>
      </c>
      <c r="AN214" s="78">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2966</v>
      </c>
      <c r="B215" s="77">
        <v>207</v>
      </c>
      <c r="C215" s="77">
        <v>16</v>
      </c>
      <c r="D215" s="77">
        <v>27</v>
      </c>
      <c r="E215" s="77">
        <v>2022</v>
      </c>
      <c r="F215" s="77" t="s">
        <v>162</v>
      </c>
      <c r="G215" s="1017" t="s">
        <v>2788</v>
      </c>
      <c r="H215" s="77" t="s">
        <v>2789</v>
      </c>
      <c r="I215" s="1018"/>
      <c r="J215" s="80"/>
      <c r="K215" s="78"/>
      <c r="L215" s="78"/>
      <c r="M215" s="78"/>
      <c r="N215" s="78"/>
      <c r="O215" s="78"/>
      <c r="P215" s="78"/>
      <c r="Q215" s="78"/>
      <c r="R215" s="78"/>
      <c r="S215" s="78"/>
      <c r="T215" s="78"/>
      <c r="U215" s="78"/>
      <c r="V215" s="78"/>
      <c r="W215" s="78"/>
      <c r="X215" s="78"/>
      <c r="Y215" s="78"/>
      <c r="Z215" s="78"/>
      <c r="AA215" s="78"/>
      <c r="AB215" s="78"/>
      <c r="AC215" s="79"/>
      <c r="AD215" s="78">
        <v>0</v>
      </c>
      <c r="AE215" s="78">
        <v>173049.94658549194</v>
      </c>
      <c r="AF215" s="78">
        <v>470952.38429756422</v>
      </c>
      <c r="AG215" s="78">
        <v>4483131.6304090107</v>
      </c>
      <c r="AH215" s="78">
        <v>6864404.1752846483</v>
      </c>
      <c r="AI215" s="78">
        <v>0</v>
      </c>
      <c r="AJ215" s="78">
        <v>0</v>
      </c>
      <c r="AK215" s="78">
        <v>491458.48251348187</v>
      </c>
      <c r="AL215" s="78">
        <v>0</v>
      </c>
      <c r="AM215" s="78">
        <v>0</v>
      </c>
      <c r="AN215" s="78">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2967</v>
      </c>
      <c r="B216" s="77">
        <v>208</v>
      </c>
      <c r="C216" s="77">
        <v>16</v>
      </c>
      <c r="D216" s="77">
        <v>28</v>
      </c>
      <c r="E216" s="77">
        <v>2022</v>
      </c>
      <c r="F216" s="77" t="s">
        <v>162</v>
      </c>
      <c r="G216" s="1017" t="s">
        <v>2791</v>
      </c>
      <c r="H216" s="77" t="s">
        <v>2792</v>
      </c>
      <c r="I216" s="1018"/>
      <c r="J216" s="80"/>
      <c r="K216" s="78"/>
      <c r="L216" s="78"/>
      <c r="M216" s="78"/>
      <c r="N216" s="78"/>
      <c r="O216" s="78"/>
      <c r="P216" s="78"/>
      <c r="Q216" s="78"/>
      <c r="R216" s="78"/>
      <c r="S216" s="78"/>
      <c r="T216" s="78"/>
      <c r="U216" s="78"/>
      <c r="V216" s="78"/>
      <c r="W216" s="78"/>
      <c r="X216" s="78"/>
      <c r="Y216" s="78"/>
      <c r="Z216" s="78"/>
      <c r="AA216" s="78"/>
      <c r="AB216" s="78"/>
      <c r="AC216" s="79"/>
      <c r="AD216" s="78">
        <v>1259529.1161201401</v>
      </c>
      <c r="AE216" s="78">
        <v>190354.94124404111</v>
      </c>
      <c r="AF216" s="78">
        <v>487007.57921679941</v>
      </c>
      <c r="AG216" s="78">
        <v>5680680.4905867595</v>
      </c>
      <c r="AH216" s="78">
        <v>8598518.8759688754</v>
      </c>
      <c r="AI216" s="78">
        <v>0</v>
      </c>
      <c r="AJ216" s="78">
        <v>0</v>
      </c>
      <c r="AK216" s="78">
        <v>573066.93257877883</v>
      </c>
      <c r="AL216" s="78">
        <v>0</v>
      </c>
      <c r="AM216" s="78">
        <v>0</v>
      </c>
      <c r="AN216" s="78">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2968</v>
      </c>
      <c r="B217" s="77">
        <v>209</v>
      </c>
      <c r="C217" s="77">
        <v>16</v>
      </c>
      <c r="D217" s="77">
        <v>29</v>
      </c>
      <c r="E217" s="77">
        <v>2022</v>
      </c>
      <c r="F217" s="77" t="s">
        <v>162</v>
      </c>
      <c r="G217" s="1017" t="s">
        <v>2794</v>
      </c>
      <c r="H217" s="77" t="s">
        <v>2795</v>
      </c>
      <c r="I217" s="1018"/>
      <c r="J217" s="80"/>
      <c r="K217" s="78"/>
      <c r="L217" s="78"/>
      <c r="M217" s="78"/>
      <c r="N217" s="78"/>
      <c r="O217" s="78"/>
      <c r="P217" s="78"/>
      <c r="Q217" s="78"/>
      <c r="R217" s="78"/>
      <c r="S217" s="78"/>
      <c r="T217" s="78"/>
      <c r="U217" s="78"/>
      <c r="V217" s="78"/>
      <c r="W217" s="78"/>
      <c r="X217" s="78"/>
      <c r="Y217" s="78"/>
      <c r="Z217" s="78"/>
      <c r="AA217" s="78"/>
      <c r="AB217" s="78"/>
      <c r="AC217" s="79"/>
      <c r="AD217" s="78">
        <v>4264488.4883118607</v>
      </c>
      <c r="AE217" s="78">
        <v>819627.47428219358</v>
      </c>
      <c r="AF217" s="78">
        <v>1145270.5709054403</v>
      </c>
      <c r="AG217" s="78">
        <v>31959201.37623081</v>
      </c>
      <c r="AH217" s="78">
        <v>23076695.352041602</v>
      </c>
      <c r="AI217" s="78">
        <v>0</v>
      </c>
      <c r="AJ217" s="78">
        <v>0</v>
      </c>
      <c r="AK217" s="78">
        <v>1319551.8215463141</v>
      </c>
      <c r="AL217" s="78">
        <v>0</v>
      </c>
      <c r="AM217" s="78">
        <v>0</v>
      </c>
      <c r="AN217" s="78">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2969</v>
      </c>
      <c r="B218" s="77">
        <v>210</v>
      </c>
      <c r="C218" s="77">
        <v>16</v>
      </c>
      <c r="D218" s="77">
        <v>30</v>
      </c>
      <c r="E218" s="77">
        <v>2022</v>
      </c>
      <c r="F218" s="77" t="s">
        <v>162</v>
      </c>
      <c r="G218" s="1017" t="s">
        <v>2797</v>
      </c>
      <c r="H218" s="77" t="s">
        <v>2798</v>
      </c>
      <c r="I218" s="1018"/>
      <c r="J218" s="80"/>
      <c r="K218" s="78"/>
      <c r="L218" s="78"/>
      <c r="M218" s="78"/>
      <c r="N218" s="78"/>
      <c r="O218" s="78"/>
      <c r="P218" s="78"/>
      <c r="Q218" s="78"/>
      <c r="R218" s="78"/>
      <c r="S218" s="78"/>
      <c r="T218" s="78"/>
      <c r="U218" s="78"/>
      <c r="V218" s="78"/>
      <c r="W218" s="78"/>
      <c r="X218" s="78"/>
      <c r="Y218" s="78"/>
      <c r="Z218" s="78"/>
      <c r="AA218" s="78"/>
      <c r="AB218" s="78"/>
      <c r="AC218" s="79"/>
      <c r="AD218" s="78">
        <v>509359.84093165689</v>
      </c>
      <c r="AE218" s="78">
        <v>344526.71183838852</v>
      </c>
      <c r="AF218" s="78">
        <v>171255.41247184153</v>
      </c>
      <c r="AG218" s="78">
        <v>4636663.5355600035</v>
      </c>
      <c r="AH218" s="78">
        <v>5250380.5203541778</v>
      </c>
      <c r="AI218" s="78">
        <v>0</v>
      </c>
      <c r="AJ218" s="78">
        <v>0</v>
      </c>
      <c r="AK218" s="78">
        <v>340508.67535156378</v>
      </c>
      <c r="AL218" s="78">
        <v>0</v>
      </c>
      <c r="AM218" s="78">
        <v>0</v>
      </c>
      <c r="AN218" s="78">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2970</v>
      </c>
      <c r="B219" s="77">
        <v>211</v>
      </c>
      <c r="C219" s="77">
        <v>16</v>
      </c>
      <c r="D219" s="77">
        <v>31</v>
      </c>
      <c r="E219" s="77">
        <v>2022</v>
      </c>
      <c r="F219" s="77" t="s">
        <v>162</v>
      </c>
      <c r="G219" s="1017" t="s">
        <v>2800</v>
      </c>
      <c r="H219" s="77" t="s">
        <v>2801</v>
      </c>
      <c r="I219" s="1018"/>
      <c r="J219" s="80"/>
      <c r="K219" s="78"/>
      <c r="L219" s="78"/>
      <c r="M219" s="78"/>
      <c r="N219" s="78"/>
      <c r="O219" s="78"/>
      <c r="P219" s="78"/>
      <c r="Q219" s="78"/>
      <c r="R219" s="78"/>
      <c r="S219" s="78"/>
      <c r="T219" s="78"/>
      <c r="U219" s="78"/>
      <c r="V219" s="78"/>
      <c r="W219" s="78"/>
      <c r="X219" s="78"/>
      <c r="Y219" s="78"/>
      <c r="Z219" s="78"/>
      <c r="AA219" s="78"/>
      <c r="AB219" s="78"/>
      <c r="AC219" s="79"/>
      <c r="AD219" s="78">
        <v>0</v>
      </c>
      <c r="AE219" s="78">
        <v>50341.8026430522</v>
      </c>
      <c r="AF219" s="78">
        <v>107034.63279490096</v>
      </c>
      <c r="AG219" s="78">
        <v>589562.51577981503</v>
      </c>
      <c r="AH219" s="78">
        <v>1594809.0876098692</v>
      </c>
      <c r="AI219" s="78">
        <v>0</v>
      </c>
      <c r="AJ219" s="78">
        <v>0</v>
      </c>
      <c r="AK219" s="78">
        <v>87806.560196838574</v>
      </c>
      <c r="AL219" s="78">
        <v>0</v>
      </c>
      <c r="AM219" s="78">
        <v>0</v>
      </c>
      <c r="AN219" s="78">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2971</v>
      </c>
      <c r="B220" s="77">
        <v>212</v>
      </c>
      <c r="C220" s="77">
        <v>16</v>
      </c>
      <c r="D220" s="77">
        <v>32</v>
      </c>
      <c r="E220" s="77">
        <v>2022</v>
      </c>
      <c r="F220" s="77" t="s">
        <v>162</v>
      </c>
      <c r="G220" s="1017" t="s">
        <v>2803</v>
      </c>
      <c r="H220" s="77" t="s">
        <v>2804</v>
      </c>
      <c r="I220" s="1018"/>
      <c r="J220" s="80"/>
      <c r="K220" s="78"/>
      <c r="L220" s="78"/>
      <c r="M220" s="78"/>
      <c r="N220" s="78"/>
      <c r="O220" s="78"/>
      <c r="P220" s="78"/>
      <c r="Q220" s="78"/>
      <c r="R220" s="78"/>
      <c r="S220" s="78"/>
      <c r="T220" s="78"/>
      <c r="U220" s="78"/>
      <c r="V220" s="78"/>
      <c r="W220" s="78"/>
      <c r="X220" s="78"/>
      <c r="Y220" s="78"/>
      <c r="Z220" s="78"/>
      <c r="AA220" s="78"/>
      <c r="AB220" s="78"/>
      <c r="AC220" s="79"/>
      <c r="AD220" s="78">
        <v>924943.83286837267</v>
      </c>
      <c r="AE220" s="78">
        <v>501844.84509792662</v>
      </c>
      <c r="AF220" s="78">
        <v>438841.99445909396</v>
      </c>
      <c r="AG220" s="78">
        <v>10083975.530317254</v>
      </c>
      <c r="AH220" s="78">
        <v>9381512.4942833576</v>
      </c>
      <c r="AI220" s="78">
        <v>0</v>
      </c>
      <c r="AJ220" s="78">
        <v>0</v>
      </c>
      <c r="AK220" s="78">
        <v>558992.05748840328</v>
      </c>
      <c r="AL220" s="78">
        <v>0</v>
      </c>
      <c r="AM220" s="78">
        <v>0</v>
      </c>
      <c r="AN220" s="78">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2972</v>
      </c>
      <c r="B221" s="77">
        <v>213</v>
      </c>
      <c r="C221" s="77">
        <v>16</v>
      </c>
      <c r="D221" s="77">
        <v>33</v>
      </c>
      <c r="E221" s="77">
        <v>2022</v>
      </c>
      <c r="F221" s="77" t="s">
        <v>162</v>
      </c>
      <c r="G221" s="1017" t="s">
        <v>2806</v>
      </c>
      <c r="H221" s="77" t="s">
        <v>2807</v>
      </c>
      <c r="I221" s="1018"/>
      <c r="J221" s="80"/>
      <c r="K221" s="78"/>
      <c r="L221" s="78"/>
      <c r="M221" s="78"/>
      <c r="N221" s="78"/>
      <c r="O221" s="78"/>
      <c r="P221" s="78"/>
      <c r="Q221" s="78"/>
      <c r="R221" s="78"/>
      <c r="S221" s="78"/>
      <c r="T221" s="78"/>
      <c r="U221" s="78"/>
      <c r="V221" s="78"/>
      <c r="W221" s="78"/>
      <c r="X221" s="78"/>
      <c r="Y221" s="78"/>
      <c r="Z221" s="78"/>
      <c r="AA221" s="78"/>
      <c r="AB221" s="78"/>
      <c r="AC221" s="79"/>
      <c r="AD221" s="78">
        <v>111272030.9912198</v>
      </c>
      <c r="AE221" s="78">
        <v>1873658.9671210991</v>
      </c>
      <c r="AF221" s="78">
        <v>2344058.4582083309</v>
      </c>
      <c r="AG221" s="78">
        <v>68407675.659076661</v>
      </c>
      <c r="AH221" s="78">
        <v>64983666.678272031</v>
      </c>
      <c r="AI221" s="78">
        <v>0</v>
      </c>
      <c r="AJ221" s="78">
        <v>0</v>
      </c>
      <c r="AK221" s="78">
        <v>4118127.6732317293</v>
      </c>
      <c r="AL221" s="78">
        <v>0</v>
      </c>
      <c r="AM221" s="78">
        <v>0</v>
      </c>
      <c r="AN221" s="78">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2973</v>
      </c>
      <c r="B222" s="77">
        <v>214</v>
      </c>
      <c r="C222" s="77">
        <v>16</v>
      </c>
      <c r="D222" s="77">
        <v>34</v>
      </c>
      <c r="E222" s="77">
        <v>2022</v>
      </c>
      <c r="F222" s="77" t="s">
        <v>162</v>
      </c>
      <c r="G222" s="1017" t="s">
        <v>2809</v>
      </c>
      <c r="H222" s="77" t="s">
        <v>2810</v>
      </c>
      <c r="I222" s="1018"/>
      <c r="J222" s="80"/>
      <c r="K222" s="78"/>
      <c r="L222" s="78"/>
      <c r="M222" s="78"/>
      <c r="N222" s="78"/>
      <c r="O222" s="78"/>
      <c r="P222" s="78"/>
      <c r="Q222" s="78"/>
      <c r="R222" s="78"/>
      <c r="S222" s="78"/>
      <c r="T222" s="78"/>
      <c r="U222" s="78"/>
      <c r="V222" s="78"/>
      <c r="W222" s="78"/>
      <c r="X222" s="78"/>
      <c r="Y222" s="78"/>
      <c r="Z222" s="78"/>
      <c r="AA222" s="78"/>
      <c r="AB222" s="78"/>
      <c r="AC222" s="79"/>
      <c r="AD222" s="78">
        <v>69149406.358733431</v>
      </c>
      <c r="AE222" s="78">
        <v>1566888.6072649998</v>
      </c>
      <c r="AF222" s="78">
        <v>2338706.7265685857</v>
      </c>
      <c r="AG222" s="78">
        <v>85744498.38872686</v>
      </c>
      <c r="AH222" s="78">
        <v>91754362.597699136</v>
      </c>
      <c r="AI222" s="78">
        <v>0</v>
      </c>
      <c r="AJ222" s="78">
        <v>0</v>
      </c>
      <c r="AK222" s="78">
        <v>5374665.3751073712</v>
      </c>
      <c r="AL222" s="78">
        <v>0</v>
      </c>
      <c r="AM222" s="78">
        <v>0</v>
      </c>
      <c r="AN222" s="78">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2974</v>
      </c>
      <c r="B223" s="77">
        <v>215</v>
      </c>
      <c r="C223" s="77">
        <v>16</v>
      </c>
      <c r="D223" s="77">
        <v>35</v>
      </c>
      <c r="E223" s="77">
        <v>2022</v>
      </c>
      <c r="F223" s="77" t="s">
        <v>162</v>
      </c>
      <c r="G223" s="1017" t="s">
        <v>2812</v>
      </c>
      <c r="H223" s="77" t="s">
        <v>2813</v>
      </c>
      <c r="I223" s="1018"/>
      <c r="J223" s="80"/>
      <c r="K223" s="78"/>
      <c r="L223" s="78"/>
      <c r="M223" s="78"/>
      <c r="N223" s="78"/>
      <c r="O223" s="78"/>
      <c r="P223" s="78"/>
      <c r="Q223" s="78"/>
      <c r="R223" s="78"/>
      <c r="S223" s="78"/>
      <c r="T223" s="78"/>
      <c r="U223" s="78"/>
      <c r="V223" s="78"/>
      <c r="W223" s="78"/>
      <c r="X223" s="78"/>
      <c r="Y223" s="78"/>
      <c r="Z223" s="78"/>
      <c r="AA223" s="78"/>
      <c r="AB223" s="78"/>
      <c r="AC223" s="79"/>
      <c r="AD223" s="78">
        <v>223803.61789625336</v>
      </c>
      <c r="AE223" s="78">
        <v>133720.41327060742</v>
      </c>
      <c r="AF223" s="78">
        <v>310400.43510521273</v>
      </c>
      <c r="AG223" s="78">
        <v>3021507.8933715522</v>
      </c>
      <c r="AH223" s="78">
        <v>3823698.8967995662</v>
      </c>
      <c r="AI223" s="78">
        <v>0</v>
      </c>
      <c r="AJ223" s="78">
        <v>0</v>
      </c>
      <c r="AK223" s="78">
        <v>212027.01741648375</v>
      </c>
      <c r="AL223" s="78">
        <v>0</v>
      </c>
      <c r="AM223" s="78">
        <v>0</v>
      </c>
      <c r="AN223" s="78">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2975</v>
      </c>
      <c r="B224" s="77">
        <v>216</v>
      </c>
      <c r="C224" s="77">
        <v>16</v>
      </c>
      <c r="D224" s="77">
        <v>36</v>
      </c>
      <c r="E224" s="77">
        <v>2022</v>
      </c>
      <c r="F224" s="77" t="s">
        <v>162</v>
      </c>
      <c r="G224" s="1017" t="s">
        <v>2815</v>
      </c>
      <c r="H224" s="77" t="s">
        <v>2816</v>
      </c>
      <c r="I224" s="1018"/>
      <c r="J224" s="80"/>
      <c r="K224" s="78"/>
      <c r="L224" s="78"/>
      <c r="M224" s="78"/>
      <c r="N224" s="78"/>
      <c r="O224" s="78"/>
      <c r="P224" s="78"/>
      <c r="Q224" s="78"/>
      <c r="R224" s="78"/>
      <c r="S224" s="78"/>
      <c r="T224" s="78"/>
      <c r="U224" s="78"/>
      <c r="V224" s="78"/>
      <c r="W224" s="78"/>
      <c r="X224" s="78"/>
      <c r="Y224" s="78"/>
      <c r="Z224" s="78"/>
      <c r="AA224" s="78"/>
      <c r="AB224" s="78"/>
      <c r="AC224" s="79"/>
      <c r="AD224" s="78">
        <v>151498064.93755782</v>
      </c>
      <c r="AE224" s="78">
        <v>415319.87180518068</v>
      </c>
      <c r="AF224" s="78">
        <v>128441.55935388115</v>
      </c>
      <c r="AG224" s="78">
        <v>15254930.095802715</v>
      </c>
      <c r="AH224" s="78">
        <v>29763364.779610693</v>
      </c>
      <c r="AI224" s="78">
        <v>0</v>
      </c>
      <c r="AJ224" s="78">
        <v>0</v>
      </c>
      <c r="AK224" s="78">
        <v>1840580.4544790252</v>
      </c>
      <c r="AL224" s="78">
        <v>0</v>
      </c>
      <c r="AM224" s="78">
        <v>0</v>
      </c>
      <c r="AN224" s="78">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2976</v>
      </c>
      <c r="B225" s="77">
        <v>217</v>
      </c>
      <c r="C225" s="77">
        <v>16</v>
      </c>
      <c r="D225" s="77">
        <v>37</v>
      </c>
      <c r="E225" s="77">
        <v>2022</v>
      </c>
      <c r="F225" s="77" t="s">
        <v>162</v>
      </c>
      <c r="G225" s="1017" t="s">
        <v>2818</v>
      </c>
      <c r="H225" s="77" t="s">
        <v>2819</v>
      </c>
      <c r="I225" s="1018"/>
      <c r="J225" s="80"/>
      <c r="K225" s="78"/>
      <c r="L225" s="78"/>
      <c r="M225" s="78"/>
      <c r="N225" s="78"/>
      <c r="O225" s="78"/>
      <c r="P225" s="78"/>
      <c r="Q225" s="78"/>
      <c r="R225" s="78"/>
      <c r="S225" s="78"/>
      <c r="T225" s="78"/>
      <c r="U225" s="78"/>
      <c r="V225" s="78"/>
      <c r="W225" s="78"/>
      <c r="X225" s="78"/>
      <c r="Y225" s="78"/>
      <c r="Z225" s="78"/>
      <c r="AA225" s="78"/>
      <c r="AB225" s="78"/>
      <c r="AC225" s="79"/>
      <c r="AD225" s="78">
        <v>144992624.6812194</v>
      </c>
      <c r="AE225" s="78">
        <v>4744714.8991076704</v>
      </c>
      <c r="AF225" s="78">
        <v>3735508.6845420431</v>
      </c>
      <c r="AG225" s="78">
        <v>196846326.23219177</v>
      </c>
      <c r="AH225" s="78">
        <v>206926479.11738056</v>
      </c>
      <c r="AI225" s="78">
        <v>0</v>
      </c>
      <c r="AJ225" s="78">
        <v>0</v>
      </c>
      <c r="AK225" s="78">
        <v>12680042.056189934</v>
      </c>
      <c r="AL225" s="78">
        <v>0</v>
      </c>
      <c r="AM225" s="78">
        <v>0</v>
      </c>
      <c r="AN225" s="78">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2977</v>
      </c>
      <c r="B226" s="77">
        <v>218</v>
      </c>
      <c r="C226" s="77">
        <v>16</v>
      </c>
      <c r="D226" s="77">
        <v>38</v>
      </c>
      <c r="E226" s="77">
        <v>2022</v>
      </c>
      <c r="F226" s="77" t="s">
        <v>162</v>
      </c>
      <c r="G226" s="1017" t="s">
        <v>2821</v>
      </c>
      <c r="H226" s="77" t="s">
        <v>2822</v>
      </c>
      <c r="I226" s="1018"/>
      <c r="J226" s="80"/>
      <c r="K226" s="78"/>
      <c r="L226" s="78"/>
      <c r="M226" s="78"/>
      <c r="N226" s="78"/>
      <c r="O226" s="78"/>
      <c r="P226" s="78"/>
      <c r="Q226" s="78"/>
      <c r="R226" s="78"/>
      <c r="S226" s="78"/>
      <c r="T226" s="78"/>
      <c r="U226" s="78"/>
      <c r="V226" s="78"/>
      <c r="W226" s="78"/>
      <c r="X226" s="78"/>
      <c r="Y226" s="78"/>
      <c r="Z226" s="78"/>
      <c r="AA226" s="78"/>
      <c r="AB226" s="78"/>
      <c r="AC226" s="79"/>
      <c r="AD226" s="78">
        <v>4601431.9686007071</v>
      </c>
      <c r="AE226" s="78">
        <v>673321.61035082315</v>
      </c>
      <c r="AF226" s="78">
        <v>454897.18937832909</v>
      </c>
      <c r="AG226" s="78">
        <v>11189405.247404408</v>
      </c>
      <c r="AH226" s="78">
        <v>20646052.585985597</v>
      </c>
      <c r="AI226" s="78">
        <v>0</v>
      </c>
      <c r="AJ226" s="78">
        <v>0</v>
      </c>
      <c r="AK226" s="78">
        <v>1354287.0637418281</v>
      </c>
      <c r="AL226" s="78">
        <v>0</v>
      </c>
      <c r="AM226" s="78">
        <v>0</v>
      </c>
      <c r="AN226" s="78">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2978</v>
      </c>
      <c r="B227" s="77">
        <v>219</v>
      </c>
      <c r="C227" s="77">
        <v>16</v>
      </c>
      <c r="D227" s="77">
        <v>39</v>
      </c>
      <c r="E227" s="77">
        <v>2022</v>
      </c>
      <c r="F227" s="77" t="s">
        <v>162</v>
      </c>
      <c r="G227" s="1017" t="s">
        <v>2824</v>
      </c>
      <c r="H227" s="77" t="s">
        <v>2825</v>
      </c>
      <c r="I227" s="1018"/>
      <c r="J227" s="80"/>
      <c r="K227" s="78"/>
      <c r="L227" s="78"/>
      <c r="M227" s="78"/>
      <c r="N227" s="78"/>
      <c r="O227" s="78"/>
      <c r="P227" s="78"/>
      <c r="Q227" s="78"/>
      <c r="R227" s="78"/>
      <c r="S227" s="78"/>
      <c r="T227" s="78"/>
      <c r="U227" s="78"/>
      <c r="V227" s="78"/>
      <c r="W227" s="78"/>
      <c r="X227" s="78"/>
      <c r="Y227" s="78"/>
      <c r="Z227" s="78"/>
      <c r="AA227" s="78"/>
      <c r="AB227" s="78"/>
      <c r="AC227" s="79"/>
      <c r="AD227" s="78">
        <v>441262897.91057181</v>
      </c>
      <c r="AE227" s="78">
        <v>2252795.6682765861</v>
      </c>
      <c r="AF227" s="78">
        <v>2429686.1644442519</v>
      </c>
      <c r="AG227" s="78">
        <v>122334222.02431163</v>
      </c>
      <c r="AH227" s="78">
        <v>137850109.59982055</v>
      </c>
      <c r="AI227" s="78">
        <v>0</v>
      </c>
      <c r="AJ227" s="78">
        <v>0</v>
      </c>
      <c r="AK227" s="78">
        <v>8537638.4516096655</v>
      </c>
      <c r="AL227" s="78">
        <v>0</v>
      </c>
      <c r="AM227" s="78">
        <v>0</v>
      </c>
      <c r="AN227" s="78">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2979</v>
      </c>
      <c r="B228" s="77">
        <v>220</v>
      </c>
      <c r="C228" s="77">
        <v>16</v>
      </c>
      <c r="D228" s="77">
        <v>40</v>
      </c>
      <c r="E228" s="77">
        <v>2022</v>
      </c>
      <c r="F228" s="77" t="s">
        <v>162</v>
      </c>
      <c r="G228" s="1017" t="s">
        <v>2827</v>
      </c>
      <c r="H228" s="77" t="s">
        <v>2828</v>
      </c>
      <c r="I228" s="1018"/>
      <c r="J228" s="80"/>
      <c r="K228" s="78"/>
      <c r="L228" s="78"/>
      <c r="M228" s="78"/>
      <c r="N228" s="78"/>
      <c r="O228" s="78"/>
      <c r="P228" s="78"/>
      <c r="Q228" s="78"/>
      <c r="R228" s="78"/>
      <c r="S228" s="78"/>
      <c r="T228" s="78"/>
      <c r="U228" s="78"/>
      <c r="V228" s="78"/>
      <c r="W228" s="78"/>
      <c r="X228" s="78"/>
      <c r="Y228" s="78"/>
      <c r="Z228" s="78"/>
      <c r="AA228" s="78"/>
      <c r="AB228" s="78"/>
      <c r="AC228" s="79"/>
      <c r="AD228" s="78">
        <v>17429632.603984717</v>
      </c>
      <c r="AE228" s="78">
        <v>442063.95445930213</v>
      </c>
      <c r="AF228" s="78">
        <v>1032884.2064707942</v>
      </c>
      <c r="AG228" s="78">
        <v>12829125.994417017</v>
      </c>
      <c r="AH228" s="78">
        <v>16097003.772833351</v>
      </c>
      <c r="AI228" s="78">
        <v>0</v>
      </c>
      <c r="AJ228" s="78">
        <v>0</v>
      </c>
      <c r="AK228" s="78">
        <v>1010808.4606189005</v>
      </c>
      <c r="AL228" s="78">
        <v>0</v>
      </c>
      <c r="AM228" s="78">
        <v>0</v>
      </c>
      <c r="AN228" s="78">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2980</v>
      </c>
      <c r="B229" s="77">
        <v>221</v>
      </c>
      <c r="C229" s="77">
        <v>16</v>
      </c>
      <c r="D229" s="77">
        <v>41</v>
      </c>
      <c r="E229" s="77">
        <v>2022</v>
      </c>
      <c r="F229" s="77" t="s">
        <v>162</v>
      </c>
      <c r="G229" s="1017" t="s">
        <v>2830</v>
      </c>
      <c r="H229" s="77" t="s">
        <v>2831</v>
      </c>
      <c r="I229" s="1018"/>
      <c r="J229" s="80"/>
      <c r="K229" s="78"/>
      <c r="L229" s="78"/>
      <c r="M229" s="78"/>
      <c r="N229" s="78"/>
      <c r="O229" s="78"/>
      <c r="P229" s="78"/>
      <c r="Q229" s="78"/>
      <c r="R229" s="78"/>
      <c r="S229" s="78"/>
      <c r="T229" s="78"/>
      <c r="U229" s="78"/>
      <c r="V229" s="78"/>
      <c r="W229" s="78"/>
      <c r="X229" s="78"/>
      <c r="Y229" s="78"/>
      <c r="Z229" s="78"/>
      <c r="AA229" s="78"/>
      <c r="AB229" s="78"/>
      <c r="AC229" s="79"/>
      <c r="AD229" s="78">
        <v>7546927.2586869877</v>
      </c>
      <c r="AE229" s="78">
        <v>166757.2212551104</v>
      </c>
      <c r="AF229" s="78">
        <v>144496.7542731163</v>
      </c>
      <c r="AG229" s="78">
        <v>3991829.5339258313</v>
      </c>
      <c r="AH229" s="78">
        <v>6182287.0354033187</v>
      </c>
      <c r="AI229" s="78">
        <v>0</v>
      </c>
      <c r="AJ229" s="78">
        <v>0</v>
      </c>
      <c r="AK229" s="78">
        <v>458531.02243966737</v>
      </c>
      <c r="AL229" s="78">
        <v>0</v>
      </c>
      <c r="AM229" s="78">
        <v>0</v>
      </c>
      <c r="AN229" s="78">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2981</v>
      </c>
      <c r="B230" s="77">
        <v>222</v>
      </c>
      <c r="C230" s="77">
        <v>16</v>
      </c>
      <c r="D230" s="77">
        <v>42</v>
      </c>
      <c r="E230" s="77">
        <v>2022</v>
      </c>
      <c r="F230" s="77" t="s">
        <v>162</v>
      </c>
      <c r="G230" s="1017" t="s">
        <v>2833</v>
      </c>
      <c r="H230" s="77" t="s">
        <v>2834</v>
      </c>
      <c r="I230" s="1018"/>
      <c r="J230" s="80"/>
      <c r="K230" s="78"/>
      <c r="L230" s="78"/>
      <c r="M230" s="78"/>
      <c r="N230" s="78"/>
      <c r="O230" s="78"/>
      <c r="P230" s="78"/>
      <c r="Q230" s="78"/>
      <c r="R230" s="78"/>
      <c r="S230" s="78"/>
      <c r="T230" s="78"/>
      <c r="U230" s="78"/>
      <c r="V230" s="78"/>
      <c r="W230" s="78"/>
      <c r="X230" s="78"/>
      <c r="Y230" s="78"/>
      <c r="Z230" s="78"/>
      <c r="AA230" s="78"/>
      <c r="AB230" s="78"/>
      <c r="AC230" s="79"/>
      <c r="AD230" s="78">
        <v>16661632.143472683</v>
      </c>
      <c r="AE230" s="78">
        <v>720517.05032868462</v>
      </c>
      <c r="AF230" s="78">
        <v>10703.463279490095</v>
      </c>
      <c r="AG230" s="78">
        <v>35300055.632316425</v>
      </c>
      <c r="AH230" s="78">
        <v>41945400.460871622</v>
      </c>
      <c r="AI230" s="78">
        <v>0</v>
      </c>
      <c r="AJ230" s="78">
        <v>0</v>
      </c>
      <c r="AK230" s="78">
        <v>2467364.341531164</v>
      </c>
      <c r="AL230" s="78">
        <v>0</v>
      </c>
      <c r="AM230" s="78">
        <v>0</v>
      </c>
      <c r="AN230" s="78">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2982</v>
      </c>
      <c r="B231" s="77">
        <v>223</v>
      </c>
      <c r="C231" s="77">
        <v>16</v>
      </c>
      <c r="D231" s="77">
        <v>43</v>
      </c>
      <c r="E231" s="77">
        <v>2022</v>
      </c>
      <c r="F231" s="77" t="s">
        <v>162</v>
      </c>
      <c r="G231" s="1017" t="s">
        <v>2836</v>
      </c>
      <c r="H231" s="77" t="s">
        <v>2837</v>
      </c>
      <c r="I231" s="1018"/>
      <c r="J231" s="80"/>
      <c r="K231" s="78"/>
      <c r="L231" s="78"/>
      <c r="M231" s="78"/>
      <c r="N231" s="78"/>
      <c r="O231" s="78"/>
      <c r="P231" s="78"/>
      <c r="Q231" s="78"/>
      <c r="R231" s="78"/>
      <c r="S231" s="78"/>
      <c r="T231" s="78"/>
      <c r="U231" s="78"/>
      <c r="V231" s="78"/>
      <c r="W231" s="78"/>
      <c r="X231" s="78"/>
      <c r="Y231" s="78"/>
      <c r="Z231" s="78"/>
      <c r="AA231" s="78"/>
      <c r="AB231" s="78"/>
      <c r="AC231" s="79"/>
      <c r="AD231" s="78">
        <v>89837434.842392504</v>
      </c>
      <c r="AE231" s="78">
        <v>1710048.1085311794</v>
      </c>
      <c r="AF231" s="78">
        <v>1321877.715017027</v>
      </c>
      <c r="AG231" s="78">
        <v>88606333.100741372</v>
      </c>
      <c r="AH231" s="78">
        <v>98618766.772983789</v>
      </c>
      <c r="AI231" s="78">
        <v>0</v>
      </c>
      <c r="AJ231" s="78">
        <v>0</v>
      </c>
      <c r="AK231" s="78">
        <v>6427440.2064085845</v>
      </c>
      <c r="AL231" s="78">
        <v>0</v>
      </c>
      <c r="AM231" s="78">
        <v>0</v>
      </c>
      <c r="AN231" s="78">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2983</v>
      </c>
      <c r="B232" s="77">
        <v>224</v>
      </c>
      <c r="C232" s="77">
        <v>16</v>
      </c>
      <c r="D232" s="77">
        <v>44</v>
      </c>
      <c r="E232" s="77">
        <v>2022</v>
      </c>
      <c r="F232" s="77" t="s">
        <v>162</v>
      </c>
      <c r="G232" s="1017" t="s">
        <v>2839</v>
      </c>
      <c r="H232" s="77" t="s">
        <v>2840</v>
      </c>
      <c r="I232" s="1018"/>
      <c r="J232" s="80"/>
      <c r="K232" s="78"/>
      <c r="L232" s="78"/>
      <c r="M232" s="78"/>
      <c r="N232" s="78"/>
      <c r="O232" s="78"/>
      <c r="P232" s="78"/>
      <c r="Q232" s="78"/>
      <c r="R232" s="78"/>
      <c r="S232" s="78"/>
      <c r="T232" s="78"/>
      <c r="U232" s="78"/>
      <c r="V232" s="78"/>
      <c r="W232" s="78"/>
      <c r="X232" s="78"/>
      <c r="Y232" s="78"/>
      <c r="Z232" s="78"/>
      <c r="AA232" s="78"/>
      <c r="AB232" s="78"/>
      <c r="AC232" s="79"/>
      <c r="AD232" s="78">
        <v>59543714.131750405</v>
      </c>
      <c r="AE232" s="78">
        <v>2194587.958970557</v>
      </c>
      <c r="AF232" s="78">
        <v>1883809.5371902569</v>
      </c>
      <c r="AG232" s="78">
        <v>126522572.39683072</v>
      </c>
      <c r="AH232" s="78">
        <v>107486289.59144108</v>
      </c>
      <c r="AI232" s="78">
        <v>0</v>
      </c>
      <c r="AJ232" s="78">
        <v>0</v>
      </c>
      <c r="AK232" s="78">
        <v>6247824.1398882866</v>
      </c>
      <c r="AL232" s="78">
        <v>0</v>
      </c>
      <c r="AM232" s="78">
        <v>0</v>
      </c>
      <c r="AN232" s="78">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2984</v>
      </c>
      <c r="B233" s="77">
        <v>225</v>
      </c>
      <c r="C233" s="77">
        <v>16</v>
      </c>
      <c r="D233" s="77">
        <v>45</v>
      </c>
      <c r="E233" s="77">
        <v>2022</v>
      </c>
      <c r="F233" s="77" t="s">
        <v>162</v>
      </c>
      <c r="G233" s="1017" t="s">
        <v>2842</v>
      </c>
      <c r="H233" s="77" t="s">
        <v>2843</v>
      </c>
      <c r="I233" s="1018"/>
      <c r="J233" s="80"/>
      <c r="K233" s="78"/>
      <c r="L233" s="78"/>
      <c r="M233" s="78"/>
      <c r="N233" s="78"/>
      <c r="O233" s="78"/>
      <c r="P233" s="78"/>
      <c r="Q233" s="78"/>
      <c r="R233" s="78"/>
      <c r="S233" s="78"/>
      <c r="T233" s="78"/>
      <c r="U233" s="78"/>
      <c r="V233" s="78"/>
      <c r="W233" s="78"/>
      <c r="X233" s="78"/>
      <c r="Y233" s="78"/>
      <c r="Z233" s="78"/>
      <c r="AA233" s="78"/>
      <c r="AB233" s="78"/>
      <c r="AC233" s="79"/>
      <c r="AD233" s="78">
        <v>3942900.0864576311</v>
      </c>
      <c r="AE233" s="78">
        <v>350819.43716877</v>
      </c>
      <c r="AF233" s="78">
        <v>256883.1187077623</v>
      </c>
      <c r="AG233" s="78">
        <v>8481102.4405408818</v>
      </c>
      <c r="AH233" s="78">
        <v>10299008.083842048</v>
      </c>
      <c r="AI233" s="78">
        <v>0</v>
      </c>
      <c r="AJ233" s="78">
        <v>0</v>
      </c>
      <c r="AK233" s="78">
        <v>779928.85821897793</v>
      </c>
      <c r="AL233" s="78">
        <v>0</v>
      </c>
      <c r="AM233" s="78">
        <v>0</v>
      </c>
      <c r="AN233" s="78">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2985</v>
      </c>
      <c r="B234" s="77">
        <v>226</v>
      </c>
      <c r="C234" s="77">
        <v>16</v>
      </c>
      <c r="D234" s="77">
        <v>46</v>
      </c>
      <c r="E234" s="77">
        <v>2022</v>
      </c>
      <c r="F234" s="77" t="s">
        <v>162</v>
      </c>
      <c r="G234" s="1017" t="s">
        <v>2845</v>
      </c>
      <c r="H234" s="77" t="s">
        <v>2846</v>
      </c>
      <c r="I234" s="1018"/>
      <c r="J234" s="80"/>
      <c r="K234" s="78"/>
      <c r="L234" s="78"/>
      <c r="M234" s="78"/>
      <c r="N234" s="78"/>
      <c r="O234" s="78"/>
      <c r="P234" s="78"/>
      <c r="Q234" s="78"/>
      <c r="R234" s="78"/>
      <c r="S234" s="78"/>
      <c r="T234" s="78"/>
      <c r="U234" s="78"/>
      <c r="V234" s="78"/>
      <c r="W234" s="78"/>
      <c r="X234" s="78"/>
      <c r="Y234" s="78"/>
      <c r="Z234" s="78"/>
      <c r="AA234" s="78"/>
      <c r="AB234" s="78"/>
      <c r="AC234" s="79"/>
      <c r="AD234" s="78">
        <v>15233668.803979166</v>
      </c>
      <c r="AE234" s="78">
        <v>611967.5383796033</v>
      </c>
      <c r="AF234" s="78">
        <v>385324.67806164344</v>
      </c>
      <c r="AG234" s="78">
        <v>19695072.792769447</v>
      </c>
      <c r="AH234" s="78">
        <v>22183217.971633665</v>
      </c>
      <c r="AI234" s="78">
        <v>0</v>
      </c>
      <c r="AJ234" s="78">
        <v>0</v>
      </c>
      <c r="AK234" s="78">
        <v>1668066.3891511187</v>
      </c>
      <c r="AL234" s="78">
        <v>0</v>
      </c>
      <c r="AM234" s="78">
        <v>0</v>
      </c>
      <c r="AN234" s="78">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2986</v>
      </c>
      <c r="B235" s="77">
        <v>227</v>
      </c>
      <c r="C235" s="77">
        <v>16</v>
      </c>
      <c r="D235" s="77">
        <v>47</v>
      </c>
      <c r="E235" s="77">
        <v>2022</v>
      </c>
      <c r="F235" s="77" t="s">
        <v>162</v>
      </c>
      <c r="G235" s="1017" t="s">
        <v>2848</v>
      </c>
      <c r="H235" s="77" t="s">
        <v>2705</v>
      </c>
      <c r="I235" s="1018"/>
      <c r="J235" s="80"/>
      <c r="K235" s="78"/>
      <c r="L235" s="78"/>
      <c r="M235" s="78"/>
      <c r="N235" s="78"/>
      <c r="O235" s="78"/>
      <c r="P235" s="78"/>
      <c r="Q235" s="78"/>
      <c r="R235" s="78"/>
      <c r="S235" s="78"/>
      <c r="T235" s="78"/>
      <c r="U235" s="78"/>
      <c r="V235" s="78"/>
      <c r="W235" s="78"/>
      <c r="X235" s="78"/>
      <c r="Y235" s="78"/>
      <c r="Z235" s="78"/>
      <c r="AA235" s="78"/>
      <c r="AB235" s="78"/>
      <c r="AC235" s="79"/>
      <c r="AD235" s="78">
        <v>14000760.516684417</v>
      </c>
      <c r="AE235" s="78">
        <v>401161.23981182225</v>
      </c>
      <c r="AF235" s="78">
        <v>294345.24018597766</v>
      </c>
      <c r="AG235" s="78">
        <v>5748234.5288531967</v>
      </c>
      <c r="AH235" s="78">
        <v>11970675.440734319</v>
      </c>
      <c r="AI235" s="78">
        <v>0</v>
      </c>
      <c r="AJ235" s="78">
        <v>0</v>
      </c>
      <c r="AK235" s="78">
        <v>858567.38051291136</v>
      </c>
      <c r="AL235" s="78">
        <v>0</v>
      </c>
      <c r="AM235" s="78">
        <v>0</v>
      </c>
      <c r="AN235" s="78">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2987</v>
      </c>
      <c r="B236" s="77">
        <v>228</v>
      </c>
      <c r="C236" s="77">
        <v>16</v>
      </c>
      <c r="D236" s="77">
        <v>48</v>
      </c>
      <c r="E236" s="77">
        <v>2022</v>
      </c>
      <c r="F236" s="77" t="s">
        <v>162</v>
      </c>
      <c r="G236" s="1017" t="s">
        <v>2850</v>
      </c>
      <c r="H236" s="77" t="s">
        <v>2851</v>
      </c>
      <c r="I236" s="1018"/>
      <c r="J236" s="80"/>
      <c r="K236" s="78"/>
      <c r="L236" s="78"/>
      <c r="M236" s="78"/>
      <c r="N236" s="78"/>
      <c r="O236" s="78"/>
      <c r="P236" s="78"/>
      <c r="Q236" s="78"/>
      <c r="R236" s="78"/>
      <c r="S236" s="78"/>
      <c r="T236" s="78"/>
      <c r="U236" s="78"/>
      <c r="V236" s="78"/>
      <c r="W236" s="78"/>
      <c r="X236" s="78"/>
      <c r="Y236" s="78"/>
      <c r="Z236" s="78"/>
      <c r="AA236" s="78"/>
      <c r="AB236" s="78"/>
      <c r="AC236" s="79"/>
      <c r="AD236" s="78">
        <v>42596445.372161508</v>
      </c>
      <c r="AE236" s="78">
        <v>678041.15434860939</v>
      </c>
      <c r="AF236" s="78">
        <v>428138.53117960383</v>
      </c>
      <c r="AG236" s="78">
        <v>24872168.634460948</v>
      </c>
      <c r="AH236" s="78">
        <v>36983238.450326458</v>
      </c>
      <c r="AI236" s="78">
        <v>0</v>
      </c>
      <c r="AJ236" s="78">
        <v>0</v>
      </c>
      <c r="AK236" s="78">
        <v>2403188.0762108276</v>
      </c>
      <c r="AL236" s="78">
        <v>0</v>
      </c>
      <c r="AM236" s="78">
        <v>0</v>
      </c>
      <c r="AN236" s="78">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2988</v>
      </c>
      <c r="B237" s="77">
        <v>229</v>
      </c>
      <c r="C237" s="77">
        <v>16</v>
      </c>
      <c r="D237" s="77">
        <v>49</v>
      </c>
      <c r="E237" s="77">
        <v>2022</v>
      </c>
      <c r="F237" s="77" t="s">
        <v>162</v>
      </c>
      <c r="G237" s="1017" t="s">
        <v>2853</v>
      </c>
      <c r="H237" s="77" t="s">
        <v>2854</v>
      </c>
      <c r="I237" s="1018"/>
      <c r="J237" s="80"/>
      <c r="K237" s="78"/>
      <c r="L237" s="78"/>
      <c r="M237" s="78"/>
      <c r="N237" s="78"/>
      <c r="O237" s="78"/>
      <c r="P237" s="78"/>
      <c r="Q237" s="78"/>
      <c r="R237" s="78"/>
      <c r="S237" s="78"/>
      <c r="T237" s="78"/>
      <c r="U237" s="78"/>
      <c r="V237" s="78"/>
      <c r="W237" s="78"/>
      <c r="X237" s="78"/>
      <c r="Y237" s="78"/>
      <c r="Z237" s="78"/>
      <c r="AA237" s="78"/>
      <c r="AB237" s="78"/>
      <c r="AC237" s="79"/>
      <c r="AD237" s="78">
        <v>5259025.9314676709</v>
      </c>
      <c r="AE237" s="78">
        <v>514430.2957586897</v>
      </c>
      <c r="AF237" s="78">
        <v>706428.57644634636</v>
      </c>
      <c r="AG237" s="78">
        <v>13277439.157457918</v>
      </c>
      <c r="AH237" s="78">
        <v>13901739.456454704</v>
      </c>
      <c r="AI237" s="78">
        <v>0</v>
      </c>
      <c r="AJ237" s="78">
        <v>0</v>
      </c>
      <c r="AK237" s="78">
        <v>883618.0756278917</v>
      </c>
      <c r="AL237" s="78">
        <v>0</v>
      </c>
      <c r="AM237" s="78">
        <v>0</v>
      </c>
      <c r="AN237" s="78">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2989</v>
      </c>
      <c r="B238" s="77">
        <v>230</v>
      </c>
      <c r="C238" s="77">
        <v>16</v>
      </c>
      <c r="D238" s="77">
        <v>50</v>
      </c>
      <c r="E238" s="77">
        <v>2022</v>
      </c>
      <c r="F238" s="77" t="s">
        <v>162</v>
      </c>
      <c r="G238" s="1017" t="s">
        <v>2856</v>
      </c>
      <c r="H238" s="77" t="s">
        <v>2857</v>
      </c>
      <c r="I238" s="1018"/>
      <c r="J238" s="80"/>
      <c r="K238" s="78"/>
      <c r="L238" s="78"/>
      <c r="M238" s="78"/>
      <c r="N238" s="78"/>
      <c r="O238" s="78"/>
      <c r="P238" s="78"/>
      <c r="Q238" s="78"/>
      <c r="R238" s="78"/>
      <c r="S238" s="78"/>
      <c r="T238" s="78"/>
      <c r="U238" s="78"/>
      <c r="V238" s="78"/>
      <c r="W238" s="78"/>
      <c r="X238" s="78"/>
      <c r="Y238" s="78"/>
      <c r="Z238" s="78"/>
      <c r="AA238" s="78"/>
      <c r="AB238" s="78"/>
      <c r="AC238" s="79"/>
      <c r="AD238" s="78">
        <v>1038962.6596111498</v>
      </c>
      <c r="AE238" s="78">
        <v>215525.84256556723</v>
      </c>
      <c r="AF238" s="78">
        <v>310400.43510521273</v>
      </c>
      <c r="AG238" s="78">
        <v>4415577.5921425726</v>
      </c>
      <c r="AH238" s="78">
        <v>8622537.0851196237</v>
      </c>
      <c r="AI238" s="78">
        <v>0</v>
      </c>
      <c r="AJ238" s="78">
        <v>0</v>
      </c>
      <c r="AK238" s="78">
        <v>539106.45414970745</v>
      </c>
      <c r="AL238" s="78">
        <v>0</v>
      </c>
      <c r="AM238" s="78">
        <v>0</v>
      </c>
      <c r="AN238" s="78">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2990</v>
      </c>
      <c r="B239" s="77">
        <v>231</v>
      </c>
      <c r="C239" s="77">
        <v>16</v>
      </c>
      <c r="D239" s="77">
        <v>51</v>
      </c>
      <c r="E239" s="77">
        <v>2022</v>
      </c>
      <c r="F239" s="77" t="s">
        <v>162</v>
      </c>
      <c r="G239" s="1017" t="s">
        <v>2859</v>
      </c>
      <c r="H239" s="77" t="s">
        <v>2860</v>
      </c>
      <c r="I239" s="1018"/>
      <c r="J239" s="80"/>
      <c r="K239" s="78"/>
      <c r="L239" s="78"/>
      <c r="M239" s="78"/>
      <c r="N239" s="78"/>
      <c r="O239" s="78"/>
      <c r="P239" s="78"/>
      <c r="Q239" s="78"/>
      <c r="R239" s="78"/>
      <c r="S239" s="78"/>
      <c r="T239" s="78"/>
      <c r="U239" s="78"/>
      <c r="V239" s="78"/>
      <c r="W239" s="78"/>
      <c r="X239" s="78"/>
      <c r="Y239" s="78"/>
      <c r="Z239" s="78"/>
      <c r="AA239" s="78"/>
      <c r="AB239" s="78"/>
      <c r="AC239" s="79"/>
      <c r="AD239" s="78">
        <v>127170491.61856775</v>
      </c>
      <c r="AE239" s="78">
        <v>1920854.4070989606</v>
      </c>
      <c r="AF239" s="78">
        <v>2360113.653127566</v>
      </c>
      <c r="AG239" s="78">
        <v>98113028.667690888</v>
      </c>
      <c r="AH239" s="78">
        <v>117285718.9249475</v>
      </c>
      <c r="AI239" s="78">
        <v>0</v>
      </c>
      <c r="AJ239" s="78">
        <v>0</v>
      </c>
      <c r="AK239" s="78">
        <v>7686818.7087611817</v>
      </c>
      <c r="AL239" s="78">
        <v>0</v>
      </c>
      <c r="AM239" s="78">
        <v>0</v>
      </c>
      <c r="AN239" s="78">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2991</v>
      </c>
      <c r="B240" s="77">
        <v>232</v>
      </c>
      <c r="C240" s="77">
        <v>16</v>
      </c>
      <c r="D240" s="77">
        <v>52</v>
      </c>
      <c r="E240" s="77">
        <v>2022</v>
      </c>
      <c r="F240" s="77" t="s">
        <v>162</v>
      </c>
      <c r="G240" s="1017" t="s">
        <v>2862</v>
      </c>
      <c r="H240" s="77" t="s">
        <v>2863</v>
      </c>
      <c r="I240" s="1018"/>
      <c r="J240" s="80"/>
      <c r="K240" s="78"/>
      <c r="L240" s="78"/>
      <c r="M240" s="78"/>
      <c r="N240" s="78"/>
      <c r="O240" s="78"/>
      <c r="P240" s="78"/>
      <c r="Q240" s="78"/>
      <c r="R240" s="78"/>
      <c r="S240" s="78"/>
      <c r="T240" s="78"/>
      <c r="U240" s="78"/>
      <c r="V240" s="78"/>
      <c r="W240" s="78"/>
      <c r="X240" s="78"/>
      <c r="Y240" s="78"/>
      <c r="Z240" s="78"/>
      <c r="AA240" s="78"/>
      <c r="AB240" s="78"/>
      <c r="AC240" s="79"/>
      <c r="AD240" s="78">
        <v>146453586.70061588</v>
      </c>
      <c r="AE240" s="78">
        <v>2166270.69498384</v>
      </c>
      <c r="AF240" s="78">
        <v>743890.69792456168</v>
      </c>
      <c r="AG240" s="78">
        <v>97965638.03874594</v>
      </c>
      <c r="AH240" s="78">
        <v>118116748.96156348</v>
      </c>
      <c r="AI240" s="78">
        <v>0</v>
      </c>
      <c r="AJ240" s="78">
        <v>0</v>
      </c>
      <c r="AK240" s="78">
        <v>7055127.9845215734</v>
      </c>
      <c r="AL240" s="78">
        <v>0</v>
      </c>
      <c r="AM240" s="78">
        <v>0</v>
      </c>
      <c r="AN240" s="78">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2992</v>
      </c>
      <c r="B241" s="77">
        <v>233</v>
      </c>
      <c r="C241" s="77">
        <v>16</v>
      </c>
      <c r="D241" s="77">
        <v>53</v>
      </c>
      <c r="E241" s="77">
        <v>2022</v>
      </c>
      <c r="F241" s="77" t="s">
        <v>162</v>
      </c>
      <c r="G241" s="1017" t="s">
        <v>2865</v>
      </c>
      <c r="H241" s="77" t="s">
        <v>2866</v>
      </c>
      <c r="I241" s="1018"/>
      <c r="J241" s="80"/>
      <c r="K241" s="78"/>
      <c r="L241" s="78"/>
      <c r="M241" s="78"/>
      <c r="N241" s="78"/>
      <c r="O241" s="78"/>
      <c r="P241" s="78"/>
      <c r="Q241" s="78"/>
      <c r="R241" s="78"/>
      <c r="S241" s="78"/>
      <c r="T241" s="78"/>
      <c r="U241" s="78"/>
      <c r="V241" s="78"/>
      <c r="W241" s="78"/>
      <c r="X241" s="78"/>
      <c r="Y241" s="78"/>
      <c r="Z241" s="78"/>
      <c r="AA241" s="78"/>
      <c r="AB241" s="78"/>
      <c r="AC241" s="79"/>
      <c r="AD241" s="78">
        <v>0</v>
      </c>
      <c r="AE241" s="78">
        <v>140013.13860098892</v>
      </c>
      <c r="AF241" s="78">
        <v>171255.41247184153</v>
      </c>
      <c r="AG241" s="78">
        <v>2401238.9965615384</v>
      </c>
      <c r="AH241" s="78">
        <v>3098348.9804468849</v>
      </c>
      <c r="AI241" s="78">
        <v>0</v>
      </c>
      <c r="AJ241" s="78">
        <v>0</v>
      </c>
      <c r="AK241" s="78">
        <v>145913.8426800406</v>
      </c>
      <c r="AL241" s="78">
        <v>0</v>
      </c>
      <c r="AM241" s="78">
        <v>0</v>
      </c>
      <c r="AN241" s="78">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2993</v>
      </c>
      <c r="B242" s="77">
        <v>234</v>
      </c>
      <c r="C242" s="77">
        <v>16</v>
      </c>
      <c r="D242" s="77">
        <v>54</v>
      </c>
      <c r="E242" s="77">
        <v>2022</v>
      </c>
      <c r="F242" s="77" t="s">
        <v>162</v>
      </c>
      <c r="G242" s="1017" t="s">
        <v>2868</v>
      </c>
      <c r="H242" s="77" t="s">
        <v>2869</v>
      </c>
      <c r="I242" s="1018"/>
      <c r="J242" s="80"/>
      <c r="K242" s="78"/>
      <c r="L242" s="78"/>
      <c r="M242" s="78"/>
      <c r="N242" s="78"/>
      <c r="O242" s="78"/>
      <c r="P242" s="78"/>
      <c r="Q242" s="78"/>
      <c r="R242" s="78"/>
      <c r="S242" s="78"/>
      <c r="T242" s="78"/>
      <c r="U242" s="78"/>
      <c r="V242" s="78"/>
      <c r="W242" s="78"/>
      <c r="X242" s="78"/>
      <c r="Y242" s="78"/>
      <c r="Z242" s="78"/>
      <c r="AA242" s="78"/>
      <c r="AB242" s="78"/>
      <c r="AC242" s="79"/>
      <c r="AD242" s="78">
        <v>64855740.541626431</v>
      </c>
      <c r="AE242" s="78">
        <v>1367094.5780253862</v>
      </c>
      <c r="AF242" s="78">
        <v>1808885.2942338262</v>
      </c>
      <c r="AG242" s="78">
        <v>50733082.7380943</v>
      </c>
      <c r="AH242" s="78">
        <v>59517122.275561094</v>
      </c>
      <c r="AI242" s="78">
        <v>0</v>
      </c>
      <c r="AJ242" s="78">
        <v>0</v>
      </c>
      <c r="AK242" s="78">
        <v>3816615.4407911147</v>
      </c>
      <c r="AL242" s="78">
        <v>0</v>
      </c>
      <c r="AM242" s="78">
        <v>0</v>
      </c>
      <c r="AN242" s="78">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2994</v>
      </c>
      <c r="B243" s="77">
        <v>235</v>
      </c>
      <c r="C243" s="77">
        <v>16</v>
      </c>
      <c r="D243" s="77">
        <v>55</v>
      </c>
      <c r="E243" s="77">
        <v>2022</v>
      </c>
      <c r="F243" s="77" t="s">
        <v>162</v>
      </c>
      <c r="G243" s="1017" t="s">
        <v>2871</v>
      </c>
      <c r="H243" s="77" t="s">
        <v>2872</v>
      </c>
      <c r="I243" s="1018"/>
      <c r="J243" s="80"/>
      <c r="K243" s="78"/>
      <c r="L243" s="78"/>
      <c r="M243" s="78"/>
      <c r="N243" s="78"/>
      <c r="O243" s="78"/>
      <c r="P243" s="78"/>
      <c r="Q243" s="78"/>
      <c r="R243" s="78"/>
      <c r="S243" s="78"/>
      <c r="T243" s="78"/>
      <c r="U243" s="78"/>
      <c r="V243" s="78"/>
      <c r="W243" s="78"/>
      <c r="X243" s="78"/>
      <c r="Y243" s="78"/>
      <c r="Z243" s="78"/>
      <c r="AA243" s="78"/>
      <c r="AB243" s="78"/>
      <c r="AC243" s="79"/>
      <c r="AD243" s="78">
        <v>15493665.386855865</v>
      </c>
      <c r="AE243" s="78">
        <v>302050.81585831317</v>
      </c>
      <c r="AF243" s="78">
        <v>256883.1187077623</v>
      </c>
      <c r="AG243" s="78">
        <v>7308118.6851872904</v>
      </c>
      <c r="AH243" s="78">
        <v>10697710.355744515</v>
      </c>
      <c r="AI243" s="78">
        <v>0</v>
      </c>
      <c r="AJ243" s="78">
        <v>0</v>
      </c>
      <c r="AK243" s="78">
        <v>852627.52497018396</v>
      </c>
      <c r="AL243" s="78">
        <v>0</v>
      </c>
      <c r="AM243" s="78">
        <v>0</v>
      </c>
      <c r="AN243" s="78">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2995</v>
      </c>
      <c r="B244" s="77">
        <v>236</v>
      </c>
      <c r="C244" s="77">
        <v>16</v>
      </c>
      <c r="D244" s="77">
        <v>56</v>
      </c>
      <c r="E244" s="77">
        <v>2022</v>
      </c>
      <c r="F244" s="77" t="s">
        <v>162</v>
      </c>
      <c r="G244" s="1017" t="s">
        <v>2874</v>
      </c>
      <c r="H244" s="77" t="s">
        <v>2875</v>
      </c>
      <c r="I244" s="1018"/>
      <c r="J244" s="80"/>
      <c r="K244" s="78"/>
      <c r="L244" s="78"/>
      <c r="M244" s="78"/>
      <c r="N244" s="78"/>
      <c r="O244" s="78"/>
      <c r="P244" s="78"/>
      <c r="Q244" s="78"/>
      <c r="R244" s="78"/>
      <c r="S244" s="78"/>
      <c r="T244" s="78"/>
      <c r="U244" s="78"/>
      <c r="V244" s="78"/>
      <c r="W244" s="78"/>
      <c r="X244" s="78"/>
      <c r="Y244" s="78"/>
      <c r="Z244" s="78"/>
      <c r="AA244" s="78"/>
      <c r="AB244" s="78"/>
      <c r="AC244" s="79"/>
      <c r="AD244" s="78">
        <v>2146382.7073009638</v>
      </c>
      <c r="AE244" s="78">
        <v>325648.53584724391</v>
      </c>
      <c r="AF244" s="78">
        <v>1032884.2064707942</v>
      </c>
      <c r="AG244" s="78">
        <v>4501555.4590271302</v>
      </c>
      <c r="AH244" s="78">
        <v>8142172.902104605</v>
      </c>
      <c r="AI244" s="78">
        <v>0</v>
      </c>
      <c r="AJ244" s="78">
        <v>0</v>
      </c>
      <c r="AK244" s="78">
        <v>608447.81124632852</v>
      </c>
      <c r="AL244" s="78">
        <v>0</v>
      </c>
      <c r="AM244" s="78">
        <v>0</v>
      </c>
      <c r="AN244" s="78">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2996</v>
      </c>
      <c r="B245" s="77">
        <v>237</v>
      </c>
      <c r="C245" s="77">
        <v>16</v>
      </c>
      <c r="D245" s="77">
        <v>57</v>
      </c>
      <c r="E245" s="77">
        <v>2022</v>
      </c>
      <c r="F245" s="77" t="s">
        <v>162</v>
      </c>
      <c r="G245" s="1017" t="s">
        <v>2877</v>
      </c>
      <c r="H245" s="77" t="s">
        <v>2878</v>
      </c>
      <c r="I245" s="1018"/>
      <c r="J245" s="80"/>
      <c r="K245" s="78"/>
      <c r="L245" s="78"/>
      <c r="M245" s="78"/>
      <c r="N245" s="78"/>
      <c r="O245" s="78"/>
      <c r="P245" s="78"/>
      <c r="Q245" s="78"/>
      <c r="R245" s="78"/>
      <c r="S245" s="78"/>
      <c r="T245" s="78"/>
      <c r="U245" s="78"/>
      <c r="V245" s="78"/>
      <c r="W245" s="78"/>
      <c r="X245" s="78"/>
      <c r="Y245" s="78"/>
      <c r="Z245" s="78"/>
      <c r="AA245" s="78"/>
      <c r="AB245" s="78"/>
      <c r="AC245" s="79"/>
      <c r="AD245" s="78">
        <v>78519863.071729079</v>
      </c>
      <c r="AE245" s="78">
        <v>1757243.5485090408</v>
      </c>
      <c r="AF245" s="78">
        <v>8188149.4088099236</v>
      </c>
      <c r="AG245" s="78">
        <v>79296158.372385129</v>
      </c>
      <c r="AH245" s="78">
        <v>84620954.47992608</v>
      </c>
      <c r="AI245" s="78">
        <v>0</v>
      </c>
      <c r="AJ245" s="78">
        <v>0</v>
      </c>
      <c r="AK245" s="78">
        <v>5556347.4783381829</v>
      </c>
      <c r="AL245" s="78">
        <v>0</v>
      </c>
      <c r="AM245" s="78">
        <v>0</v>
      </c>
      <c r="AN245" s="78">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2997</v>
      </c>
      <c r="B246" s="77">
        <v>238</v>
      </c>
      <c r="C246" s="77">
        <v>16</v>
      </c>
      <c r="D246" s="77">
        <v>58</v>
      </c>
      <c r="E246" s="77">
        <v>2022</v>
      </c>
      <c r="F246" s="77" t="s">
        <v>162</v>
      </c>
      <c r="G246" s="1017" t="s">
        <v>2880</v>
      </c>
      <c r="H246" s="77" t="s">
        <v>2881</v>
      </c>
      <c r="I246" s="1018"/>
      <c r="J246" s="80"/>
      <c r="K246" s="78"/>
      <c r="L246" s="78"/>
      <c r="M246" s="78"/>
      <c r="N246" s="78"/>
      <c r="O246" s="78"/>
      <c r="P246" s="78"/>
      <c r="Q246" s="78"/>
      <c r="R246" s="78"/>
      <c r="S246" s="78"/>
      <c r="T246" s="78"/>
      <c r="U246" s="78"/>
      <c r="V246" s="78"/>
      <c r="W246" s="78"/>
      <c r="X246" s="78"/>
      <c r="Y246" s="78"/>
      <c r="Z246" s="78"/>
      <c r="AA246" s="78"/>
      <c r="AB246" s="78"/>
      <c r="AC246" s="79"/>
      <c r="AD246" s="78">
        <v>346046174.44735938</v>
      </c>
      <c r="AE246" s="78">
        <v>22605042.568063036</v>
      </c>
      <c r="AF246" s="78">
        <v>10773035.790806782</v>
      </c>
      <c r="AG246" s="78">
        <v>989292042.75473571</v>
      </c>
      <c r="AH246" s="78">
        <v>788075871.37078309</v>
      </c>
      <c r="AI246" s="78">
        <v>0</v>
      </c>
      <c r="AJ246" s="78">
        <v>0</v>
      </c>
      <c r="AK246" s="78">
        <v>47620209.267928109</v>
      </c>
      <c r="AL246" s="78">
        <v>0</v>
      </c>
      <c r="AM246" s="78">
        <v>0</v>
      </c>
      <c r="AN246" s="78">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2998</v>
      </c>
      <c r="B247" s="77">
        <v>239</v>
      </c>
      <c r="C247" s="77">
        <v>16</v>
      </c>
      <c r="D247" s="77">
        <v>59</v>
      </c>
      <c r="E247" s="77">
        <v>2022</v>
      </c>
      <c r="F247" s="77" t="s">
        <v>162</v>
      </c>
      <c r="G247" s="1017" t="s">
        <v>2883</v>
      </c>
      <c r="H247" s="77" t="s">
        <v>2884</v>
      </c>
      <c r="I247" s="1018"/>
      <c r="J247" s="80"/>
      <c r="K247" s="78"/>
      <c r="L247" s="78"/>
      <c r="M247" s="78"/>
      <c r="N247" s="78"/>
      <c r="O247" s="78"/>
      <c r="P247" s="78"/>
      <c r="Q247" s="78"/>
      <c r="R247" s="78"/>
      <c r="S247" s="78"/>
      <c r="T247" s="78"/>
      <c r="U247" s="78"/>
      <c r="V247" s="78"/>
      <c r="W247" s="78"/>
      <c r="X247" s="78"/>
      <c r="Y247" s="78"/>
      <c r="Z247" s="78"/>
      <c r="AA247" s="78"/>
      <c r="AB247" s="78"/>
      <c r="AC247" s="79"/>
      <c r="AD247" s="78">
        <v>3289100.6770048761</v>
      </c>
      <c r="AE247" s="78">
        <v>328794.89851243468</v>
      </c>
      <c r="AF247" s="78">
        <v>551228.35889373987</v>
      </c>
      <c r="AG247" s="78">
        <v>8788166.2508428693</v>
      </c>
      <c r="AH247" s="78">
        <v>12614363.445974449</v>
      </c>
      <c r="AI247" s="78">
        <v>0</v>
      </c>
      <c r="AJ247" s="78">
        <v>0</v>
      </c>
      <c r="AK247" s="78">
        <v>740932.41530802916</v>
      </c>
      <c r="AL247" s="78">
        <v>0</v>
      </c>
      <c r="AM247" s="78">
        <v>0</v>
      </c>
      <c r="AN247" s="78">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2999</v>
      </c>
      <c r="B248" s="77">
        <v>240</v>
      </c>
      <c r="C248" s="77">
        <v>16</v>
      </c>
      <c r="D248" s="77">
        <v>60</v>
      </c>
      <c r="E248" s="77">
        <v>2022</v>
      </c>
      <c r="F248" s="77" t="s">
        <v>162</v>
      </c>
      <c r="G248" s="1017" t="s">
        <v>2886</v>
      </c>
      <c r="H248" s="77" t="s">
        <v>2887</v>
      </c>
      <c r="I248" s="1018"/>
      <c r="J248" s="80"/>
      <c r="K248" s="78"/>
      <c r="L248" s="78"/>
      <c r="M248" s="78"/>
      <c r="N248" s="78"/>
      <c r="O248" s="78"/>
      <c r="P248" s="78"/>
      <c r="Q248" s="78"/>
      <c r="R248" s="78"/>
      <c r="S248" s="78"/>
      <c r="T248" s="78"/>
      <c r="U248" s="78"/>
      <c r="V248" s="78"/>
      <c r="W248" s="78"/>
      <c r="X248" s="78"/>
      <c r="Y248" s="78"/>
      <c r="Z248" s="78"/>
      <c r="AA248" s="78"/>
      <c r="AB248" s="78"/>
      <c r="AC248" s="79"/>
      <c r="AD248" s="78">
        <v>3874753.5516247642</v>
      </c>
      <c r="AE248" s="78">
        <v>302050.81585831317</v>
      </c>
      <c r="AF248" s="78">
        <v>385324.67806164344</v>
      </c>
      <c r="AG248" s="78">
        <v>7258988.4755389728</v>
      </c>
      <c r="AH248" s="78">
        <v>8170994.7530855052</v>
      </c>
      <c r="AI248" s="78">
        <v>0</v>
      </c>
      <c r="AJ248" s="78">
        <v>0</v>
      </c>
      <c r="AK248" s="78">
        <v>500497.39312197996</v>
      </c>
      <c r="AL248" s="78">
        <v>0</v>
      </c>
      <c r="AM248" s="78">
        <v>0</v>
      </c>
      <c r="AN248" s="78">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3000</v>
      </c>
      <c r="B249" s="77">
        <v>241</v>
      </c>
      <c r="C249" s="77">
        <v>16</v>
      </c>
      <c r="D249" s="77">
        <v>61</v>
      </c>
      <c r="E249" s="77">
        <v>2022</v>
      </c>
      <c r="F249" s="77" t="s">
        <v>162</v>
      </c>
      <c r="G249" s="1017" t="s">
        <v>2889</v>
      </c>
      <c r="H249" s="77" t="s">
        <v>2890</v>
      </c>
      <c r="I249" s="1018"/>
      <c r="J249" s="80"/>
      <c r="K249" s="78"/>
      <c r="L249" s="78"/>
      <c r="M249" s="78"/>
      <c r="N249" s="78"/>
      <c r="O249" s="78"/>
      <c r="P249" s="78"/>
      <c r="Q249" s="78"/>
      <c r="R249" s="78"/>
      <c r="S249" s="78"/>
      <c r="T249" s="78"/>
      <c r="U249" s="78"/>
      <c r="V249" s="78"/>
      <c r="W249" s="78"/>
      <c r="X249" s="78"/>
      <c r="Y249" s="78"/>
      <c r="Z249" s="78"/>
      <c r="AA249" s="78"/>
      <c r="AB249" s="78"/>
      <c r="AC249" s="79"/>
      <c r="AD249" s="78">
        <v>586789.09682866279</v>
      </c>
      <c r="AE249" s="78">
        <v>56634.527973433724</v>
      </c>
      <c r="AF249" s="78">
        <v>230124.46050903708</v>
      </c>
      <c r="AG249" s="78">
        <v>1461623.737037458</v>
      </c>
      <c r="AH249" s="78">
        <v>1988707.7176821865</v>
      </c>
      <c r="AI249" s="78">
        <v>0</v>
      </c>
      <c r="AJ249" s="78">
        <v>0</v>
      </c>
      <c r="AK249" s="78">
        <v>111695.10966215495</v>
      </c>
      <c r="AL249" s="78">
        <v>0</v>
      </c>
      <c r="AM249" s="78">
        <v>0</v>
      </c>
      <c r="AN249" s="78">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3001</v>
      </c>
      <c r="B250" s="77">
        <v>242</v>
      </c>
      <c r="C250" s="77">
        <v>16</v>
      </c>
      <c r="D250" s="77">
        <v>62</v>
      </c>
      <c r="E250" s="77">
        <v>2022</v>
      </c>
      <c r="F250" s="77" t="s">
        <v>162</v>
      </c>
      <c r="G250" s="1017" t="s">
        <v>2892</v>
      </c>
      <c r="H250" s="77" t="s">
        <v>2893</v>
      </c>
      <c r="I250" s="1018"/>
      <c r="J250" s="80"/>
      <c r="K250" s="78"/>
      <c r="L250" s="78"/>
      <c r="M250" s="78"/>
      <c r="N250" s="78"/>
      <c r="O250" s="78"/>
      <c r="P250" s="78"/>
      <c r="Q250" s="78"/>
      <c r="R250" s="78"/>
      <c r="S250" s="78"/>
      <c r="T250" s="78"/>
      <c r="U250" s="78"/>
      <c r="V250" s="78"/>
      <c r="W250" s="78"/>
      <c r="X250" s="78"/>
      <c r="Y250" s="78"/>
      <c r="Z250" s="78"/>
      <c r="AA250" s="78"/>
      <c r="AB250" s="78"/>
      <c r="AC250" s="79"/>
      <c r="AD250" s="78">
        <v>105491.80063824786</v>
      </c>
      <c r="AE250" s="78">
        <v>184062.2159136596</v>
      </c>
      <c r="AF250" s="78">
        <v>294345.24018597766</v>
      </c>
      <c r="AG250" s="78">
        <v>10255931.264086366</v>
      </c>
      <c r="AH250" s="78">
        <v>6821171.398813297</v>
      </c>
      <c r="AI250" s="78">
        <v>0</v>
      </c>
      <c r="AJ250" s="78">
        <v>0</v>
      </c>
      <c r="AK250" s="78">
        <v>444327.02005488466</v>
      </c>
      <c r="AL250" s="78">
        <v>0</v>
      </c>
      <c r="AM250" s="78">
        <v>0</v>
      </c>
      <c r="AN250" s="78">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3002</v>
      </c>
      <c r="B251" s="77">
        <v>243</v>
      </c>
      <c r="C251" s="77">
        <v>16</v>
      </c>
      <c r="D251" s="77">
        <v>63</v>
      </c>
      <c r="E251" s="77">
        <v>2022</v>
      </c>
      <c r="F251" s="77" t="s">
        <v>162</v>
      </c>
      <c r="G251" s="1017" t="s">
        <v>2895</v>
      </c>
      <c r="H251" s="77" t="s">
        <v>2896</v>
      </c>
      <c r="I251" s="1018"/>
      <c r="J251" s="80"/>
      <c r="K251" s="78"/>
      <c r="L251" s="78"/>
      <c r="M251" s="78"/>
      <c r="N251" s="78"/>
      <c r="O251" s="78"/>
      <c r="P251" s="78"/>
      <c r="Q251" s="78"/>
      <c r="R251" s="78"/>
      <c r="S251" s="78"/>
      <c r="T251" s="78"/>
      <c r="U251" s="78"/>
      <c r="V251" s="78"/>
      <c r="W251" s="78"/>
      <c r="X251" s="78"/>
      <c r="Y251" s="78"/>
      <c r="Z251" s="78"/>
      <c r="AA251" s="78"/>
      <c r="AB251" s="78"/>
      <c r="AC251" s="79"/>
      <c r="AD251" s="78">
        <v>1450307.256419844</v>
      </c>
      <c r="AE251" s="78">
        <v>478247.12510899594</v>
      </c>
      <c r="AF251" s="78">
        <v>374621.21478215337</v>
      </c>
      <c r="AG251" s="78">
        <v>29625516.417935707</v>
      </c>
      <c r="AH251" s="78">
        <v>20895841.961153407</v>
      </c>
      <c r="AI251" s="78">
        <v>0</v>
      </c>
      <c r="AJ251" s="78">
        <v>0</v>
      </c>
      <c r="AK251" s="78">
        <v>1133995.8994832889</v>
      </c>
      <c r="AL251" s="78">
        <v>0</v>
      </c>
      <c r="AM251" s="78">
        <v>0</v>
      </c>
      <c r="AN251" s="78">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3003</v>
      </c>
      <c r="B252" s="77">
        <v>244</v>
      </c>
      <c r="C252" s="77">
        <v>16</v>
      </c>
      <c r="D252" s="77">
        <v>64</v>
      </c>
      <c r="E252" s="77">
        <v>2022</v>
      </c>
      <c r="F252" s="77" t="s">
        <v>162</v>
      </c>
      <c r="G252" s="1017" t="s">
        <v>2898</v>
      </c>
      <c r="H252" s="77" t="s">
        <v>2899</v>
      </c>
      <c r="I252" s="1018"/>
      <c r="J252" s="80"/>
      <c r="K252" s="78"/>
      <c r="L252" s="78"/>
      <c r="M252" s="78"/>
      <c r="N252" s="78"/>
      <c r="O252" s="78"/>
      <c r="P252" s="78"/>
      <c r="Q252" s="78"/>
      <c r="R252" s="78"/>
      <c r="S252" s="78"/>
      <c r="T252" s="78"/>
      <c r="U252" s="78"/>
      <c r="V252" s="78"/>
      <c r="W252" s="78"/>
      <c r="X252" s="78"/>
      <c r="Y252" s="78"/>
      <c r="Z252" s="78"/>
      <c r="AA252" s="78"/>
      <c r="AB252" s="78"/>
      <c r="AC252" s="79"/>
      <c r="AD252" s="78">
        <v>2517525.4041661788</v>
      </c>
      <c r="AE252" s="78">
        <v>437344.410461516</v>
      </c>
      <c r="AF252" s="78">
        <v>588690.48037195532</v>
      </c>
      <c r="AG252" s="78">
        <v>9948867.4537843782</v>
      </c>
      <c r="AH252" s="78">
        <v>16769513.629054381</v>
      </c>
      <c r="AI252" s="78">
        <v>0</v>
      </c>
      <c r="AJ252" s="78">
        <v>0</v>
      </c>
      <c r="AK252" s="78">
        <v>1041153.3748045727</v>
      </c>
      <c r="AL252" s="78">
        <v>0</v>
      </c>
      <c r="AM252" s="78">
        <v>0</v>
      </c>
      <c r="AN252" s="78">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3004</v>
      </c>
      <c r="B253" s="77">
        <v>245</v>
      </c>
      <c r="C253" s="77">
        <v>16</v>
      </c>
      <c r="D253" s="77">
        <v>65</v>
      </c>
      <c r="E253" s="77">
        <v>2022</v>
      </c>
      <c r="F253" s="77" t="s">
        <v>162</v>
      </c>
      <c r="G253" s="1017" t="s">
        <v>2901</v>
      </c>
      <c r="H253" s="77" t="s">
        <v>2902</v>
      </c>
      <c r="I253" s="1018"/>
      <c r="J253" s="80"/>
      <c r="K253" s="78"/>
      <c r="L253" s="78"/>
      <c r="M253" s="78"/>
      <c r="N253" s="78"/>
      <c r="O253" s="78"/>
      <c r="P253" s="78"/>
      <c r="Q253" s="78"/>
      <c r="R253" s="78"/>
      <c r="S253" s="78"/>
      <c r="T253" s="78"/>
      <c r="U253" s="78"/>
      <c r="V253" s="78"/>
      <c r="W253" s="78"/>
      <c r="X253" s="78"/>
      <c r="Y253" s="78"/>
      <c r="Z253" s="78"/>
      <c r="AA253" s="78"/>
      <c r="AB253" s="78"/>
      <c r="AC253" s="79"/>
      <c r="AD253" s="78">
        <v>0</v>
      </c>
      <c r="AE253" s="78">
        <v>20451.357323739954</v>
      </c>
      <c r="AF253" s="78">
        <v>32110.389838470288</v>
      </c>
      <c r="AG253" s="78">
        <v>1234396.5174139878</v>
      </c>
      <c r="AH253" s="78">
        <v>941513.79870944098</v>
      </c>
      <c r="AI253" s="78">
        <v>0</v>
      </c>
      <c r="AJ253" s="78">
        <v>0</v>
      </c>
      <c r="AK253" s="78">
        <v>49843.135641146604</v>
      </c>
      <c r="AL253" s="78">
        <v>0</v>
      </c>
      <c r="AM253" s="78">
        <v>0</v>
      </c>
      <c r="AN253" s="78">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3005</v>
      </c>
      <c r="B254" s="77">
        <v>246</v>
      </c>
      <c r="C254" s="77">
        <v>16</v>
      </c>
      <c r="D254" s="77">
        <v>66</v>
      </c>
      <c r="E254" s="77">
        <v>2022</v>
      </c>
      <c r="F254" s="77" t="s">
        <v>162</v>
      </c>
      <c r="G254" s="1017" t="s">
        <v>2904</v>
      </c>
      <c r="H254" s="77" t="s">
        <v>2905</v>
      </c>
      <c r="I254" s="1018"/>
      <c r="J254" s="80"/>
      <c r="K254" s="78"/>
      <c r="L254" s="78"/>
      <c r="M254" s="78"/>
      <c r="N254" s="78"/>
      <c r="O254" s="78"/>
      <c r="P254" s="78"/>
      <c r="Q254" s="78"/>
      <c r="R254" s="78"/>
      <c r="S254" s="78"/>
      <c r="T254" s="78"/>
      <c r="U254" s="78"/>
      <c r="V254" s="78"/>
      <c r="W254" s="78"/>
      <c r="X254" s="78"/>
      <c r="Y254" s="78"/>
      <c r="Z254" s="78"/>
      <c r="AA254" s="78"/>
      <c r="AB254" s="78"/>
      <c r="AC254" s="79"/>
      <c r="AD254" s="78">
        <v>29484687.621684887</v>
      </c>
      <c r="AE254" s="78">
        <v>552186.64774097886</v>
      </c>
      <c r="AF254" s="78">
        <v>2113933.9976992942</v>
      </c>
      <c r="AG254" s="78">
        <v>27414656.9837614</v>
      </c>
      <c r="AH254" s="78">
        <v>29648077.375687093</v>
      </c>
      <c r="AI254" s="78">
        <v>0</v>
      </c>
      <c r="AJ254" s="78">
        <v>0</v>
      </c>
      <c r="AK254" s="78">
        <v>1836964.8902356259</v>
      </c>
      <c r="AL254" s="78">
        <v>0</v>
      </c>
      <c r="AM254" s="78">
        <v>0</v>
      </c>
      <c r="AN254" s="78">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3006</v>
      </c>
      <c r="B255" s="77">
        <v>247</v>
      </c>
      <c r="C255" s="77">
        <v>16</v>
      </c>
      <c r="D255" s="77">
        <v>67</v>
      </c>
      <c r="E255" s="77">
        <v>2022</v>
      </c>
      <c r="F255" s="77" t="s">
        <v>162</v>
      </c>
      <c r="G255" s="1017" t="s">
        <v>2907</v>
      </c>
      <c r="H255" s="77" t="s">
        <v>2908</v>
      </c>
      <c r="I255" s="1018"/>
      <c r="J255" s="80"/>
      <c r="K255" s="78"/>
      <c r="L255" s="78"/>
      <c r="M255" s="78"/>
      <c r="N255" s="78"/>
      <c r="O255" s="78"/>
      <c r="P255" s="78"/>
      <c r="Q255" s="78"/>
      <c r="R255" s="78"/>
      <c r="S255" s="78"/>
      <c r="T255" s="78"/>
      <c r="U255" s="78"/>
      <c r="V255" s="78"/>
      <c r="W255" s="78"/>
      <c r="X255" s="78"/>
      <c r="Y255" s="78"/>
      <c r="Z255" s="78"/>
      <c r="AA255" s="78"/>
      <c r="AB255" s="78"/>
      <c r="AC255" s="79"/>
      <c r="AD255" s="78">
        <v>26440587.538216375</v>
      </c>
      <c r="AE255" s="78">
        <v>931323.34889646573</v>
      </c>
      <c r="AF255" s="78">
        <v>695725.11316685623</v>
      </c>
      <c r="AG255" s="78">
        <v>17631603.987540092</v>
      </c>
      <c r="AH255" s="78">
        <v>22908567.887986347</v>
      </c>
      <c r="AI255" s="78">
        <v>0</v>
      </c>
      <c r="AJ255" s="78">
        <v>0</v>
      </c>
      <c r="AK255" s="78">
        <v>1645339.9853354665</v>
      </c>
      <c r="AL255" s="78">
        <v>0</v>
      </c>
      <c r="AM255" s="78">
        <v>0</v>
      </c>
      <c r="AN255" s="78">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3007</v>
      </c>
      <c r="B256" s="77">
        <v>248</v>
      </c>
      <c r="C256" s="77">
        <v>16</v>
      </c>
      <c r="D256" s="77">
        <v>68</v>
      </c>
      <c r="E256" s="77">
        <v>2022</v>
      </c>
      <c r="F256" s="77" t="s">
        <v>162</v>
      </c>
      <c r="G256" s="1017" t="s">
        <v>2910</v>
      </c>
      <c r="H256" s="77" t="s">
        <v>2911</v>
      </c>
      <c r="I256" s="1018"/>
      <c r="J256" s="80"/>
      <c r="K256" s="78"/>
      <c r="L256" s="78"/>
      <c r="M256" s="78"/>
      <c r="N256" s="78"/>
      <c r="O256" s="78"/>
      <c r="P256" s="78"/>
      <c r="Q256" s="78"/>
      <c r="R256" s="78"/>
      <c r="S256" s="78"/>
      <c r="T256" s="78"/>
      <c r="U256" s="78"/>
      <c r="V256" s="78"/>
      <c r="W256" s="78"/>
      <c r="X256" s="78"/>
      <c r="Y256" s="78"/>
      <c r="Z256" s="78"/>
      <c r="AA256" s="78"/>
      <c r="AB256" s="78"/>
      <c r="AC256" s="79"/>
      <c r="AD256" s="78">
        <v>4374032.100222908</v>
      </c>
      <c r="AE256" s="78">
        <v>303623.99719090859</v>
      </c>
      <c r="AF256" s="78">
        <v>256883.1187077623</v>
      </c>
      <c r="AG256" s="78">
        <v>12024618.811425811</v>
      </c>
      <c r="AH256" s="78">
        <v>19132905.409488279</v>
      </c>
      <c r="AI256" s="78">
        <v>0</v>
      </c>
      <c r="AJ256" s="78">
        <v>0</v>
      </c>
      <c r="AK256" s="78">
        <v>1240267.662780345</v>
      </c>
      <c r="AL256" s="78">
        <v>0</v>
      </c>
      <c r="AM256" s="78">
        <v>0</v>
      </c>
      <c r="AN256" s="78">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3008</v>
      </c>
      <c r="B257" s="77">
        <v>249</v>
      </c>
      <c r="C257" s="77">
        <v>16</v>
      </c>
      <c r="D257" s="77">
        <v>69</v>
      </c>
      <c r="E257" s="77">
        <v>2022</v>
      </c>
      <c r="F257" s="77" t="s">
        <v>162</v>
      </c>
      <c r="G257" s="1017" t="s">
        <v>2913</v>
      </c>
      <c r="H257" s="77" t="s">
        <v>2914</v>
      </c>
      <c r="I257" s="1018"/>
      <c r="J257" s="80"/>
      <c r="K257" s="78"/>
      <c r="L257" s="78"/>
      <c r="M257" s="78"/>
      <c r="N257" s="78"/>
      <c r="O257" s="78"/>
      <c r="P257" s="78"/>
      <c r="Q257" s="78"/>
      <c r="R257" s="78"/>
      <c r="S257" s="78"/>
      <c r="T257" s="78"/>
      <c r="U257" s="78"/>
      <c r="V257" s="78"/>
      <c r="W257" s="78"/>
      <c r="X257" s="78"/>
      <c r="Y257" s="78"/>
      <c r="Z257" s="78"/>
      <c r="AA257" s="78"/>
      <c r="AB257" s="78"/>
      <c r="AC257" s="79"/>
      <c r="AD257" s="78">
        <v>284259412.9679426</v>
      </c>
      <c r="AE257" s="78">
        <v>12266094.850246187</v>
      </c>
      <c r="AF257" s="78">
        <v>4843317.1339692688</v>
      </c>
      <c r="AG257" s="78">
        <v>661470718.87633431</v>
      </c>
      <c r="AH257" s="78">
        <v>520705167.1046223</v>
      </c>
      <c r="AI257" s="78">
        <v>0</v>
      </c>
      <c r="AJ257" s="78">
        <v>0</v>
      </c>
      <c r="AK257" s="78">
        <v>30531761.380679253</v>
      </c>
      <c r="AL257" s="78">
        <v>0</v>
      </c>
      <c r="AM257" s="78">
        <v>0</v>
      </c>
      <c r="AN257" s="78">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3009</v>
      </c>
      <c r="B258" s="77">
        <v>250</v>
      </c>
      <c r="C258" s="77">
        <v>16</v>
      </c>
      <c r="D258" s="77">
        <v>70</v>
      </c>
      <c r="E258" s="77">
        <v>2022</v>
      </c>
      <c r="F258" s="77" t="s">
        <v>162</v>
      </c>
      <c r="G258" s="1017" t="s">
        <v>2916</v>
      </c>
      <c r="H258" s="77" t="s">
        <v>2917</v>
      </c>
      <c r="I258" s="1018"/>
      <c r="J258" s="80"/>
      <c r="K258" s="78"/>
      <c r="L258" s="78"/>
      <c r="M258" s="78"/>
      <c r="N258" s="78"/>
      <c r="O258" s="78"/>
      <c r="P258" s="78"/>
      <c r="Q258" s="78"/>
      <c r="R258" s="78"/>
      <c r="S258" s="78"/>
      <c r="T258" s="78"/>
      <c r="U258" s="78"/>
      <c r="V258" s="78"/>
      <c r="W258" s="78"/>
      <c r="X258" s="78"/>
      <c r="Y258" s="78"/>
      <c r="Z258" s="78"/>
      <c r="AA258" s="78"/>
      <c r="AB258" s="78"/>
      <c r="AC258" s="79"/>
      <c r="AD258" s="78">
        <v>0</v>
      </c>
      <c r="AE258" s="78">
        <v>72366.341299387539</v>
      </c>
      <c r="AF258" s="78">
        <v>32110.389838470288</v>
      </c>
      <c r="AG258" s="78">
        <v>1037875.6788207162</v>
      </c>
      <c r="AH258" s="78">
        <v>2055958.7033042894</v>
      </c>
      <c r="AI258" s="78">
        <v>0</v>
      </c>
      <c r="AJ258" s="78">
        <v>0</v>
      </c>
      <c r="AK258" s="78">
        <v>124736.96639727363</v>
      </c>
      <c r="AL258" s="78">
        <v>0</v>
      </c>
      <c r="AM258" s="78">
        <v>0</v>
      </c>
      <c r="AN258" s="78">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3010</v>
      </c>
      <c r="B259" s="77">
        <v>251</v>
      </c>
      <c r="C259" s="77">
        <v>16</v>
      </c>
      <c r="D259" s="77">
        <v>71</v>
      </c>
      <c r="E259" s="77">
        <v>2022</v>
      </c>
      <c r="F259" s="77" t="s">
        <v>162</v>
      </c>
      <c r="G259" s="1017" t="s">
        <v>2919</v>
      </c>
      <c r="H259" s="77" t="s">
        <v>2706</v>
      </c>
      <c r="I259" s="1018"/>
      <c r="J259" s="80"/>
      <c r="K259" s="78"/>
      <c r="L259" s="78"/>
      <c r="M259" s="78"/>
      <c r="N259" s="78"/>
      <c r="O259" s="78"/>
      <c r="P259" s="78"/>
      <c r="Q259" s="78"/>
      <c r="R259" s="78"/>
      <c r="S259" s="78"/>
      <c r="T259" s="78"/>
      <c r="U259" s="78"/>
      <c r="V259" s="78"/>
      <c r="W259" s="78"/>
      <c r="X259" s="78"/>
      <c r="Y259" s="78"/>
      <c r="Z259" s="78"/>
      <c r="AA259" s="78"/>
      <c r="AB259" s="78"/>
      <c r="AC259" s="79"/>
      <c r="AD259" s="78">
        <v>5429030.4996861955</v>
      </c>
      <c r="AE259" s="78">
        <v>97537.242620913632</v>
      </c>
      <c r="AF259" s="78">
        <v>1423560.6161721828</v>
      </c>
      <c r="AG259" s="78">
        <v>6779968.931467873</v>
      </c>
      <c r="AH259" s="78">
        <v>6311985.3648173744</v>
      </c>
      <c r="AI259" s="78">
        <v>0</v>
      </c>
      <c r="AJ259" s="78">
        <v>0</v>
      </c>
      <c r="AK259" s="78">
        <v>391901.33852559573</v>
      </c>
      <c r="AL259" s="78">
        <v>0</v>
      </c>
      <c r="AM259" s="78">
        <v>0</v>
      </c>
      <c r="AN259" s="78">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3011</v>
      </c>
      <c r="B260" s="77">
        <v>252</v>
      </c>
      <c r="C260" s="77">
        <v>16</v>
      </c>
      <c r="D260" s="77">
        <v>72</v>
      </c>
      <c r="E260" s="77">
        <v>2022</v>
      </c>
      <c r="F260" s="77" t="s">
        <v>162</v>
      </c>
      <c r="G260" s="1017" t="s">
        <v>2921</v>
      </c>
      <c r="H260" s="77" t="s">
        <v>2922</v>
      </c>
      <c r="I260" s="1018"/>
      <c r="J260" s="80"/>
      <c r="K260" s="78"/>
      <c r="L260" s="78"/>
      <c r="M260" s="78"/>
      <c r="N260" s="78"/>
      <c r="O260" s="78"/>
      <c r="P260" s="78"/>
      <c r="Q260" s="78"/>
      <c r="R260" s="78"/>
      <c r="S260" s="78"/>
      <c r="T260" s="78"/>
      <c r="U260" s="78"/>
      <c r="V260" s="78"/>
      <c r="W260" s="78"/>
      <c r="X260" s="78"/>
      <c r="Y260" s="78"/>
      <c r="Z260" s="78"/>
      <c r="AA260" s="78"/>
      <c r="AB260" s="78"/>
      <c r="AC260" s="79"/>
      <c r="AD260" s="78">
        <v>38331897.928923726</v>
      </c>
      <c r="AE260" s="78">
        <v>484539.85043937742</v>
      </c>
      <c r="AF260" s="78">
        <v>508414.50577577949</v>
      </c>
      <c r="AG260" s="78">
        <v>29508832.170020953</v>
      </c>
      <c r="AH260" s="78">
        <v>32049898.290762194</v>
      </c>
      <c r="AI260" s="78">
        <v>0</v>
      </c>
      <c r="AJ260" s="78">
        <v>0</v>
      </c>
      <c r="AK260" s="78">
        <v>2067327.9834579201</v>
      </c>
      <c r="AL260" s="78">
        <v>0</v>
      </c>
      <c r="AM260" s="78">
        <v>0</v>
      </c>
      <c r="AN260" s="78">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3012</v>
      </c>
      <c r="B261" s="77">
        <v>253</v>
      </c>
      <c r="C261" s="77">
        <v>16</v>
      </c>
      <c r="D261" s="77">
        <v>73</v>
      </c>
      <c r="E261" s="77">
        <v>2022</v>
      </c>
      <c r="F261" s="77" t="s">
        <v>162</v>
      </c>
      <c r="G261" s="1017" t="s">
        <v>2924</v>
      </c>
      <c r="H261" s="77" t="s">
        <v>2925</v>
      </c>
      <c r="I261" s="1018"/>
      <c r="J261" s="80"/>
      <c r="K261" s="78"/>
      <c r="L261" s="78"/>
      <c r="M261" s="78"/>
      <c r="N261" s="78"/>
      <c r="O261" s="78"/>
      <c r="P261" s="78"/>
      <c r="Q261" s="78"/>
      <c r="R261" s="78"/>
      <c r="S261" s="78"/>
      <c r="T261" s="78"/>
      <c r="U261" s="78"/>
      <c r="V261" s="78"/>
      <c r="W261" s="78"/>
      <c r="X261" s="78"/>
      <c r="Y261" s="78"/>
      <c r="Z261" s="78"/>
      <c r="AA261" s="78"/>
      <c r="AB261" s="78"/>
      <c r="AC261" s="79"/>
      <c r="AD261" s="78">
        <v>102166126.46901339</v>
      </c>
      <c r="AE261" s="78">
        <v>774005.21563692763</v>
      </c>
      <c r="AF261" s="78">
        <v>396028.14134113357</v>
      </c>
      <c r="AG261" s="78">
        <v>35379892.222994938</v>
      </c>
      <c r="AH261" s="78">
        <v>48545604.335498013</v>
      </c>
      <c r="AI261" s="78">
        <v>0</v>
      </c>
      <c r="AJ261" s="78">
        <v>0</v>
      </c>
      <c r="AK261" s="78">
        <v>3184537.3346682838</v>
      </c>
      <c r="AL261" s="78">
        <v>0</v>
      </c>
      <c r="AM261" s="78">
        <v>0</v>
      </c>
      <c r="AN261" s="78">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3013</v>
      </c>
      <c r="B262" s="77">
        <v>254</v>
      </c>
      <c r="C262" s="77">
        <v>16</v>
      </c>
      <c r="D262" s="77">
        <v>74</v>
      </c>
      <c r="E262" s="77">
        <v>2022</v>
      </c>
      <c r="F262" s="77" t="s">
        <v>162</v>
      </c>
      <c r="G262" s="1017" t="s">
        <v>2927</v>
      </c>
      <c r="H262" s="77" t="s">
        <v>2928</v>
      </c>
      <c r="I262" s="1018"/>
      <c r="J262" s="80"/>
      <c r="K262" s="78"/>
      <c r="L262" s="78"/>
      <c r="M262" s="78"/>
      <c r="N262" s="78"/>
      <c r="O262" s="78"/>
      <c r="P262" s="78"/>
      <c r="Q262" s="78"/>
      <c r="R262" s="78"/>
      <c r="S262" s="78"/>
      <c r="T262" s="78"/>
      <c r="U262" s="78"/>
      <c r="V262" s="78"/>
      <c r="W262" s="78"/>
      <c r="X262" s="78"/>
      <c r="Y262" s="78"/>
      <c r="Z262" s="78"/>
      <c r="AA262" s="78"/>
      <c r="AB262" s="78"/>
      <c r="AC262" s="79"/>
      <c r="AD262" s="78">
        <v>30873392.340049762</v>
      </c>
      <c r="AE262" s="78">
        <v>253282.1945478564</v>
      </c>
      <c r="AF262" s="78">
        <v>412083.3362603687</v>
      </c>
      <c r="AG262" s="78">
        <v>11944782.220747294</v>
      </c>
      <c r="AH262" s="78">
        <v>16942444.734939788</v>
      </c>
      <c r="AI262" s="78">
        <v>0</v>
      </c>
      <c r="AJ262" s="78">
        <v>0</v>
      </c>
      <c r="AK262" s="78">
        <v>1141097.9006756803</v>
      </c>
      <c r="AL262" s="78">
        <v>0</v>
      </c>
      <c r="AM262" s="78">
        <v>0</v>
      </c>
      <c r="AN262" s="78">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3014</v>
      </c>
      <c r="B263" s="77">
        <v>255</v>
      </c>
      <c r="C263" s="77">
        <v>16</v>
      </c>
      <c r="D263" s="77">
        <v>75</v>
      </c>
      <c r="E263" s="77">
        <v>2022</v>
      </c>
      <c r="F263" s="77" t="s">
        <v>162</v>
      </c>
      <c r="G263" s="1017" t="s">
        <v>2930</v>
      </c>
      <c r="H263" s="77" t="s">
        <v>2931</v>
      </c>
      <c r="I263" s="1018"/>
      <c r="J263" s="80"/>
      <c r="K263" s="78"/>
      <c r="L263" s="78"/>
      <c r="M263" s="78"/>
      <c r="N263" s="78"/>
      <c r="O263" s="78"/>
      <c r="P263" s="78"/>
      <c r="Q263" s="78"/>
      <c r="R263" s="78"/>
      <c r="S263" s="78"/>
      <c r="T263" s="78"/>
      <c r="U263" s="78"/>
      <c r="V263" s="78"/>
      <c r="W263" s="78"/>
      <c r="X263" s="78"/>
      <c r="Y263" s="78"/>
      <c r="Z263" s="78"/>
      <c r="AA263" s="78"/>
      <c r="AB263" s="78"/>
      <c r="AC263" s="79"/>
      <c r="AD263" s="78">
        <v>114802503.85404718</v>
      </c>
      <c r="AE263" s="78">
        <v>563198.91706914653</v>
      </c>
      <c r="AF263" s="78">
        <v>588690.48037195532</v>
      </c>
      <c r="AG263" s="78">
        <v>18399263.513295062</v>
      </c>
      <c r="AH263" s="78">
        <v>35993688.23331552</v>
      </c>
      <c r="AI263" s="78">
        <v>0</v>
      </c>
      <c r="AJ263" s="78">
        <v>0</v>
      </c>
      <c r="AK263" s="78">
        <v>2094573.8425778213</v>
      </c>
      <c r="AL263" s="78">
        <v>0</v>
      </c>
      <c r="AM263" s="78">
        <v>0</v>
      </c>
      <c r="AN263" s="78">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3015</v>
      </c>
      <c r="B264" s="77">
        <v>256</v>
      </c>
      <c r="C264" s="77">
        <v>16</v>
      </c>
      <c r="D264" s="77">
        <v>76</v>
      </c>
      <c r="E264" s="77">
        <v>2022</v>
      </c>
      <c r="F264" s="77" t="s">
        <v>162</v>
      </c>
      <c r="G264" s="1017" t="s">
        <v>2933</v>
      </c>
      <c r="H264" s="77" t="s">
        <v>2934</v>
      </c>
      <c r="I264" s="1018"/>
      <c r="J264" s="80"/>
      <c r="K264" s="78"/>
      <c r="L264" s="78"/>
      <c r="M264" s="78"/>
      <c r="N264" s="78"/>
      <c r="O264" s="78"/>
      <c r="P264" s="78"/>
      <c r="Q264" s="78"/>
      <c r="R264" s="78"/>
      <c r="S264" s="78"/>
      <c r="T264" s="78"/>
      <c r="U264" s="78"/>
      <c r="V264" s="78"/>
      <c r="W264" s="78"/>
      <c r="X264" s="78"/>
      <c r="Y264" s="78"/>
      <c r="Z264" s="78"/>
      <c r="AA264" s="78"/>
      <c r="AB264" s="78"/>
      <c r="AC264" s="79"/>
      <c r="AD264" s="78">
        <v>1094385.6495212307</v>
      </c>
      <c r="AE264" s="78">
        <v>100683.6052861044</v>
      </c>
      <c r="AF264" s="78">
        <v>123089.8277141361</v>
      </c>
      <c r="AG264" s="78">
        <v>2259989.6438226243</v>
      </c>
      <c r="AH264" s="78">
        <v>3213636.38437049</v>
      </c>
      <c r="AI264" s="78">
        <v>0</v>
      </c>
      <c r="AJ264" s="78">
        <v>0</v>
      </c>
      <c r="AK264" s="78">
        <v>197693.88773729393</v>
      </c>
      <c r="AL264" s="78">
        <v>0</v>
      </c>
      <c r="AM264" s="78">
        <v>0</v>
      </c>
      <c r="AN264" s="78">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3016</v>
      </c>
      <c r="B265" s="77">
        <v>257</v>
      </c>
      <c r="C265" s="77">
        <v>16</v>
      </c>
      <c r="D265" s="77">
        <v>77</v>
      </c>
      <c r="E265" s="77">
        <v>2022</v>
      </c>
      <c r="F265" s="77" t="s">
        <v>162</v>
      </c>
      <c r="G265" s="1017" t="s">
        <v>2936</v>
      </c>
      <c r="H265" s="77" t="s">
        <v>2937</v>
      </c>
      <c r="I265" s="1018"/>
      <c r="J265" s="80"/>
      <c r="K265" s="78"/>
      <c r="L265" s="78"/>
      <c r="M265" s="78"/>
      <c r="N265" s="78"/>
      <c r="O265" s="78"/>
      <c r="P265" s="78"/>
      <c r="Q265" s="78"/>
      <c r="R265" s="78"/>
      <c r="S265" s="78"/>
      <c r="T265" s="78"/>
      <c r="U265" s="78"/>
      <c r="V265" s="78"/>
      <c r="W265" s="78"/>
      <c r="X265" s="78"/>
      <c r="Y265" s="78"/>
      <c r="Z265" s="78"/>
      <c r="AA265" s="78"/>
      <c r="AB265" s="78"/>
      <c r="AC265" s="79"/>
      <c r="AD265" s="78">
        <v>3757695.8664273871</v>
      </c>
      <c r="AE265" s="78">
        <v>371270.79449250997</v>
      </c>
      <c r="AF265" s="78">
        <v>214069.26558980191</v>
      </c>
      <c r="AG265" s="78">
        <v>17330681.453444146</v>
      </c>
      <c r="AH265" s="78">
        <v>15107453.555822408</v>
      </c>
      <c r="AI265" s="78">
        <v>0</v>
      </c>
      <c r="AJ265" s="78">
        <v>0</v>
      </c>
      <c r="AK265" s="78">
        <v>1102488.8396479527</v>
      </c>
      <c r="AL265" s="78">
        <v>0</v>
      </c>
      <c r="AM265" s="78">
        <v>0</v>
      </c>
      <c r="AN265" s="78">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3017</v>
      </c>
      <c r="B266" s="77">
        <v>258</v>
      </c>
      <c r="C266" s="77">
        <v>16</v>
      </c>
      <c r="D266" s="77">
        <v>78</v>
      </c>
      <c r="E266" s="77">
        <v>2022</v>
      </c>
      <c r="F266" s="77" t="s">
        <v>162</v>
      </c>
      <c r="G266" s="1017" t="s">
        <v>2939</v>
      </c>
      <c r="H266" s="77" t="s">
        <v>2940</v>
      </c>
      <c r="I266" s="1018"/>
      <c r="J266" s="80"/>
      <c r="K266" s="78"/>
      <c r="L266" s="78"/>
      <c r="M266" s="78"/>
      <c r="N266" s="78"/>
      <c r="O266" s="78"/>
      <c r="P266" s="78"/>
      <c r="Q266" s="78"/>
      <c r="R266" s="78"/>
      <c r="S266" s="78"/>
      <c r="T266" s="78"/>
      <c r="U266" s="78"/>
      <c r="V266" s="78"/>
      <c r="W266" s="78"/>
      <c r="X266" s="78"/>
      <c r="Y266" s="78"/>
      <c r="Z266" s="78"/>
      <c r="AA266" s="78"/>
      <c r="AB266" s="78"/>
      <c r="AC266" s="79"/>
      <c r="AD266" s="78">
        <v>1020450.8128700786</v>
      </c>
      <c r="AE266" s="78">
        <v>467234.85578082822</v>
      </c>
      <c r="AF266" s="78">
        <v>1032884.2064707942</v>
      </c>
      <c r="AG266" s="78">
        <v>24288747.394887172</v>
      </c>
      <c r="AH266" s="78">
        <v>23941350.881468639</v>
      </c>
      <c r="AI266" s="78">
        <v>0</v>
      </c>
      <c r="AJ266" s="78">
        <v>0</v>
      </c>
      <c r="AK266" s="78">
        <v>1484834.7583874217</v>
      </c>
      <c r="AL266" s="78">
        <v>0</v>
      </c>
      <c r="AM266" s="78">
        <v>0</v>
      </c>
      <c r="AN266" s="78">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1595</v>
      </c>
      <c r="H6" s="84" t="s">
        <v>1596</v>
      </c>
      <c r="I6" s="84" t="s">
        <v>1595</v>
      </c>
      <c r="J6" s="84" t="s">
        <v>1596</v>
      </c>
      <c r="K6" s="1005" t="s">
        <v>2576</v>
      </c>
      <c r="L6" s="1006">
        <v>20</v>
      </c>
      <c r="M6" s="1002"/>
      <c r="N6" s="998">
        <v>1</v>
      </c>
      <c r="O6" s="84" t="s">
        <v>1559</v>
      </c>
      <c r="P6" s="84" t="s">
        <v>1560</v>
      </c>
      <c r="Q6" s="84" t="s">
        <v>1528</v>
      </c>
      <c r="R6" s="17"/>
      <c r="S6" s="84">
        <v>1</v>
      </c>
      <c r="T6" s="84" t="s">
        <v>1595</v>
      </c>
      <c r="U6" s="84" t="s">
        <v>1596</v>
      </c>
      <c r="V6" s="84" t="s">
        <v>1528</v>
      </c>
      <c r="W6" s="17"/>
      <c r="X6" s="84">
        <v>1</v>
      </c>
      <c r="Y6" s="704" t="s">
        <v>1559</v>
      </c>
      <c r="Z6" s="84" t="s">
        <v>1560</v>
      </c>
      <c r="AA6" s="84" t="s">
        <v>1528</v>
      </c>
      <c r="AB6" s="17"/>
      <c r="AC6" s="84">
        <v>1</v>
      </c>
      <c r="AD6" s="84" t="s">
        <v>1595</v>
      </c>
      <c r="AE6" s="84" t="s">
        <v>1596</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2714</v>
      </c>
      <c r="AE7" s="84" t="s">
        <v>2715</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2717</v>
      </c>
      <c r="AE8" s="84" t="s">
        <v>2718</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2720</v>
      </c>
      <c r="AE9" s="84" t="s">
        <v>2721</v>
      </c>
      <c r="AF9" s="84" t="s">
        <v>1522</v>
      </c>
    </row>
    <row r="10" spans="1:32" ht="12">
      <c r="A10" s="17"/>
      <c r="B10" s="17"/>
      <c r="C10" s="17"/>
      <c r="D10" s="17"/>
      <c r="F10" s="82" t="s">
        <v>1522</v>
      </c>
      <c r="G10" s="83" t="s">
        <v>1595</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2723</v>
      </c>
      <c r="AE10" s="84" t="s">
        <v>2724</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2726</v>
      </c>
      <c r="AE11" s="84" t="s">
        <v>2727</v>
      </c>
      <c r="AF11" s="84" t="s">
        <v>1522</v>
      </c>
    </row>
    <row r="12" spans="1:32" ht="12">
      <c r="A12" s="17"/>
      <c r="B12" s="17"/>
      <c r="C12" s="17"/>
      <c r="D12" s="17"/>
      <c r="F12" s="82" t="s">
        <v>1525</v>
      </c>
      <c r="G12" s="83" t="s">
        <v>1595</v>
      </c>
      <c r="H12" s="84" t="s">
        <v>1596</v>
      </c>
      <c r="I12" s="84" t="s">
        <v>1595</v>
      </c>
      <c r="J12" s="84" t="s">
        <v>1596</v>
      </c>
      <c r="K12" s="1003" t="s">
        <v>2576</v>
      </c>
      <c r="L12" s="1004">
        <v>20</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2729</v>
      </c>
      <c r="AE12" s="84" t="s">
        <v>2730</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2732</v>
      </c>
      <c r="AE13" s="84" t="s">
        <v>2733</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2735</v>
      </c>
      <c r="AE14" s="84" t="s">
        <v>2736</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2738</v>
      </c>
      <c r="AE15" s="84" t="s">
        <v>2739</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2741</v>
      </c>
      <c r="AE16" s="84" t="s">
        <v>2742</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2744</v>
      </c>
      <c r="AE17" s="84" t="s">
        <v>2745</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2747</v>
      </c>
      <c r="AE18" s="84" t="s">
        <v>2704</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2749</v>
      </c>
      <c r="AE19" s="84" t="s">
        <v>2750</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2752</v>
      </c>
      <c r="AE20" s="84" t="s">
        <v>2753</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2755</v>
      </c>
      <c r="AE21" s="84" t="s">
        <v>2756</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2758</v>
      </c>
      <c r="AE22" s="84" t="s">
        <v>2759</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2761</v>
      </c>
      <c r="AE23" s="84" t="s">
        <v>2762</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2764</v>
      </c>
      <c r="AE24" s="84" t="s">
        <v>2765</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2767</v>
      </c>
      <c r="AE25" s="84" t="s">
        <v>2768</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2770</v>
      </c>
      <c r="AE26" s="84" t="s">
        <v>2771</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2773</v>
      </c>
      <c r="AE27" s="84" t="s">
        <v>2774</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2776</v>
      </c>
      <c r="AE28" s="84" t="s">
        <v>2777</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2779</v>
      </c>
      <c r="AE29" s="84" t="s">
        <v>2780</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2782</v>
      </c>
      <c r="AE30" s="84" t="s">
        <v>2783</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2785</v>
      </c>
      <c r="AE31" s="84" t="s">
        <v>2786</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2788</v>
      </c>
      <c r="AE32" s="84" t="s">
        <v>2789</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2791</v>
      </c>
      <c r="AE33" s="84" t="s">
        <v>2792</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2794</v>
      </c>
      <c r="AE34" s="84" t="s">
        <v>2795</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2797</v>
      </c>
      <c r="AE35" s="84" t="s">
        <v>2798</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2800</v>
      </c>
      <c r="AE36" s="84" t="s">
        <v>2801</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2803</v>
      </c>
      <c r="AE37" s="84" t="s">
        <v>2804</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2806</v>
      </c>
      <c r="AE38" s="84" t="s">
        <v>2807</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2809</v>
      </c>
      <c r="AE39" s="84" t="s">
        <v>2810</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2812</v>
      </c>
      <c r="AE40" s="84" t="s">
        <v>2813</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2815</v>
      </c>
      <c r="AE41" s="84" t="s">
        <v>2816</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2818</v>
      </c>
      <c r="AE42" s="84" t="s">
        <v>2819</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2821</v>
      </c>
      <c r="AE43" s="84" t="s">
        <v>2822</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2824</v>
      </c>
      <c r="AE44" s="84" t="s">
        <v>2825</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2827</v>
      </c>
      <c r="AE45" s="84" t="s">
        <v>2828</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2830</v>
      </c>
      <c r="AE46" s="84" t="s">
        <v>2831</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2833</v>
      </c>
      <c r="AE47" s="84" t="s">
        <v>2834</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2836</v>
      </c>
      <c r="AE48" s="84" t="s">
        <v>2837</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2839</v>
      </c>
      <c r="AE49" s="84" t="s">
        <v>2840</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2842</v>
      </c>
      <c r="AE50" s="84" t="s">
        <v>2843</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2845</v>
      </c>
      <c r="AE51" s="84" t="s">
        <v>2846</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t="s">
        <v>2848</v>
      </c>
      <c r="AE52" s="84" t="s">
        <v>2705</v>
      </c>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t="s">
        <v>2850</v>
      </c>
      <c r="AE53" s="84" t="s">
        <v>2851</v>
      </c>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t="s">
        <v>2853</v>
      </c>
      <c r="AE54" s="84" t="s">
        <v>2854</v>
      </c>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t="s">
        <v>2856</v>
      </c>
      <c r="AE55" s="84" t="s">
        <v>2857</v>
      </c>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t="s">
        <v>2859</v>
      </c>
      <c r="AE56" s="84" t="s">
        <v>2860</v>
      </c>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t="s">
        <v>2862</v>
      </c>
      <c r="AE57" s="84" t="s">
        <v>2863</v>
      </c>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t="s">
        <v>2865</v>
      </c>
      <c r="AE58" s="84" t="s">
        <v>2866</v>
      </c>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t="s">
        <v>2868</v>
      </c>
      <c r="AE59" s="84" t="s">
        <v>2869</v>
      </c>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t="s">
        <v>2871</v>
      </c>
      <c r="AE60" s="84" t="s">
        <v>2872</v>
      </c>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t="s">
        <v>2874</v>
      </c>
      <c r="AE61" s="84" t="s">
        <v>2875</v>
      </c>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t="s">
        <v>2877</v>
      </c>
      <c r="AE62" s="84" t="s">
        <v>2878</v>
      </c>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t="s">
        <v>2880</v>
      </c>
      <c r="AE63" s="84" t="s">
        <v>2881</v>
      </c>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t="s">
        <v>2883</v>
      </c>
      <c r="AE64" s="84" t="s">
        <v>2884</v>
      </c>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t="s">
        <v>2886</v>
      </c>
      <c r="AE65" s="84" t="s">
        <v>2887</v>
      </c>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t="s">
        <v>2889</v>
      </c>
      <c r="AE66" s="84" t="s">
        <v>2890</v>
      </c>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t="s">
        <v>2892</v>
      </c>
      <c r="AE67" s="84" t="s">
        <v>2893</v>
      </c>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t="s">
        <v>2895</v>
      </c>
      <c r="AE68" s="84" t="s">
        <v>2896</v>
      </c>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t="s">
        <v>2898</v>
      </c>
      <c r="AE69" s="84" t="s">
        <v>2899</v>
      </c>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t="s">
        <v>2901</v>
      </c>
      <c r="AE70" s="84" t="s">
        <v>2902</v>
      </c>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t="s">
        <v>2904</v>
      </c>
      <c r="AE71" s="84" t="s">
        <v>2905</v>
      </c>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t="s">
        <v>2907</v>
      </c>
      <c r="AE72" s="84" t="s">
        <v>2908</v>
      </c>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t="s">
        <v>2910</v>
      </c>
      <c r="AE73" s="84" t="s">
        <v>2911</v>
      </c>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t="s">
        <v>2913</v>
      </c>
      <c r="AE74" s="84" t="s">
        <v>2914</v>
      </c>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t="s">
        <v>2916</v>
      </c>
      <c r="AE75" s="84" t="s">
        <v>2917</v>
      </c>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t="s">
        <v>2919</v>
      </c>
      <c r="AE76" s="84" t="s">
        <v>2706</v>
      </c>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t="s">
        <v>2921</v>
      </c>
      <c r="AE77" s="84" t="s">
        <v>2922</v>
      </c>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t="s">
        <v>2924</v>
      </c>
      <c r="AE78" s="84" t="s">
        <v>2925</v>
      </c>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t="s">
        <v>2927</v>
      </c>
      <c r="AE79" s="84" t="s">
        <v>2928</v>
      </c>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t="s">
        <v>2930</v>
      </c>
      <c r="AE80" s="84" t="s">
        <v>2931</v>
      </c>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t="s">
        <v>2933</v>
      </c>
      <c r="AE81" s="84" t="s">
        <v>2934</v>
      </c>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t="s">
        <v>2936</v>
      </c>
      <c r="AE82" s="84" t="s">
        <v>2937</v>
      </c>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t="s">
        <v>2939</v>
      </c>
      <c r="AE83" s="84" t="s">
        <v>2940</v>
      </c>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20</v>
      </c>
      <c r="I4" s="77" t="str">
        <f>HLOOKUP(I3,比較地域マスタ!$E$5:$L$6,2,0)</f>
        <v>長野県</v>
      </c>
      <c r="J4" s="77" t="str">
        <f>HLOOKUP(J3,比較地域マスタ!$E$5:$L$6,2,0)</f>
        <v>長野県</v>
      </c>
      <c r="K4" s="77" t="str">
        <f>HLOOKUP(K3,比較地域マスタ!$E$5:$L$6,2,0)</f>
        <v>20</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長野県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4311.2349683389439</v>
      </c>
      <c r="BB5" s="31"/>
      <c r="BC5" s="18"/>
      <c r="BD5" s="1058">
        <f>SUM(BC6:BC8)</f>
        <v>3549.7855344167569</v>
      </c>
      <c r="BE5" s="31"/>
      <c r="BF5" s="18"/>
      <c r="BG5" s="1058">
        <f>AK35</f>
        <v>2908.0025305560821</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3473.888456020929</v>
      </c>
      <c r="BA6" s="18"/>
      <c r="BB6" s="31"/>
      <c r="BC6" s="1058">
        <f>O32</f>
        <v>2845.6006078466021</v>
      </c>
      <c r="BD6" s="18"/>
      <c r="BE6" s="31"/>
      <c r="BF6" s="1058">
        <f>AK36</f>
        <v>2457.9316947733641</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238.40208131667231</v>
      </c>
      <c r="BA7" s="18"/>
      <c r="BB7" s="31"/>
      <c r="BC7" s="1058">
        <f>O33</f>
        <v>168.11478190616489</v>
      </c>
      <c r="BD7" s="18"/>
      <c r="BE7" s="31"/>
      <c r="BF7" s="1058">
        <f t="shared" ref="BF7:BF8" si="0">AK37</f>
        <v>135.19406286323405</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598.94443100134299</v>
      </c>
      <c r="BA8" s="18"/>
      <c r="BB8" s="31"/>
      <c r="BC8" s="1058">
        <f>O34</f>
        <v>536.07014466398994</v>
      </c>
      <c r="BD8" s="18"/>
      <c r="BE8" s="31"/>
      <c r="BF8" s="1058">
        <f t="shared" si="0"/>
        <v>314.87677291948387</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17338.063387750808</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3174.4817098041408</v>
      </c>
      <c r="BA9" s="1058">
        <f>AZ9</f>
        <v>3174.4817098041408</v>
      </c>
      <c r="BB9" s="31"/>
      <c r="BC9" s="1058">
        <f>O35</f>
        <v>3648.9717522925698</v>
      </c>
      <c r="BD9" s="1058">
        <f>BC9</f>
        <v>3648.9717522925698</v>
      </c>
      <c r="BE9" s="31"/>
      <c r="BF9" s="1058">
        <f>AK39</f>
        <v>2692.4566290468192</v>
      </c>
      <c r="BG9" s="1058">
        <f>AK39</f>
        <v>2692.4566290468192</v>
      </c>
      <c r="BH9" s="31"/>
    </row>
    <row r="10" spans="1:62" ht="17.100000000000001" customHeight="1" thickBot="1">
      <c r="B10" s="336"/>
      <c r="C10" s="337"/>
      <c r="D10" s="339"/>
      <c r="E10" s="339"/>
      <c r="F10" s="339"/>
      <c r="G10" s="338"/>
      <c r="H10" s="338"/>
      <c r="I10" s="339"/>
      <c r="J10" s="340"/>
      <c r="K10" s="347"/>
      <c r="L10" s="259" t="s">
        <v>115</v>
      </c>
      <c r="M10" s="259"/>
      <c r="N10" s="575"/>
      <c r="O10" s="916">
        <f>SUM(O11:O13)</f>
        <v>4311.2349683389439</v>
      </c>
      <c r="P10" s="465">
        <f t="shared" ref="P10:P22" si="1">O10/$O$9</f>
        <v>0.24865723881161919</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4240.3571582162294</v>
      </c>
      <c r="BA10" s="1058">
        <f>AZ10</f>
        <v>4240.3571582162294</v>
      </c>
      <c r="BB10" s="31"/>
      <c r="BC10" s="1058">
        <f>O36</f>
        <v>3773.347303031102</v>
      </c>
      <c r="BD10" s="1058">
        <f>BC10</f>
        <v>3773.347303031102</v>
      </c>
      <c r="BE10" s="31"/>
      <c r="BF10" s="1058">
        <f>AK40</f>
        <v>3334.4335265667346</v>
      </c>
      <c r="BG10" s="1058">
        <f>AK40</f>
        <v>3334.4335265667346</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3473.888456020929</v>
      </c>
      <c r="P11" s="466">
        <f t="shared" si="1"/>
        <v>0.20036196536662804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5433.4841304801021</v>
      </c>
      <c r="BB11" s="31"/>
      <c r="BC11" s="1058"/>
      <c r="BD11" s="1058">
        <f>SUM(BC12:BC14)</f>
        <v>4979.5588538434222</v>
      </c>
      <c r="BE11" s="31"/>
      <c r="BF11" s="18"/>
      <c r="BG11" s="1058">
        <f>AK41</f>
        <v>4212.8142675020763</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238.40208131667231</v>
      </c>
      <c r="P12" s="466">
        <f t="shared" si="1"/>
        <v>1.3750213964790399E-2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5304.4102852674523</v>
      </c>
      <c r="BA12" s="18"/>
      <c r="BB12" s="31"/>
      <c r="BC12" s="1058">
        <f>O38</f>
        <v>4812.4093163561884</v>
      </c>
      <c r="BD12" s="18"/>
      <c r="BE12" s="31"/>
      <c r="BF12" s="1058">
        <f>AK42</f>
        <v>4092.4962011257821</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598.94443100134299</v>
      </c>
      <c r="P13" s="466">
        <f t="shared" si="1"/>
        <v>3.4545059480200771E-2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129.07384521265001</v>
      </c>
      <c r="BA13" s="18"/>
      <c r="BB13" s="31"/>
      <c r="BC13" s="1058">
        <f>O41</f>
        <v>167.149537487234</v>
      </c>
      <c r="BD13" s="18"/>
      <c r="BE13" s="31"/>
      <c r="BF13" s="1058">
        <f>AK45</f>
        <v>120.3180663762938</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3174.4817098041408</v>
      </c>
      <c r="P14" s="465">
        <f t="shared" si="1"/>
        <v>0.18309321167016177</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0</v>
      </c>
      <c r="BA14" s="18"/>
      <c r="BB14" s="31"/>
      <c r="BC14" s="1058">
        <f>O42</f>
        <v>0</v>
      </c>
      <c r="BD14" s="18"/>
      <c r="BE14" s="31"/>
      <c r="BF14" s="1058">
        <f t="shared" ref="BF14" si="2">AK46</f>
        <v>0</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4240.3571582162294</v>
      </c>
      <c r="P15" s="465">
        <f t="shared" si="1"/>
        <v>0.24456924994356666</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178.50542091139269</v>
      </c>
      <c r="BA15" s="1058">
        <f>AZ15</f>
        <v>178.50542091139269</v>
      </c>
      <c r="BB15" s="31"/>
      <c r="BC15" s="1058">
        <f>O43</f>
        <v>138.56816558175001</v>
      </c>
      <c r="BD15" s="1058">
        <f>BC15</f>
        <v>138.56816558175001</v>
      </c>
      <c r="BE15" s="31"/>
      <c r="BF15" s="1058">
        <f>AK47</f>
        <v>209.97346333538837</v>
      </c>
      <c r="BG15" s="1058">
        <f>AK47</f>
        <v>209.97346333538837</v>
      </c>
      <c r="BH15" s="31"/>
    </row>
    <row r="16" spans="1:62" ht="17.100000000000001" customHeight="1" thickBot="1">
      <c r="B16" s="336"/>
      <c r="C16" s="337"/>
      <c r="D16" s="339"/>
      <c r="E16" s="339"/>
      <c r="F16" s="339"/>
      <c r="G16" s="338"/>
      <c r="H16" s="338"/>
      <c r="I16" s="339"/>
      <c r="J16" s="340"/>
      <c r="K16" s="348"/>
      <c r="L16" s="259" t="s">
        <v>129</v>
      </c>
      <c r="M16" s="357"/>
      <c r="N16" s="358"/>
      <c r="O16" s="916">
        <f>SUM(O18:O21)</f>
        <v>5433.4841304801021</v>
      </c>
      <c r="P16" s="465">
        <f t="shared" si="1"/>
        <v>0.31338471944443413</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5304.4102852674523</v>
      </c>
      <c r="P17" s="466">
        <f t="shared" si="1"/>
        <v>0.30594018297423992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2752.5345294993581</v>
      </c>
      <c r="P18" s="466">
        <f t="shared" si="1"/>
        <v>0.15875674623752961</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2551.8757557680942</v>
      </c>
      <c r="P19" s="466">
        <f t="shared" si="1"/>
        <v>0.1471834367367103</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129.07384521265001</v>
      </c>
      <c r="P20" s="466">
        <f t="shared" si="1"/>
        <v>7.4445364701942185E-3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0</v>
      </c>
      <c r="P21" s="466">
        <f t="shared" si="1"/>
        <v>0</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178.50542091139269</v>
      </c>
      <c r="P22" s="624">
        <f t="shared" si="1"/>
        <v>1.0295580130218305E-2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3869.8516851050776</v>
      </c>
      <c r="AZ22" s="1058">
        <f t="shared" si="3"/>
        <v>3794.8179717743578</v>
      </c>
      <c r="BA22" s="1058">
        <f t="shared" si="3"/>
        <v>3741.4049098089245</v>
      </c>
      <c r="BB22" s="1058">
        <f t="shared" si="3"/>
        <v>3544.2779826087817</v>
      </c>
      <c r="BC22" s="1058">
        <f t="shared" si="3"/>
        <v>3549.7855344167569</v>
      </c>
      <c r="BD22" s="1058">
        <f t="shared" si="3"/>
        <v>3326.5217969702817</v>
      </c>
      <c r="BE22" s="1058">
        <f t="shared" si="3"/>
        <v>3340.6457951611828</v>
      </c>
      <c r="BF22" s="1058">
        <f t="shared" si="3"/>
        <v>3330.3395167911681</v>
      </c>
      <c r="BG22" s="1058">
        <f t="shared" si="3"/>
        <v>3311.1411298263702</v>
      </c>
      <c r="BH22" s="1058">
        <f t="shared" si="3"/>
        <v>3191.9917811137298</v>
      </c>
      <c r="BI22" s="1058">
        <f t="shared" si="3"/>
        <v>3017.6012418891696</v>
      </c>
      <c r="BJ22" s="1058">
        <f t="shared" si="3"/>
        <v>2956.4977870227026</v>
      </c>
      <c r="BK22" s="1058">
        <f t="shared" si="3"/>
        <v>3180.7218961869203</v>
      </c>
      <c r="BL22" s="1058">
        <f t="shared" si="3"/>
        <v>2908.0025305560821</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3697.562002801305</v>
      </c>
      <c r="AZ23" s="1058">
        <f t="shared" ref="AZ23:BL23" si="4">Y39</f>
        <v>3820.311112395088</v>
      </c>
      <c r="BA23" s="1058">
        <f t="shared" si="4"/>
        <v>4204.2983859824153</v>
      </c>
      <c r="BB23" s="1058">
        <f t="shared" si="4"/>
        <v>3785.1670698720341</v>
      </c>
      <c r="BC23" s="1058">
        <f t="shared" si="4"/>
        <v>3648.9717522925698</v>
      </c>
      <c r="BD23" s="1058">
        <f t="shared" si="4"/>
        <v>3535.9660039791729</v>
      </c>
      <c r="BE23" s="1058">
        <f t="shared" si="4"/>
        <v>3769.5131587499209</v>
      </c>
      <c r="BF23" s="1058">
        <f t="shared" si="4"/>
        <v>3047.2230257286669</v>
      </c>
      <c r="BG23" s="1058">
        <f t="shared" si="4"/>
        <v>2894.8547853328437</v>
      </c>
      <c r="BH23" s="1058">
        <f t="shared" si="4"/>
        <v>2817.3237049353152</v>
      </c>
      <c r="BI23" s="1058">
        <f t="shared" si="4"/>
        <v>2697.8869703862197</v>
      </c>
      <c r="BJ23" s="1058">
        <f t="shared" si="4"/>
        <v>2410.2767543391487</v>
      </c>
      <c r="BK23" s="1058">
        <f t="shared" si="4"/>
        <v>2726.3853672444229</v>
      </c>
      <c r="BL23" s="1058">
        <f t="shared" si="4"/>
        <v>2692.4566290468192</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3504.1817443824798</v>
      </c>
      <c r="AZ24" s="1058">
        <f t="shared" ref="AZ24:BL24" si="5">Y40</f>
        <v>3753.3429749090892</v>
      </c>
      <c r="BA24" s="1058">
        <f t="shared" si="5"/>
        <v>3547.7468154770581</v>
      </c>
      <c r="BB24" s="1058">
        <f t="shared" si="5"/>
        <v>3512.1922884145092</v>
      </c>
      <c r="BC24" s="1058">
        <f t="shared" si="5"/>
        <v>3773.347303031102</v>
      </c>
      <c r="BD24" s="1058">
        <f t="shared" si="5"/>
        <v>3761.2323012763181</v>
      </c>
      <c r="BE24" s="1058">
        <f t="shared" si="5"/>
        <v>3243.7540275563811</v>
      </c>
      <c r="BF24" s="1058">
        <f t="shared" si="5"/>
        <v>3472.5044999025108</v>
      </c>
      <c r="BG24" s="1058">
        <f t="shared" si="5"/>
        <v>3600.4232935878899</v>
      </c>
      <c r="BH24" s="1058">
        <f t="shared" si="5"/>
        <v>3511.8270147826947</v>
      </c>
      <c r="BI24" s="1058">
        <f t="shared" si="5"/>
        <v>3132.8541380367365</v>
      </c>
      <c r="BJ24" s="1058">
        <f t="shared" si="5"/>
        <v>3084.8844001392226</v>
      </c>
      <c r="BK24" s="1058">
        <f t="shared" si="5"/>
        <v>3382.6106844503556</v>
      </c>
      <c r="BL24" s="1058">
        <f t="shared" si="5"/>
        <v>3334.4335265667346</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5119.4716845739049</v>
      </c>
      <c r="AZ25" s="1058">
        <f t="shared" ref="AZ25:BL25" si="6">Y41</f>
        <v>5149.1065382503402</v>
      </c>
      <c r="BA25" s="1058">
        <f t="shared" si="6"/>
        <v>5050.8674841459606</v>
      </c>
      <c r="BB25" s="1058">
        <f t="shared" si="6"/>
        <v>5058.4219800648543</v>
      </c>
      <c r="BC25" s="1058">
        <f t="shared" si="6"/>
        <v>4979.5588538434222</v>
      </c>
      <c r="BD25" s="1058">
        <f t="shared" si="6"/>
        <v>4863.5109373422847</v>
      </c>
      <c r="BE25" s="1058">
        <f t="shared" si="6"/>
        <v>4831.5345481255499</v>
      </c>
      <c r="BF25" s="1058">
        <f t="shared" si="6"/>
        <v>4759.7165284217735</v>
      </c>
      <c r="BG25" s="1058">
        <f t="shared" si="6"/>
        <v>4704.8494552133261</v>
      </c>
      <c r="BH25" s="1058">
        <f t="shared" si="6"/>
        <v>4631.8127794648544</v>
      </c>
      <c r="BI25" s="1058">
        <f t="shared" si="6"/>
        <v>4534.9496745123542</v>
      </c>
      <c r="BJ25" s="1058">
        <f t="shared" si="6"/>
        <v>4129.596588801267</v>
      </c>
      <c r="BK25" s="1058">
        <f t="shared" si="6"/>
        <v>4124.1139591226411</v>
      </c>
      <c r="BL25" s="1058">
        <f t="shared" si="6"/>
        <v>4212.8142675020763</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147.6755775745755</v>
      </c>
      <c r="AZ26" s="1058">
        <f t="shared" si="7"/>
        <v>151.3892517084758</v>
      </c>
      <c r="BA26" s="1058">
        <f t="shared" si="7"/>
        <v>164.89758052485149</v>
      </c>
      <c r="BB26" s="1058">
        <f t="shared" si="7"/>
        <v>149.05909889046711</v>
      </c>
      <c r="BC26" s="1058">
        <f t="shared" si="7"/>
        <v>138.56816558175001</v>
      </c>
      <c r="BD26" s="1058">
        <f t="shared" si="7"/>
        <v>151.44270500617341</v>
      </c>
      <c r="BE26" s="1058">
        <f t="shared" si="7"/>
        <v>159.89959146995739</v>
      </c>
      <c r="BF26" s="1058">
        <f t="shared" si="7"/>
        <v>165.32713389410046</v>
      </c>
      <c r="BG26" s="1058">
        <f t="shared" si="7"/>
        <v>169.26108129261789</v>
      </c>
      <c r="BH26" s="1058">
        <f t="shared" si="7"/>
        <v>171.13507994700927</v>
      </c>
      <c r="BI26" s="1058">
        <f t="shared" si="7"/>
        <v>204.59747644798134</v>
      </c>
      <c r="BJ26" s="1058">
        <f t="shared" si="7"/>
        <v>191.19293292334865</v>
      </c>
      <c r="BK26" s="1058">
        <f t="shared" si="7"/>
        <v>198.51736757567471</v>
      </c>
      <c r="BL26" s="1058">
        <f t="shared" si="7"/>
        <v>209.97346333538837</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16338.742694437342</v>
      </c>
      <c r="AZ27" s="1058">
        <f t="shared" si="8"/>
        <v>16668.967849037352</v>
      </c>
      <c r="BA27" s="1058">
        <f t="shared" si="8"/>
        <v>16709.215175939211</v>
      </c>
      <c r="BB27" s="1058">
        <f t="shared" si="8"/>
        <v>16049.118419850647</v>
      </c>
      <c r="BC27" s="1058">
        <f t="shared" si="8"/>
        <v>16090.231609165601</v>
      </c>
      <c r="BD27" s="1058">
        <f t="shared" si="8"/>
        <v>15638.673744574231</v>
      </c>
      <c r="BE27" s="1058">
        <f t="shared" si="8"/>
        <v>15345.347121062992</v>
      </c>
      <c r="BF27" s="1058">
        <f t="shared" si="8"/>
        <v>14775.110704738221</v>
      </c>
      <c r="BG27" s="1058">
        <f t="shared" si="8"/>
        <v>14680.529745253047</v>
      </c>
      <c r="BH27" s="1058">
        <f t="shared" si="8"/>
        <v>14324.090360243605</v>
      </c>
      <c r="BI27" s="1058">
        <f t="shared" si="8"/>
        <v>13587.889501272462</v>
      </c>
      <c r="BJ27" s="1058">
        <f t="shared" si="8"/>
        <v>12772.44846322569</v>
      </c>
      <c r="BK27" s="1058">
        <f t="shared" si="8"/>
        <v>13612.349274580014</v>
      </c>
      <c r="BL27" s="1058">
        <f t="shared" si="8"/>
        <v>13357.680417007103</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16090.231609165601</v>
      </c>
      <c r="P30" s="464">
        <f>P31+P35+P36+P37+P43</f>
        <v>1</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3549.7855344167569</v>
      </c>
      <c r="P31" s="465">
        <f t="shared" ref="P31:P43" si="9">O31/$O$30</f>
        <v>0.22061742929757863</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2845.6006078466021</v>
      </c>
      <c r="P32" s="466">
        <f t="shared" si="9"/>
        <v>0.17685268161246609</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168.11478190616489</v>
      </c>
      <c r="P33" s="466">
        <f t="shared" si="9"/>
        <v>1.0448251211648215E-2</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536.07014466398994</v>
      </c>
      <c r="P34" s="466">
        <f t="shared" si="9"/>
        <v>3.3316496473464324E-2</v>
      </c>
      <c r="Q34" s="341"/>
      <c r="R34" s="14"/>
      <c r="S34" s="336"/>
      <c r="T34" s="575" t="s">
        <v>113</v>
      </c>
      <c r="U34" s="345"/>
      <c r="V34" s="345"/>
      <c r="W34" s="345"/>
      <c r="X34" s="903">
        <f>X35+X39+X40+X41+X47</f>
        <v>16338.742694437342</v>
      </c>
      <c r="Y34" s="904">
        <f t="shared" ref="Y34:AK34" si="10">Y35+Y39+Y40+Y41+Y47</f>
        <v>16668.967849037352</v>
      </c>
      <c r="Z34" s="904">
        <f t="shared" si="10"/>
        <v>16709.215175939211</v>
      </c>
      <c r="AA34" s="904">
        <f t="shared" si="10"/>
        <v>16049.118419850647</v>
      </c>
      <c r="AB34" s="904">
        <f t="shared" si="10"/>
        <v>16090.231609165601</v>
      </c>
      <c r="AC34" s="904">
        <f t="shared" si="10"/>
        <v>15638.673744574231</v>
      </c>
      <c r="AD34" s="904">
        <f t="shared" si="10"/>
        <v>15345.347121062992</v>
      </c>
      <c r="AE34" s="904">
        <f t="shared" si="10"/>
        <v>14775.110704738221</v>
      </c>
      <c r="AF34" s="904">
        <f t="shared" si="10"/>
        <v>14680.529745253047</v>
      </c>
      <c r="AG34" s="904">
        <f t="shared" si="10"/>
        <v>14324.090360243605</v>
      </c>
      <c r="AH34" s="904">
        <f t="shared" si="10"/>
        <v>13587.889501272462</v>
      </c>
      <c r="AI34" s="904">
        <f t="shared" si="10"/>
        <v>12772.44846322569</v>
      </c>
      <c r="AJ34" s="904">
        <f t="shared" si="10"/>
        <v>13612.349274580014</v>
      </c>
      <c r="AK34" s="905">
        <f t="shared" si="10"/>
        <v>13357.680417007103</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3648.9717522925698</v>
      </c>
      <c r="P35" s="465">
        <f t="shared" si="9"/>
        <v>0.2267818040738443</v>
      </c>
      <c r="Q35" s="341"/>
      <c r="R35" s="14"/>
      <c r="S35" s="336"/>
      <c r="T35" s="347"/>
      <c r="U35" s="259" t="s">
        <v>115</v>
      </c>
      <c r="V35" s="357"/>
      <c r="W35" s="357"/>
      <c r="X35" s="906">
        <f>SUM(X36:X38)</f>
        <v>3869.8516851050776</v>
      </c>
      <c r="Y35" s="907">
        <f t="shared" ref="Y35:AK35" si="11">SUM(Y36:Y38)</f>
        <v>3794.8179717743578</v>
      </c>
      <c r="Z35" s="907">
        <f t="shared" si="11"/>
        <v>3741.4049098089245</v>
      </c>
      <c r="AA35" s="907">
        <f t="shared" si="11"/>
        <v>3544.2779826087817</v>
      </c>
      <c r="AB35" s="907">
        <f t="shared" si="11"/>
        <v>3549.7855344167569</v>
      </c>
      <c r="AC35" s="907">
        <f t="shared" si="11"/>
        <v>3326.5217969702817</v>
      </c>
      <c r="AD35" s="907">
        <f t="shared" si="11"/>
        <v>3340.6457951611828</v>
      </c>
      <c r="AE35" s="907">
        <f t="shared" si="11"/>
        <v>3330.3395167911681</v>
      </c>
      <c r="AF35" s="907">
        <f t="shared" si="11"/>
        <v>3311.1411298263702</v>
      </c>
      <c r="AG35" s="907">
        <f t="shared" si="11"/>
        <v>3191.9917811137298</v>
      </c>
      <c r="AH35" s="907">
        <f t="shared" si="11"/>
        <v>3017.6012418891696</v>
      </c>
      <c r="AI35" s="907">
        <f t="shared" si="11"/>
        <v>2956.4977870227026</v>
      </c>
      <c r="AJ35" s="907">
        <f t="shared" si="11"/>
        <v>3180.7218961869203</v>
      </c>
      <c r="AK35" s="908">
        <f t="shared" si="11"/>
        <v>2908.0025305560821</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3773.347303031102</v>
      </c>
      <c r="P36" s="465">
        <f t="shared" si="9"/>
        <v>0.23451168352863619</v>
      </c>
      <c r="Q36" s="341"/>
      <c r="R36" s="14"/>
      <c r="S36" s="369" t="s">
        <v>185</v>
      </c>
      <c r="T36" s="348"/>
      <c r="U36" s="359"/>
      <c r="V36" s="349" t="s">
        <v>185</v>
      </c>
      <c r="W36" s="370"/>
      <c r="X36" s="909">
        <f>VLOOKUP(年度マスタ!$K$4&amp;"_"&amp;X$33,データシート1!$A:$BT,MATCH("aa_"&amp;$S36,データシート1!$A$1:$BT$1,0),0)</f>
        <v>3130.648532440342</v>
      </c>
      <c r="Y36" s="910">
        <f>VLOOKUP(年度マスタ!$K$4&amp;"_"&amp;Y$33,データシート1!$A:$BT,MATCH("aa_"&amp;$S36,データシート1!$A$1:$BT$1,0),0)</f>
        <v>3033.1392759241548</v>
      </c>
      <c r="Z36" s="910">
        <f>VLOOKUP(年度マスタ!$K$4&amp;"_"&amp;Z$33,データシート1!$A:$BT,MATCH("aa_"&amp;$S36,データシート1!$A$1:$BT$1,0),0)</f>
        <v>2996.3281588162331</v>
      </c>
      <c r="AA36" s="910">
        <f>VLOOKUP(年度マスタ!$K$4&amp;"_"&amp;AA$33,データシート1!$A:$BT,MATCH("aa_"&amp;$S36,データシート1!$A$1:$BT$1,0),0)</f>
        <v>2812.554546088757</v>
      </c>
      <c r="AB36" s="910">
        <f>VLOOKUP(年度マスタ!$K$4&amp;"_"&amp;AB$33,データシート1!$A:$BT,MATCH("aa_"&amp;$S36,データシート1!$A$1:$BT$1,0),0)</f>
        <v>2845.6006078466021</v>
      </c>
      <c r="AC36" s="910">
        <f>VLOOKUP(年度マスタ!$K$4&amp;"_"&amp;AC$33,データシート1!$A:$BT,MATCH("aa_"&amp;$S36,データシート1!$A$1:$BT$1,0),0)</f>
        <v>2773.694677402274</v>
      </c>
      <c r="AD36" s="910">
        <f>VLOOKUP(年度マスタ!$K$4&amp;"_"&amp;AD$33,データシート1!$A:$BT,MATCH("aa_"&amp;$S36,データシート1!$A$1:$BT$1,0),0)</f>
        <v>2768.9610026363989</v>
      </c>
      <c r="AE36" s="910">
        <f>VLOOKUP(年度マスタ!$K$4&amp;"_"&amp;AE$33,データシート1!$A:$BT,MATCH("aa_"&amp;$S36,データシート1!$A$1:$BT$1,0),0)</f>
        <v>2773.9513577824655</v>
      </c>
      <c r="AF36" s="910">
        <f>VLOOKUP(年度マスタ!$K$4&amp;"_"&amp;AF$33,データシート1!$A:$BT,MATCH("aa_"&amp;$S36,データシート1!$A$1:$BT$1,0),0)</f>
        <v>2763.5612133417162</v>
      </c>
      <c r="AG36" s="910">
        <f>VLOOKUP(年度マスタ!$K$4&amp;"_"&amp;AG$33,データシート1!$A:$BT,MATCH("aa_"&amp;$S36,データシート1!$A$1:$BT$1,0),0)</f>
        <v>2694.6397667175211</v>
      </c>
      <c r="AH36" s="910">
        <f>VLOOKUP(年度マスタ!$K$4&amp;"_"&amp;AH$33,データシート1!$A:$BT,MATCH("aa_"&amp;$S36,データシート1!$A$1:$BT$1,0),0)</f>
        <v>2531.6659278432317</v>
      </c>
      <c r="AI36" s="910">
        <f>VLOOKUP(年度マスタ!$K$4&amp;"_"&amp;AI$33,データシート1!$A:$BT,MATCH("aa_"&amp;$S36,データシート1!$A$1:$BT$1,0),0)</f>
        <v>2441.9874607943698</v>
      </c>
      <c r="AJ36" s="910">
        <f>VLOOKUP(年度マスタ!$K$4&amp;"_"&amp;AJ$33,データシート1!$A:$BT,MATCH("aa_"&amp;$S36,データシート1!$A$1:$BT$1,0),0)</f>
        <v>2539.2559045340186</v>
      </c>
      <c r="AK36" s="911">
        <f>VLOOKUP(年度マスタ!$K$4&amp;"_"&amp;AK$33,データシート1!$A:$BT,MATCH("aa_"&amp;$S36,データシート1!$A$1:$BT$1,0),0)</f>
        <v>2457.9316947733641</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4979.5588538434222</v>
      </c>
      <c r="P37" s="465">
        <f t="shared" si="9"/>
        <v>0.30947713959610612</v>
      </c>
      <c r="Q37" s="341"/>
      <c r="R37" s="14"/>
      <c r="S37" s="369" t="s">
        <v>188</v>
      </c>
      <c r="T37" s="348"/>
      <c r="U37" s="359"/>
      <c r="V37" s="349" t="s">
        <v>195</v>
      </c>
      <c r="W37" s="370"/>
      <c r="X37" s="909">
        <f>VLOOKUP(年度マスタ!$K$4&amp;"_"&amp;X$33,データシート1!$A:$BT,MATCH("aa_"&amp;$S37,データシート1!$A$1:$BT$1,0),0)</f>
        <v>168.39209183841601</v>
      </c>
      <c r="Y37" s="910">
        <f>VLOOKUP(年度マスタ!$K$4&amp;"_"&amp;Y$33,データシート1!$A:$BT,MATCH("aa_"&amp;$S37,データシート1!$A$1:$BT$1,0),0)</f>
        <v>180.396548368655</v>
      </c>
      <c r="Z37" s="910">
        <f>VLOOKUP(年度マスタ!$K$4&amp;"_"&amp;Z$33,データシート1!$A:$BT,MATCH("aa_"&amp;$S37,データシート1!$A$1:$BT$1,0),0)</f>
        <v>226.4211294128568</v>
      </c>
      <c r="AA37" s="910">
        <f>VLOOKUP(年度マスタ!$K$4&amp;"_"&amp;AA$33,データシート1!$A:$BT,MATCH("aa_"&amp;$S37,データシート1!$A$1:$BT$1,0),0)</f>
        <v>204.37371558041289</v>
      </c>
      <c r="AB37" s="910">
        <f>VLOOKUP(年度マスタ!$K$4&amp;"_"&amp;AB$33,データシート1!$A:$BT,MATCH("aa_"&amp;$S37,データシート1!$A$1:$BT$1,0),0)</f>
        <v>168.11478190616489</v>
      </c>
      <c r="AC37" s="910">
        <f>VLOOKUP(年度マスタ!$K$4&amp;"_"&amp;AC$33,データシート1!$A:$BT,MATCH("aa_"&amp;$S37,データシート1!$A$1:$BT$1,0),0)</f>
        <v>166.82601506567389</v>
      </c>
      <c r="AD37" s="910">
        <f>VLOOKUP(年度マスタ!$K$4&amp;"_"&amp;AD$33,データシート1!$A:$BT,MATCH("aa_"&amp;$S37,データシート1!$A$1:$BT$1,0),0)</f>
        <v>155.2480561194061</v>
      </c>
      <c r="AE37" s="910">
        <f>VLOOKUP(年度マスタ!$K$4&amp;"_"&amp;AE$33,データシート1!$A:$BT,MATCH("aa_"&amp;$S37,データシート1!$A$1:$BT$1,0),0)</f>
        <v>156.180969515237</v>
      </c>
      <c r="AF37" s="910">
        <f>VLOOKUP(年度マスタ!$K$4&amp;"_"&amp;AF$33,データシート1!$A:$BT,MATCH("aa_"&amp;$S37,データシート1!$A$1:$BT$1,0),0)</f>
        <v>154.02223590005801</v>
      </c>
      <c r="AG37" s="910">
        <f>VLOOKUP(年度マスタ!$K$4&amp;"_"&amp;AG$33,データシート1!$A:$BT,MATCH("aa_"&amp;$S37,データシート1!$A$1:$BT$1,0),0)</f>
        <v>144.52777801560759</v>
      </c>
      <c r="AH37" s="910">
        <f>VLOOKUP(年度マスタ!$K$4&amp;"_"&amp;AH$33,データシート1!$A:$BT,MATCH("aa_"&amp;$S37,データシート1!$A$1:$BT$1,0),0)</f>
        <v>131.19057281277409</v>
      </c>
      <c r="AI37" s="910">
        <f>VLOOKUP(年度マスタ!$K$4&amp;"_"&amp;AI$33,データシート1!$A:$BT,MATCH("aa_"&amp;$S37,データシート1!$A$1:$BT$1,0),0)</f>
        <v>139.9411643483453</v>
      </c>
      <c r="AJ37" s="910">
        <f>VLOOKUP(年度マスタ!$K$4&amp;"_"&amp;AJ$33,データシート1!$A:$BT,MATCH("aa_"&amp;$S37,データシート1!$A$1:$BT$1,0),0)</f>
        <v>150.06083774543012</v>
      </c>
      <c r="AK37" s="911">
        <f>VLOOKUP(年度マスタ!$K$4&amp;"_"&amp;AK$33,データシート1!$A:$BT,MATCH("aa_"&amp;$S37,データシート1!$A$1:$BT$1,0),0)</f>
        <v>135.19406286323405</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4812.4093163561884</v>
      </c>
      <c r="P38" s="466">
        <f t="shared" si="9"/>
        <v>0.29908887785150706</v>
      </c>
      <c r="Q38" s="341"/>
      <c r="R38" s="14"/>
      <c r="S38" s="369" t="s">
        <v>189</v>
      </c>
      <c r="T38" s="348"/>
      <c r="U38" s="361"/>
      <c r="V38" s="371" t="s">
        <v>198</v>
      </c>
      <c r="W38" s="371"/>
      <c r="X38" s="909">
        <f>VLOOKUP(年度マスタ!$K$4&amp;"_"&amp;X$33,データシート1!$A:$BT,MATCH("aa_"&amp;$S38,データシート1!$A$1:$BT$1,0),0)</f>
        <v>570.8110608263197</v>
      </c>
      <c r="Y38" s="910">
        <f>VLOOKUP(年度マスタ!$K$4&amp;"_"&amp;Y$33,データシート1!$A:$BT,MATCH("aa_"&amp;$S38,データシート1!$A$1:$BT$1,0),0)</f>
        <v>581.28214748154767</v>
      </c>
      <c r="Z38" s="910">
        <f>VLOOKUP(年度マスタ!$K$4&amp;"_"&amp;Z$33,データシート1!$A:$BT,MATCH("aa_"&amp;$S38,データシート1!$A$1:$BT$1,0),0)</f>
        <v>518.65562157983481</v>
      </c>
      <c r="AA38" s="910">
        <f>VLOOKUP(年度マスタ!$K$4&amp;"_"&amp;AA$33,データシート1!$A:$BT,MATCH("aa_"&amp;$S38,データシート1!$A$1:$BT$1,0),0)</f>
        <v>527.34972093961198</v>
      </c>
      <c r="AB38" s="910">
        <f>VLOOKUP(年度マスタ!$K$4&amp;"_"&amp;AB$33,データシート1!$A:$BT,MATCH("aa_"&amp;$S38,データシート1!$A$1:$BT$1,0),0)</f>
        <v>536.07014466398994</v>
      </c>
      <c r="AC38" s="910">
        <f>VLOOKUP(年度マスタ!$K$4&amp;"_"&amp;AC$33,データシート1!$A:$BT,MATCH("aa_"&amp;$S38,データシート1!$A$1:$BT$1,0),0)</f>
        <v>386.0011045023341</v>
      </c>
      <c r="AD38" s="910">
        <f>VLOOKUP(年度マスタ!$K$4&amp;"_"&amp;AD$33,データシート1!$A:$BT,MATCH("aa_"&amp;$S38,データシート1!$A$1:$BT$1,0),0)</f>
        <v>416.43673640537793</v>
      </c>
      <c r="AE38" s="910">
        <f>VLOOKUP(年度マスタ!$K$4&amp;"_"&amp;AE$33,データシート1!$A:$BT,MATCH("aa_"&amp;$S38,データシート1!$A$1:$BT$1,0),0)</f>
        <v>400.20718949346582</v>
      </c>
      <c r="AF38" s="910">
        <f>VLOOKUP(年度マスタ!$K$4&amp;"_"&amp;AF$33,データシート1!$A:$BT,MATCH("aa_"&amp;$S38,データシート1!$A$1:$BT$1,0),0)</f>
        <v>393.55768058459603</v>
      </c>
      <c r="AG38" s="910">
        <f>VLOOKUP(年度マスタ!$K$4&amp;"_"&amp;AG$33,データシート1!$A:$BT,MATCH("aa_"&amp;$S38,データシート1!$A$1:$BT$1,0),0)</f>
        <v>352.82423638060135</v>
      </c>
      <c r="AH38" s="910">
        <f>VLOOKUP(年度マスタ!$K$4&amp;"_"&amp;AH$33,データシート1!$A:$BT,MATCH("aa_"&amp;$S38,データシート1!$A$1:$BT$1,0),0)</f>
        <v>354.74474123316395</v>
      </c>
      <c r="AI38" s="910">
        <f>VLOOKUP(年度マスタ!$K$4&amp;"_"&amp;AI$33,データシート1!$A:$BT,MATCH("aa_"&amp;$S38,データシート1!$A$1:$BT$1,0),0)</f>
        <v>374.5691618799874</v>
      </c>
      <c r="AJ38" s="910">
        <f>VLOOKUP(年度マスタ!$K$4&amp;"_"&amp;AJ$33,データシート1!$A:$BT,MATCH("aa_"&amp;$S38,データシート1!$A$1:$BT$1,0),0)</f>
        <v>491.40515390747186</v>
      </c>
      <c r="AK38" s="911">
        <f>VLOOKUP(年度マスタ!$K$4&amp;"_"&amp;AK$33,データシート1!$A:$BT,MATCH("aa_"&amp;$S38,データシート1!$A$1:$BT$1,0),0)</f>
        <v>314.87677291948387</v>
      </c>
      <c r="AL38" s="343"/>
      <c r="AW38" s="18" t="str">
        <f>年度マスタ!H4</f>
        <v>20</v>
      </c>
      <c r="AX38" s="18" t="s">
        <v>199</v>
      </c>
      <c r="AY38" s="18">
        <f>VLOOKUP($AW38&amp;"_"&amp;$AY$34,データシート1!$A:$BT,MATCH($AY$31&amp;"_"&amp;AY$36,データシート1!$A$1:$BT$1,0),0)</f>
        <v>2457.9316947733641</v>
      </c>
      <c r="AZ38" s="18">
        <f>VLOOKUP($AW38&amp;"_"&amp;$AY$34,データシート1!$A:$BT,MATCH($AY$31&amp;"_"&amp;AZ$36,データシート1!$A$1:$BT$1,0),0)</f>
        <v>135.19406286323405</v>
      </c>
      <c r="BA38" s="18">
        <f>VLOOKUP($AW38&amp;"_"&amp;$AY$34,データシート1!$A:$BT,MATCH($AY$31&amp;"_"&amp;BA$36,データシート1!$A$1:$BT$1,0),0)</f>
        <v>314.87677291948387</v>
      </c>
      <c r="BB38" s="18">
        <f>VLOOKUP($AW38&amp;"_"&amp;$AY$34,データシート1!$A:$BT,MATCH($AY$31&amp;"_"&amp;BB$36,データシート1!$A$1:$BT$1,0),0)</f>
        <v>2692.4566290468192</v>
      </c>
      <c r="BC38" s="18">
        <f>VLOOKUP($AW38&amp;"_"&amp;$AY$34,データシート1!$A:$BT,MATCH($AY$31&amp;"_"&amp;BC$36,データシート1!$A$1:$BT$1,0),0)</f>
        <v>3334.4335265667346</v>
      </c>
      <c r="BD38" s="18">
        <f>VLOOKUP($AW38&amp;"_"&amp;$AY$34,データシート1!$A:$BT,MATCH($AY$31&amp;"_"&amp;BD$36,データシート1!$A$1:$BT$1,0),0)</f>
        <v>2039.5048815123616</v>
      </c>
      <c r="BE38" s="18">
        <f>VLOOKUP($AW38&amp;"_"&amp;$AY$34,データシート1!$A:$BT,MATCH($AY$31&amp;"_"&amp;BE$36,データシート1!$A$1:$BT$1,0),0)</f>
        <v>2052.9913196134207</v>
      </c>
      <c r="BF38" s="18">
        <f>VLOOKUP($AW38&amp;"_"&amp;$AY$34,データシート1!$A:$BT,MATCH($AY$31&amp;"_"&amp;BF$36,データシート1!$A$1:$BT$1,0),0)</f>
        <v>120.3180663762938</v>
      </c>
      <c r="BG38" s="18">
        <f>VLOOKUP($AW38&amp;"_"&amp;$AY$34,データシート1!$A:$BT,MATCH($AY$31&amp;"_"&amp;BG$36,データシート1!$A$1:$BT$1,0),0)</f>
        <v>0</v>
      </c>
      <c r="BH38" s="18">
        <f>VLOOKUP($AW38&amp;"_"&amp;$AY$34,データシート1!$A:$BT,MATCH($AY$31&amp;"_"&amp;BH$36,データシート1!$A$1:$BT$1,0),0)</f>
        <v>209.97346333538837</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2529.1283758540885</v>
      </c>
      <c r="P39" s="466">
        <f t="shared" si="9"/>
        <v>0.15718408766803593</v>
      </c>
      <c r="Q39" s="341"/>
      <c r="R39" s="14"/>
      <c r="S39" s="369" t="s">
        <v>190</v>
      </c>
      <c r="T39" s="348"/>
      <c r="U39" s="356" t="s">
        <v>200</v>
      </c>
      <c r="V39" s="357"/>
      <c r="W39" s="357"/>
      <c r="X39" s="906">
        <f>VLOOKUP(年度マスタ!$K$4&amp;"_"&amp;X$33,データシート1!$A:$BT,MATCH("aa_"&amp;$S39,データシート1!$A$1:$BT$1,0),0)</f>
        <v>3697.562002801305</v>
      </c>
      <c r="Y39" s="907">
        <f>VLOOKUP(年度マスタ!$K$4&amp;"_"&amp;Y$33,データシート1!$A:$BT,MATCH("aa_"&amp;$S39,データシート1!$A$1:$BT$1,0),0)</f>
        <v>3820.311112395088</v>
      </c>
      <c r="Z39" s="907">
        <f>VLOOKUP(年度マスタ!$K$4&amp;"_"&amp;Z$33,データシート1!$A:$BT,MATCH("aa_"&amp;$S39,データシート1!$A$1:$BT$1,0),0)</f>
        <v>4204.2983859824153</v>
      </c>
      <c r="AA39" s="907">
        <f>VLOOKUP(年度マスタ!$K$4&amp;"_"&amp;AA$33,データシート1!$A:$BT,MATCH("aa_"&amp;$S39,データシート1!$A$1:$BT$1,0),0)</f>
        <v>3785.1670698720341</v>
      </c>
      <c r="AB39" s="907">
        <f>VLOOKUP(年度マスタ!$K$4&amp;"_"&amp;AB$33,データシート1!$A:$BT,MATCH("aa_"&amp;$S39,データシート1!$A$1:$BT$1,0),0)</f>
        <v>3648.9717522925698</v>
      </c>
      <c r="AC39" s="907">
        <f>VLOOKUP(年度マスタ!$K$4&amp;"_"&amp;AC$33,データシート1!$A:$BT,MATCH("aa_"&amp;$S39,データシート1!$A$1:$BT$1,0),0)</f>
        <v>3535.9660039791729</v>
      </c>
      <c r="AD39" s="907">
        <f>VLOOKUP(年度マスタ!$K$4&amp;"_"&amp;AD$33,データシート1!$A:$BT,MATCH("aa_"&amp;$S39,データシート1!$A$1:$BT$1,0),0)</f>
        <v>3769.5131587499209</v>
      </c>
      <c r="AE39" s="907">
        <f>VLOOKUP(年度マスタ!$K$4&amp;"_"&amp;AE$33,データシート1!$A:$BT,MATCH("aa_"&amp;$S39,データシート1!$A$1:$BT$1,0),0)</f>
        <v>3047.2230257286669</v>
      </c>
      <c r="AF39" s="907">
        <f>VLOOKUP(年度マスタ!$K$4&amp;"_"&amp;AF$33,データシート1!$A:$BT,MATCH("aa_"&amp;$S39,データシート1!$A$1:$BT$1,0),0)</f>
        <v>2894.8547853328437</v>
      </c>
      <c r="AG39" s="907">
        <f>VLOOKUP(年度マスタ!$K$4&amp;"_"&amp;AG$33,データシート1!$A:$BT,MATCH("aa_"&amp;$S39,データシート1!$A$1:$BT$1,0),0)</f>
        <v>2817.3237049353152</v>
      </c>
      <c r="AH39" s="907">
        <f>VLOOKUP(年度マスタ!$K$4&amp;"_"&amp;AH$33,データシート1!$A:$BT,MATCH("aa_"&amp;$S39,データシート1!$A$1:$BT$1,0),0)</f>
        <v>2697.8869703862197</v>
      </c>
      <c r="AI39" s="907">
        <f>VLOOKUP(年度マスタ!$K$4&amp;"_"&amp;AI$33,データシート1!$A:$BT,MATCH("aa_"&amp;$S39,データシート1!$A$1:$BT$1,0),0)</f>
        <v>2410.2767543391487</v>
      </c>
      <c r="AJ39" s="907">
        <f>VLOOKUP(年度マスタ!$K$4&amp;"_"&amp;AJ$33,データシート1!$A:$BT,MATCH("aa_"&amp;$S39,データシート1!$A$1:$BT$1,0),0)</f>
        <v>2726.3853672444229</v>
      </c>
      <c r="AK39" s="908">
        <f>VLOOKUP(年度マスタ!$K$4&amp;"_"&amp;AK$33,データシート1!$A:$BT,MATCH("aa_"&amp;$S39,データシート1!$A$1:$BT$1,0),0)</f>
        <v>2692.4566290468192</v>
      </c>
      <c r="AL39" s="343"/>
      <c r="AW39" s="18" t="str">
        <f>年度マスタ!K4</f>
        <v>20</v>
      </c>
      <c r="AX39" s="18" t="s">
        <v>201</v>
      </c>
      <c r="AY39" s="18">
        <f>VLOOKUP($AW39&amp;"_"&amp;$AY$34,データシート1!$A:$BT,MATCH($AY$31&amp;"_"&amp;AY$36,データシート1!$A$1:$BT$1,0),0)</f>
        <v>2457.9316947733641</v>
      </c>
      <c r="AZ39" s="18">
        <f>VLOOKUP($AW39&amp;"_"&amp;$AY$34,データシート1!$A:$BT,MATCH($AY$31&amp;"_"&amp;AZ$36,データシート1!$A$1:$BT$1,0),0)</f>
        <v>135.19406286323405</v>
      </c>
      <c r="BA39" s="18">
        <f>VLOOKUP($AW39&amp;"_"&amp;$AY$34,データシート1!$A:$BT,MATCH($AY$31&amp;"_"&amp;BA$36,データシート1!$A$1:$BT$1,0),0)</f>
        <v>314.87677291948387</v>
      </c>
      <c r="BB39" s="18">
        <f>VLOOKUP($AW39&amp;"_"&amp;$AY$34,データシート1!$A:$BT,MATCH($AY$31&amp;"_"&amp;BB$36,データシート1!$A$1:$BT$1,0),0)</f>
        <v>2692.4566290468192</v>
      </c>
      <c r="BC39" s="18">
        <f>VLOOKUP($AW39&amp;"_"&amp;$AY$34,データシート1!$A:$BT,MATCH($AY$31&amp;"_"&amp;BC$36,データシート1!$A$1:$BT$1,0),0)</f>
        <v>3334.4335265667346</v>
      </c>
      <c r="BD39" s="18">
        <f>VLOOKUP($AW39&amp;"_"&amp;$AY$34,データシート1!$A:$BT,MATCH($AY$31&amp;"_"&amp;BD$36,データシート1!$A$1:$BT$1,0),0)</f>
        <v>2039.5048815123616</v>
      </c>
      <c r="BE39" s="18">
        <f>VLOOKUP($AW39&amp;"_"&amp;$AY$34,データシート1!$A:$BT,MATCH($AY$31&amp;"_"&amp;BE$36,データシート1!$A$1:$BT$1,0),0)</f>
        <v>2052.9913196134207</v>
      </c>
      <c r="BF39" s="18">
        <f>VLOOKUP($AW39&amp;"_"&amp;$AY$34,データシート1!$A:$BT,MATCH($AY$31&amp;"_"&amp;BF$36,データシート1!$A$1:$BT$1,0),0)</f>
        <v>120.3180663762938</v>
      </c>
      <c r="BG39" s="18">
        <f>VLOOKUP($AW39&amp;"_"&amp;$AY$34,データシート1!$A:$BT,MATCH($AY$31&amp;"_"&amp;BG$36,データシート1!$A$1:$BT$1,0),0)</f>
        <v>0</v>
      </c>
      <c r="BH39" s="18">
        <f>VLOOKUP($AW39&amp;"_"&amp;$AY$34,データシート1!$A:$BT,MATCH($AY$31&amp;"_"&amp;BH$36,データシート1!$A$1:$BT$1,0),0)</f>
        <v>209.97346333538837</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2283.2809405020998</v>
      </c>
      <c r="P40" s="466">
        <f t="shared" si="9"/>
        <v>0.14190479018347113</v>
      </c>
      <c r="Q40" s="341"/>
      <c r="R40" s="14"/>
      <c r="S40" s="369" t="s">
        <v>166</v>
      </c>
      <c r="T40" s="348"/>
      <c r="U40" s="356" t="s">
        <v>166</v>
      </c>
      <c r="V40" s="357"/>
      <c r="W40" s="357"/>
      <c r="X40" s="906">
        <f>VLOOKUP(年度マスタ!$K$4&amp;"_"&amp;X$33,データシート1!$A:$BT,MATCH("aa_"&amp;$S40,データシート1!$A$1:$BT$1,0),0)</f>
        <v>3504.1817443824798</v>
      </c>
      <c r="Y40" s="907">
        <f>VLOOKUP(年度マスタ!$K$4&amp;"_"&amp;Y$33,データシート1!$A:$BT,MATCH("aa_"&amp;$S40,データシート1!$A$1:$BT$1,0),0)</f>
        <v>3753.3429749090892</v>
      </c>
      <c r="Z40" s="907">
        <f>VLOOKUP(年度マスタ!$K$4&amp;"_"&amp;Z$33,データシート1!$A:$BT,MATCH("aa_"&amp;$S40,データシート1!$A$1:$BT$1,0),0)</f>
        <v>3547.7468154770581</v>
      </c>
      <c r="AA40" s="907">
        <f>VLOOKUP(年度マスタ!$K$4&amp;"_"&amp;AA$33,データシート1!$A:$BT,MATCH("aa_"&amp;$S40,データシート1!$A$1:$BT$1,0),0)</f>
        <v>3512.1922884145092</v>
      </c>
      <c r="AB40" s="907">
        <f>VLOOKUP(年度マスタ!$K$4&amp;"_"&amp;AB$33,データシート1!$A:$BT,MATCH("aa_"&amp;$S40,データシート1!$A$1:$BT$1,0),0)</f>
        <v>3773.347303031102</v>
      </c>
      <c r="AC40" s="907">
        <f>VLOOKUP(年度マスタ!$K$4&amp;"_"&amp;AC$33,データシート1!$A:$BT,MATCH("aa_"&amp;$S40,データシート1!$A$1:$BT$1,0),0)</f>
        <v>3761.2323012763181</v>
      </c>
      <c r="AD40" s="907">
        <f>VLOOKUP(年度マスタ!$K$4&amp;"_"&amp;AD$33,データシート1!$A:$BT,MATCH("aa_"&amp;$S40,データシート1!$A$1:$BT$1,0),0)</f>
        <v>3243.7540275563811</v>
      </c>
      <c r="AE40" s="907">
        <f>VLOOKUP(年度マスタ!$K$4&amp;"_"&amp;AE$33,データシート1!$A:$BT,MATCH("aa_"&amp;$S40,データシート1!$A$1:$BT$1,0),0)</f>
        <v>3472.5044999025108</v>
      </c>
      <c r="AF40" s="907">
        <f>VLOOKUP(年度マスタ!$K$4&amp;"_"&amp;AF$33,データシート1!$A:$BT,MATCH("aa_"&amp;$S40,データシート1!$A$1:$BT$1,0),0)</f>
        <v>3600.4232935878899</v>
      </c>
      <c r="AG40" s="907">
        <f>VLOOKUP(年度マスタ!$K$4&amp;"_"&amp;AG$33,データシート1!$A:$BT,MATCH("aa_"&amp;$S40,データシート1!$A$1:$BT$1,0),0)</f>
        <v>3511.8270147826947</v>
      </c>
      <c r="AH40" s="907">
        <f>VLOOKUP(年度マスタ!$K$4&amp;"_"&amp;AH$33,データシート1!$A:$BT,MATCH("aa_"&amp;$S40,データシート1!$A$1:$BT$1,0),0)</f>
        <v>3132.8541380367365</v>
      </c>
      <c r="AI40" s="907">
        <f>VLOOKUP(年度マスタ!$K$4&amp;"_"&amp;AI$33,データシート1!$A:$BT,MATCH("aa_"&amp;$S40,データシート1!$A$1:$BT$1,0),0)</f>
        <v>3084.8844001392226</v>
      </c>
      <c r="AJ40" s="907">
        <f>VLOOKUP(年度マスタ!$K$4&amp;"_"&amp;AJ$33,データシート1!$A:$BT,MATCH("aa_"&amp;$S40,データシート1!$A$1:$BT$1,0),0)</f>
        <v>3382.6106844503556</v>
      </c>
      <c r="AK40" s="908">
        <f>VLOOKUP(年度マスタ!$K$4&amp;"_"&amp;AK$33,データシート1!$A:$BT,MATCH("aa_"&amp;$S40,データシート1!$A$1:$BT$1,0),0)</f>
        <v>3334.4335265667346</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167.149537487234</v>
      </c>
      <c r="P41" s="466">
        <f t="shared" si="9"/>
        <v>1.0388261744599085E-2</v>
      </c>
      <c r="Q41" s="341"/>
      <c r="R41" s="14"/>
      <c r="S41" s="369" t="s">
        <v>202</v>
      </c>
      <c r="T41" s="348"/>
      <c r="U41" s="259" t="s">
        <v>129</v>
      </c>
      <c r="V41" s="357"/>
      <c r="W41" s="357"/>
      <c r="X41" s="906">
        <f>X42+X45+X46</f>
        <v>5119.4716845739049</v>
      </c>
      <c r="Y41" s="907">
        <f t="shared" ref="Y41:AH41" si="12">Y42+Y45+Y46</f>
        <v>5149.1065382503402</v>
      </c>
      <c r="Z41" s="907">
        <f t="shared" si="12"/>
        <v>5050.8674841459606</v>
      </c>
      <c r="AA41" s="907">
        <f t="shared" si="12"/>
        <v>5058.4219800648543</v>
      </c>
      <c r="AB41" s="907">
        <f t="shared" si="12"/>
        <v>4979.5588538434222</v>
      </c>
      <c r="AC41" s="907">
        <f t="shared" si="12"/>
        <v>4863.5109373422847</v>
      </c>
      <c r="AD41" s="907">
        <f t="shared" si="12"/>
        <v>4831.5345481255499</v>
      </c>
      <c r="AE41" s="907">
        <f t="shared" si="12"/>
        <v>4759.7165284217735</v>
      </c>
      <c r="AF41" s="907">
        <f t="shared" si="12"/>
        <v>4704.8494552133261</v>
      </c>
      <c r="AG41" s="907">
        <f t="shared" si="12"/>
        <v>4631.8127794648544</v>
      </c>
      <c r="AH41" s="907">
        <f t="shared" si="12"/>
        <v>4534.9496745123542</v>
      </c>
      <c r="AI41" s="907">
        <f>AI42+AI45+AI46</f>
        <v>4129.596588801267</v>
      </c>
      <c r="AJ41" s="907">
        <f>AJ42+AJ45+AJ46</f>
        <v>4124.1139591226411</v>
      </c>
      <c r="AK41" s="908">
        <f>AK42+AK45+AK46</f>
        <v>4212.8142675020763</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0</v>
      </c>
      <c r="P42" s="466">
        <f t="shared" si="9"/>
        <v>0</v>
      </c>
      <c r="Q42" s="341"/>
      <c r="R42" s="14"/>
      <c r="S42" s="369"/>
      <c r="T42" s="348"/>
      <c r="U42" s="359"/>
      <c r="V42" s="576" t="s">
        <v>130</v>
      </c>
      <c r="W42" s="349"/>
      <c r="X42" s="909">
        <f>SUM(X43:X44)</f>
        <v>4993.4577470763252</v>
      </c>
      <c r="Y42" s="910">
        <f t="shared" ref="Y42:AK42" si="13">SUM(Y43:Y44)</f>
        <v>5018.071451168611</v>
      </c>
      <c r="Z42" s="910">
        <f t="shared" si="13"/>
        <v>4900.2702191629269</v>
      </c>
      <c r="AA42" s="910">
        <f t="shared" si="13"/>
        <v>4893.3034634042106</v>
      </c>
      <c r="AB42" s="910">
        <f t="shared" si="13"/>
        <v>4812.4093163561884</v>
      </c>
      <c r="AC42" s="910">
        <f t="shared" si="13"/>
        <v>4704.0546026745851</v>
      </c>
      <c r="AD42" s="910">
        <f t="shared" si="13"/>
        <v>4676.2244253529225</v>
      </c>
      <c r="AE42" s="910">
        <f t="shared" si="13"/>
        <v>4609.5483167601142</v>
      </c>
      <c r="AF42" s="910">
        <f t="shared" si="13"/>
        <v>4560.4478938519951</v>
      </c>
      <c r="AG42" s="910">
        <f t="shared" si="13"/>
        <v>4498.5931762105147</v>
      </c>
      <c r="AH42" s="910">
        <f t="shared" si="13"/>
        <v>4406.1415012866801</v>
      </c>
      <c r="AI42" s="910">
        <f t="shared" si="13"/>
        <v>4007.4170575202807</v>
      </c>
      <c r="AJ42" s="910">
        <f t="shared" si="13"/>
        <v>4004.0134308193374</v>
      </c>
      <c r="AK42" s="911">
        <f t="shared" si="13"/>
        <v>4092.4962011257821</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138.56816558175001</v>
      </c>
      <c r="P43" s="624">
        <f t="shared" si="9"/>
        <v>8.6119435038347347E-3</v>
      </c>
      <c r="Q43" s="341"/>
      <c r="R43" s="14"/>
      <c r="S43" s="369" t="s">
        <v>191</v>
      </c>
      <c r="T43" s="372"/>
      <c r="U43" s="359"/>
      <c r="V43" s="373"/>
      <c r="W43" s="360" t="s">
        <v>191</v>
      </c>
      <c r="X43" s="909">
        <f>VLOOKUP(年度マスタ!$K$4&amp;"_"&amp;X$33,データシート1!$A:$BT,MATCH("aa_"&amp;$S43,データシート1!$A$1:$BT$1,0),0)</f>
        <v>2628.2884400634339</v>
      </c>
      <c r="Y43" s="910">
        <f>VLOOKUP(年度マスタ!$K$4&amp;"_"&amp;Y$33,データシート1!$A:$BT,MATCH("aa_"&amp;$S43,データシート1!$A$1:$BT$1,0),0)</f>
        <v>2629.5209610589641</v>
      </c>
      <c r="Z43" s="910">
        <f>VLOOKUP(年度マスタ!$K$4&amp;"_"&amp;Z$33,データシート1!$A:$BT,MATCH("aa_"&amp;$S43,データシート1!$A$1:$BT$1,0),0)</f>
        <v>2599.4501545858352</v>
      </c>
      <c r="AA43" s="910">
        <f>VLOOKUP(年度マスタ!$K$4&amp;"_"&amp;AA$33,データシート1!$A:$BT,MATCH("aa_"&amp;$S43,データシート1!$A$1:$BT$1,0),0)</f>
        <v>2608.6453985828189</v>
      </c>
      <c r="AB43" s="910">
        <f>VLOOKUP(年度マスタ!$K$4&amp;"_"&amp;AB$33,データシート1!$A:$BT,MATCH("aa_"&amp;$S43,データシート1!$A$1:$BT$1,0),0)</f>
        <v>2529.1283758540885</v>
      </c>
      <c r="AC43" s="910">
        <f>VLOOKUP(年度マスタ!$K$4&amp;"_"&amp;AC$33,データシート1!$A:$BT,MATCH("aa_"&amp;$S43,データシート1!$A$1:$BT$1,0),0)</f>
        <v>2421.3584126324276</v>
      </c>
      <c r="AD43" s="910">
        <f>VLOOKUP(年度マスタ!$K$4&amp;"_"&amp;AD$33,データシート1!$A:$BT,MATCH("aa_"&amp;$S43,データシート1!$A$1:$BT$1,0),0)</f>
        <v>2406.7906099421539</v>
      </c>
      <c r="AE43" s="910">
        <f>VLOOKUP(年度マスタ!$K$4&amp;"_"&amp;AE$33,データシート1!$A:$BT,MATCH("aa_"&amp;$S43,データシート1!$A$1:$BT$1,0),0)</f>
        <v>2390.8566740686952</v>
      </c>
      <c r="AF43" s="910">
        <f>VLOOKUP(年度マスタ!$K$4&amp;"_"&amp;AF$33,データシート1!$A:$BT,MATCH("aa_"&amp;$S43,データシート1!$A$1:$BT$1,0),0)</f>
        <v>2364.8777486548593</v>
      </c>
      <c r="AG43" s="910">
        <f>VLOOKUP(年度マスタ!$K$4&amp;"_"&amp;AG$33,データシート1!$A:$BT,MATCH("aa_"&amp;$S43,データシート1!$A$1:$BT$1,0),0)</f>
        <v>2328.444051708017</v>
      </c>
      <c r="AH43" s="910">
        <f>VLOOKUP(年度マスタ!$K$4&amp;"_"&amp;AH$33,データシート1!$A:$BT,MATCH("aa_"&amp;$S43,データシート1!$A$1:$BT$1,0),0)</f>
        <v>2266.9282477823281</v>
      </c>
      <c r="AI43" s="910">
        <f>VLOOKUP(年度マスタ!$K$4&amp;"_"&amp;AI$33,データシート1!$A:$BT,MATCH("aa_"&amp;$S43,データシート1!$A$1:$BT$1,0),0)</f>
        <v>1990.1296491456042</v>
      </c>
      <c r="AJ43" s="910">
        <f>VLOOKUP(年度マスタ!$K$4&amp;"_"&amp;AJ$33,データシート1!$A:$BT,MATCH("aa_"&amp;$S43,データシート1!$A$1:$BT$1,0),0)</f>
        <v>1931.713700281405</v>
      </c>
      <c r="AK43" s="911">
        <f>VLOOKUP(年度マスタ!$K$4&amp;"_"&amp;AK$33,データシート1!$A:$BT,MATCH("aa_"&amp;$S43,データシート1!$A$1:$BT$1,0),0)</f>
        <v>2039.5048815123616</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2365.1693070128908</v>
      </c>
      <c r="Y44" s="910">
        <f>VLOOKUP(年度マスタ!$K$4&amp;"_"&amp;Y$33,データシート1!$A:$BT,MATCH("aa_"&amp;$S44,データシート1!$A$1:$BT$1,0),0)</f>
        <v>2388.5504901096469</v>
      </c>
      <c r="Z44" s="910">
        <f>VLOOKUP(年度マスタ!$K$4&amp;"_"&amp;Z$33,データシート1!$A:$BT,MATCH("aa_"&amp;$S44,データシート1!$A$1:$BT$1,0),0)</f>
        <v>2300.8200645770912</v>
      </c>
      <c r="AA44" s="910">
        <f>VLOOKUP(年度マスタ!$K$4&amp;"_"&amp;AA$33,データシート1!$A:$BT,MATCH("aa_"&amp;$S44,データシート1!$A$1:$BT$1,0),0)</f>
        <v>2284.6580648213921</v>
      </c>
      <c r="AB44" s="910">
        <f>VLOOKUP(年度マスタ!$K$4&amp;"_"&amp;AB$33,データシート1!$A:$BT,MATCH("aa_"&amp;$S44,データシート1!$A$1:$BT$1,0),0)</f>
        <v>2283.2809405020998</v>
      </c>
      <c r="AC44" s="910">
        <f>VLOOKUP(年度マスタ!$K$4&amp;"_"&amp;AC$33,データシート1!$A:$BT,MATCH("aa_"&amp;$S44,データシート1!$A$1:$BT$1,0),0)</f>
        <v>2282.696190042157</v>
      </c>
      <c r="AD44" s="910">
        <f>VLOOKUP(年度マスタ!$K$4&amp;"_"&amp;AD$33,データシート1!$A:$BT,MATCH("aa_"&amp;$S44,データシート1!$A$1:$BT$1,0),0)</f>
        <v>2269.4338154107691</v>
      </c>
      <c r="AE44" s="910">
        <f>VLOOKUP(年度マスタ!$K$4&amp;"_"&amp;AE$33,データシート1!$A:$BT,MATCH("aa_"&amp;$S44,データシート1!$A$1:$BT$1,0),0)</f>
        <v>2218.6916426914195</v>
      </c>
      <c r="AF44" s="910">
        <f>VLOOKUP(年度マスタ!$K$4&amp;"_"&amp;AF$33,データシート1!$A:$BT,MATCH("aa_"&amp;$S44,データシート1!$A$1:$BT$1,0),0)</f>
        <v>2195.5701451971358</v>
      </c>
      <c r="AG44" s="910">
        <f>VLOOKUP(年度マスタ!$K$4&amp;"_"&amp;AG$33,データシート1!$A:$BT,MATCH("aa_"&amp;$S44,データシート1!$A$1:$BT$1,0),0)</f>
        <v>2170.1491245024977</v>
      </c>
      <c r="AH44" s="910">
        <f>VLOOKUP(年度マスタ!$K$4&amp;"_"&amp;AH$33,データシート1!$A:$BT,MATCH("aa_"&amp;$S44,データシート1!$A$1:$BT$1,0),0)</f>
        <v>2139.2132535043525</v>
      </c>
      <c r="AI44" s="910">
        <f>VLOOKUP(年度マスタ!$K$4&amp;"_"&amp;AI$33,データシート1!$A:$BT,MATCH("aa_"&amp;$S44,データシート1!$A$1:$BT$1,0),0)</f>
        <v>2017.2874083746763</v>
      </c>
      <c r="AJ44" s="910">
        <f>VLOOKUP(年度マスタ!$K$4&amp;"_"&amp;AJ$33,データシート1!$A:$BT,MATCH("aa_"&amp;$S44,データシート1!$A$1:$BT$1,0),0)</f>
        <v>2072.2997305379326</v>
      </c>
      <c r="AK44" s="911">
        <f>VLOOKUP(年度マスタ!$K$4&amp;"_"&amp;AK$33,データシート1!$A:$BT,MATCH("aa_"&amp;$S44,データシート1!$A$1:$BT$1,0),0)</f>
        <v>2052.9913196134207</v>
      </c>
      <c r="AL44" s="343"/>
      <c r="AW44" s="18" t="str">
        <f>AW47</f>
        <v>長野県</v>
      </c>
      <c r="AX44" s="1065">
        <f t="shared" si="14"/>
        <v>0.21770265792956017</v>
      </c>
      <c r="AY44" s="1065">
        <f t="shared" si="14"/>
        <v>0.20156618102786486</v>
      </c>
      <c r="AZ44" s="1065">
        <f t="shared" si="14"/>
        <v>0.24962668835236601</v>
      </c>
      <c r="BA44" s="1065">
        <f t="shared" si="14"/>
        <v>0.3153851668840863</v>
      </c>
      <c r="BB44" s="1065">
        <f t="shared" si="14"/>
        <v>1.5719305806122484E-2</v>
      </c>
      <c r="BC44" s="1065">
        <f>SUM(AX44:BB44)</f>
        <v>0.99999999999999978</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126.01393749758</v>
      </c>
      <c r="Y45" s="910">
        <f>VLOOKUP(年度マスタ!$K$4&amp;"_"&amp;Y$33,データシート1!$A:$BT,MATCH("aa_"&amp;$S45,データシート1!$A$1:$BT$1,0),0)</f>
        <v>131.03508708172899</v>
      </c>
      <c r="Z45" s="910">
        <f>VLOOKUP(年度マスタ!$K$4&amp;"_"&amp;Z$33,データシート1!$A:$BT,MATCH("aa_"&amp;$S45,データシート1!$A$1:$BT$1,0),0)</f>
        <v>150.59726498303399</v>
      </c>
      <c r="AA45" s="910">
        <f>VLOOKUP(年度マスタ!$K$4&amp;"_"&amp;AA$33,データシート1!$A:$BT,MATCH("aa_"&amp;$S45,データシート1!$A$1:$BT$1,0),0)</f>
        <v>165.11851666064399</v>
      </c>
      <c r="AB45" s="910">
        <f>VLOOKUP(年度マスタ!$K$4&amp;"_"&amp;AB$33,データシート1!$A:$BT,MATCH("aa_"&amp;$S45,データシート1!$A$1:$BT$1,0),0)</f>
        <v>167.149537487234</v>
      </c>
      <c r="AC45" s="910">
        <f>VLOOKUP(年度マスタ!$K$4&amp;"_"&amp;AC$33,データシート1!$A:$BT,MATCH("aa_"&amp;$S45,データシート1!$A$1:$BT$1,0),0)</f>
        <v>159.45633466769999</v>
      </c>
      <c r="AD45" s="910">
        <f>VLOOKUP(年度マスタ!$K$4&amp;"_"&amp;AD$33,データシート1!$A:$BT,MATCH("aa_"&amp;$S45,データシート1!$A$1:$BT$1,0),0)</f>
        <v>155.31012277262701</v>
      </c>
      <c r="AE45" s="910">
        <f>VLOOKUP(年度マスタ!$K$4&amp;"_"&amp;AE$33,データシート1!$A:$BT,MATCH("aa_"&amp;$S45,データシート1!$A$1:$BT$1,0),0)</f>
        <v>150.16821166165914</v>
      </c>
      <c r="AF45" s="910">
        <f>VLOOKUP(年度マスタ!$K$4&amp;"_"&amp;AF$33,データシート1!$A:$BT,MATCH("aa_"&amp;$S45,データシート1!$A$1:$BT$1,0),0)</f>
        <v>144.40156136133101</v>
      </c>
      <c r="AG45" s="910">
        <f>VLOOKUP(年度マスタ!$K$4&amp;"_"&amp;AG$33,データシート1!$A:$BT,MATCH("aa_"&amp;$S45,データシート1!$A$1:$BT$1,0),0)</f>
        <v>133.21960325434</v>
      </c>
      <c r="AH45" s="910">
        <f>VLOOKUP(年度マスタ!$K$4&amp;"_"&amp;AH$33,データシート1!$A:$BT,MATCH("aa_"&amp;$S45,データシート1!$A$1:$BT$1,0),0)</f>
        <v>128.80817322567401</v>
      </c>
      <c r="AI45" s="910">
        <f>VLOOKUP(年度マスタ!$K$4&amp;"_"&amp;AI$33,データシート1!$A:$BT,MATCH("aa_"&amp;$S45,データシート1!$A$1:$BT$1,0),0)</f>
        <v>122.179531280986</v>
      </c>
      <c r="AJ45" s="910">
        <f>VLOOKUP(年度マスタ!$K$4&amp;"_"&amp;AJ$33,データシート1!$A:$BT,MATCH("aa_"&amp;$S45,データシート1!$A$1:$BT$1,0),0)</f>
        <v>120.100528303304</v>
      </c>
      <c r="AK45" s="911">
        <f>VLOOKUP(年度マスタ!$K$4&amp;"_"&amp;AK$33,データシート1!$A:$BT,MATCH("aa_"&amp;$S45,データシート1!$A$1:$BT$1,0),0)</f>
        <v>120.3180663762938</v>
      </c>
      <c r="AL45" s="343"/>
      <c r="AW45" s="18" t="str">
        <f>AW48</f>
        <v>長野県</v>
      </c>
      <c r="AX45" s="1065">
        <f t="shared" ref="AX45:BB45" si="15">AX48/$BC48</f>
        <v>0.21770265792956017</v>
      </c>
      <c r="AY45" s="1065">
        <f t="shared" si="15"/>
        <v>0.20156618102786486</v>
      </c>
      <c r="AZ45" s="1065">
        <f t="shared" si="15"/>
        <v>0.24962668835236601</v>
      </c>
      <c r="BA45" s="1065">
        <f t="shared" si="15"/>
        <v>0.3153851668840863</v>
      </c>
      <c r="BB45" s="1065">
        <f t="shared" si="15"/>
        <v>1.5719305806122484E-2</v>
      </c>
      <c r="BC45" s="1065">
        <f t="shared" ref="BC45" si="16">SUM(AX45:BB45)</f>
        <v>0.99999999999999978</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0</v>
      </c>
      <c r="Y46" s="910">
        <f>VLOOKUP(年度マスタ!$K$4&amp;"_"&amp;Y$33,データシート1!$A:$BT,MATCH("aa_"&amp;$S46,データシート1!$A$1:$BT$1,0),0)</f>
        <v>0</v>
      </c>
      <c r="Z46" s="910">
        <f>VLOOKUP(年度マスタ!$K$4&amp;"_"&amp;Z$33,データシート1!$A:$BT,MATCH("aa_"&amp;$S46,データシート1!$A$1:$BT$1,0),0)</f>
        <v>0</v>
      </c>
      <c r="AA46" s="910">
        <f>VLOOKUP(年度マスタ!$K$4&amp;"_"&amp;AA$33,データシート1!$A:$BT,MATCH("aa_"&amp;$S46,データシート1!$A$1:$BT$1,0),0)</f>
        <v>0</v>
      </c>
      <c r="AB46" s="910">
        <f>VLOOKUP(年度マスタ!$K$4&amp;"_"&amp;AB$33,データシート1!$A:$BT,MATCH("aa_"&amp;$S46,データシート1!$A$1:$BT$1,0),0)</f>
        <v>0</v>
      </c>
      <c r="AC46" s="910">
        <f>VLOOKUP(年度マスタ!$K$4&amp;"_"&amp;AC$33,データシート1!$A:$BT,MATCH("aa_"&amp;$S46,データシート1!$A$1:$BT$1,0),0)</f>
        <v>0</v>
      </c>
      <c r="AD46" s="910">
        <f>VLOOKUP(年度マスタ!$K$4&amp;"_"&amp;AD$33,データシート1!$A:$BT,MATCH("aa_"&amp;$S46,データシート1!$A$1:$BT$1,0),0)</f>
        <v>0</v>
      </c>
      <c r="AE46" s="910">
        <f>VLOOKUP(年度マスタ!$K$4&amp;"_"&amp;AE$33,データシート1!$A:$BT,MATCH("aa_"&amp;$S46,データシート1!$A$1:$BT$1,0),0)</f>
        <v>0</v>
      </c>
      <c r="AF46" s="910">
        <f>VLOOKUP(年度マスタ!$K$4&amp;"_"&amp;AF$33,データシート1!$A:$BT,MATCH("aa_"&amp;$S46,データシート1!$A$1:$BT$1,0),0)</f>
        <v>0</v>
      </c>
      <c r="AG46" s="910">
        <f>VLOOKUP(年度マスタ!$K$4&amp;"_"&amp;AG$33,データシート1!$A:$BT,MATCH("aa_"&amp;$S46,データシート1!$A$1:$BT$1,0),0)</f>
        <v>0</v>
      </c>
      <c r="AH46" s="910">
        <f>VLOOKUP(年度マスタ!$K$4&amp;"_"&amp;AH$33,データシート1!$A:$BT,MATCH("aa_"&amp;$S46,データシート1!$A$1:$BT$1,0),0)</f>
        <v>0</v>
      </c>
      <c r="AI46" s="910">
        <f>VLOOKUP(年度マスタ!$K$4&amp;"_"&amp;AI$33,データシート1!$A:$BT,MATCH("aa_"&amp;$S46,データシート1!$A$1:$BT$1,0),0)</f>
        <v>0</v>
      </c>
      <c r="AJ46" s="910">
        <f>VLOOKUP(年度マスタ!$K$4&amp;"_"&amp;AJ$33,データシート1!$A:$BT,MATCH("aa_"&amp;$S46,データシート1!$A$1:$BT$1,0),0)</f>
        <v>0</v>
      </c>
      <c r="AK46" s="911">
        <f>VLOOKUP(年度マスタ!$K$4&amp;"_"&amp;AK$33,データシート1!$A:$BT,MATCH("aa_"&amp;$S46,データシート1!$A$1:$BT$1,0),0)</f>
        <v>0</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147.6755775745755</v>
      </c>
      <c r="Y47" s="913">
        <f>VLOOKUP(年度マスタ!$K$4&amp;"_"&amp;Y$33,データシート1!$A:$BT,MATCH("aa_"&amp;$S47,データシート1!$A$1:$BT$1,0),0)</f>
        <v>151.3892517084758</v>
      </c>
      <c r="Z47" s="913">
        <f>VLOOKUP(年度マスタ!$K$4&amp;"_"&amp;Z$33,データシート1!$A:$BT,MATCH("aa_"&amp;$S47,データシート1!$A$1:$BT$1,0),0)</f>
        <v>164.89758052485149</v>
      </c>
      <c r="AA47" s="913">
        <f>VLOOKUP(年度マスタ!$K$4&amp;"_"&amp;AA$33,データシート1!$A:$BT,MATCH("aa_"&amp;$S47,データシート1!$A$1:$BT$1,0),0)</f>
        <v>149.05909889046711</v>
      </c>
      <c r="AB47" s="913">
        <f>VLOOKUP(年度マスタ!$K$4&amp;"_"&amp;AB$33,データシート1!$A:$BT,MATCH("aa_"&amp;$S47,データシート1!$A$1:$BT$1,0),0)</f>
        <v>138.56816558175001</v>
      </c>
      <c r="AC47" s="913">
        <f>VLOOKUP(年度マスタ!$K$4&amp;"_"&amp;AC$33,データシート1!$A:$BT,MATCH("aa_"&amp;$S47,データシート1!$A$1:$BT$1,0),0)</f>
        <v>151.44270500617341</v>
      </c>
      <c r="AD47" s="913">
        <f>VLOOKUP(年度マスタ!$K$4&amp;"_"&amp;AD$33,データシート1!$A:$BT,MATCH("aa_"&amp;$S47,データシート1!$A$1:$BT$1,0),0)</f>
        <v>159.89959146995739</v>
      </c>
      <c r="AE47" s="913">
        <f>VLOOKUP(年度マスタ!$K$4&amp;"_"&amp;AE$33,データシート1!$A:$BT,MATCH("aa_"&amp;$S47,データシート1!$A$1:$BT$1,0),0)</f>
        <v>165.32713389410046</v>
      </c>
      <c r="AF47" s="913">
        <f>VLOOKUP(年度マスタ!$K$4&amp;"_"&amp;AF$33,データシート1!$A:$BT,MATCH("aa_"&amp;$S47,データシート1!$A$1:$BT$1,0),0)</f>
        <v>169.26108129261789</v>
      </c>
      <c r="AG47" s="913">
        <f>VLOOKUP(年度マスタ!$K$4&amp;"_"&amp;AG$33,データシート1!$A:$BT,MATCH("aa_"&amp;$S47,データシート1!$A$1:$BT$1,0),0)</f>
        <v>171.13507994700927</v>
      </c>
      <c r="AH47" s="913">
        <f>VLOOKUP(年度マスタ!$K$4&amp;"_"&amp;AH$33,データシート1!$A:$BT,MATCH("aa_"&amp;$S47,データシート1!$A$1:$BT$1,0),0)</f>
        <v>204.59747644798134</v>
      </c>
      <c r="AI47" s="913">
        <f>VLOOKUP(年度マスタ!$K$4&amp;"_"&amp;AI$33,データシート1!$A:$BT,MATCH("aa_"&amp;$S47,データシート1!$A$1:$BT$1,0),0)</f>
        <v>191.19293292334865</v>
      </c>
      <c r="AJ47" s="913">
        <f>VLOOKUP(年度マスタ!$K$4&amp;"_"&amp;AJ$33,データシート1!$A:$BT,MATCH("aa_"&amp;$S47,データシート1!$A$1:$BT$1,0),0)</f>
        <v>198.51736757567471</v>
      </c>
      <c r="AK47" s="914">
        <f>VLOOKUP(年度マスタ!$K$4&amp;"_"&amp;AK$33,データシート1!$A:$BT,MATCH("aa_"&amp;$S47,データシート1!$A$1:$BT$1,0),0)</f>
        <v>209.97346333538837</v>
      </c>
      <c r="AL47" s="343"/>
      <c r="AW47" s="18" t="str">
        <f>年度マスタ!I4</f>
        <v>長野県</v>
      </c>
      <c r="AX47" s="1066">
        <f>SUM(AY38:BA38)</f>
        <v>2908.0025305560821</v>
      </c>
      <c r="AY47" s="1066">
        <f t="shared" si="17"/>
        <v>2692.4566290468192</v>
      </c>
      <c r="AZ47" s="1066">
        <f t="shared" si="17"/>
        <v>3334.4335265667346</v>
      </c>
      <c r="BA47" s="1066">
        <f>SUM(BD38:BG38)</f>
        <v>4212.8142675020763</v>
      </c>
      <c r="BB47" s="1066">
        <f>BH38</f>
        <v>209.97346333538837</v>
      </c>
      <c r="BC47" s="1066">
        <f>SUM(AX47:BB47)</f>
        <v>13357.680417007103</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長野県</v>
      </c>
      <c r="AX48" s="1066">
        <f>SUM(AY39:BA39)</f>
        <v>2908.0025305560821</v>
      </c>
      <c r="AY48" s="1066">
        <f>BB39</f>
        <v>2692.4566290468192</v>
      </c>
      <c r="AZ48" s="1066">
        <f>BC39</f>
        <v>3334.4335265667346</v>
      </c>
      <c r="BA48" s="1066">
        <f>SUM(BD39:BG39)</f>
        <v>4212.8142675020763</v>
      </c>
      <c r="BB48" s="1066">
        <f>BH39</f>
        <v>209.97346333538837</v>
      </c>
      <c r="BC48" s="1066">
        <f>SUM(AX48:BB48)</f>
        <v>13357.680417007103</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13357.680417007103</v>
      </c>
      <c r="P51" s="464">
        <f>P52+P56+P57+P58+P64</f>
        <v>0.99999999999999978</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2908.0025305560821</v>
      </c>
      <c r="P52" s="465">
        <f t="shared" ref="P52:P64" si="18">O52/$O$51</f>
        <v>0.21770265792956017</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2457.9316947733641</v>
      </c>
      <c r="P53" s="466">
        <f t="shared" si="18"/>
        <v>0.18400887115429909</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135.19406286323405</v>
      </c>
      <c r="P54" s="466">
        <f t="shared" si="18"/>
        <v>1.0121073318321339E-2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314.87677291948387</v>
      </c>
      <c r="P55" s="466">
        <f t="shared" si="18"/>
        <v>2.3572713456939749E-2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2692.4566290468192</v>
      </c>
      <c r="P56" s="465">
        <f t="shared" si="18"/>
        <v>0.20156618102786486</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3334.4335265667346</v>
      </c>
      <c r="P57" s="465">
        <f t="shared" si="18"/>
        <v>0.24962668835236601</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4212.8142675020763</v>
      </c>
      <c r="P58" s="465">
        <f t="shared" si="18"/>
        <v>0.3153851668840863</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4092.4962011257821</v>
      </c>
      <c r="P59" s="466">
        <f t="shared" si="18"/>
        <v>0.30637775971306996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2039.5048815123616</v>
      </c>
      <c r="P60" s="466">
        <f t="shared" si="18"/>
        <v>0.15268406024414599</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2052.9913196134207</v>
      </c>
      <c r="P61" s="466">
        <f t="shared" si="18"/>
        <v>0.15369369946892397</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120.3180663762938</v>
      </c>
      <c r="P62" s="466">
        <f t="shared" si="18"/>
        <v>9.0074071710163021E-3</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0</v>
      </c>
      <c r="P63" s="466">
        <f t="shared" si="18"/>
        <v>0</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209.97346333538837</v>
      </c>
      <c r="P64" s="624">
        <f t="shared" si="18"/>
        <v>1.5719305806122484E-2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長野県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49746.690999999999</v>
      </c>
      <c r="AI7" s="85">
        <f>VLOOKUP(年度マスタ!$K$4&amp;"_"&amp;$AG7,データシート1!$A:$BT,MATCH("ab_"&amp;AI$2,データシート1!$A$1:$BT$1,0),0)</f>
        <v>81342</v>
      </c>
      <c r="AJ7" s="85">
        <f>VLOOKUP(年度マスタ!$K$4&amp;"_"&amp;$AG7,データシート1!$A:$BT,MATCH("ab_"&amp;AJ$2,データシート1!$A$1:$BT$1,0),0)</f>
        <v>14253</v>
      </c>
      <c r="AK7" s="85">
        <f>VLOOKUP(年度マスタ!$K$4&amp;"_"&amp;$AG7,データシート1!$A:$BT,MATCH("ab_"&amp;AK$2,データシート1!$A$1:$BT$1,0),0)</f>
        <v>746285</v>
      </c>
      <c r="AL7" s="85">
        <f>VLOOKUP(年度マスタ!$K$4&amp;"_"&amp;$AG7,データシート1!$A:$BT,MATCH("ab_"&amp;AL$2,データシート1!$A$1:$BT$1,0),0)</f>
        <v>814404</v>
      </c>
      <c r="AM7" s="85">
        <f>VLOOKUP(年度マスタ!$K$4&amp;"_"&amp;$AG7,データシート1!$A:$BT,MATCH("ab_"&amp;AM$2,データシート1!$A$1:$BT$1,0),0)</f>
        <v>1328664</v>
      </c>
      <c r="AN7" s="85">
        <f>VLOOKUP(年度マスタ!$K$4&amp;"_"&amp;$AG7,データシート1!$A:$BT,MATCH("ab_"&amp;AN$2,データシート1!$A$1:$BT$1,0),0)</f>
        <v>476037</v>
      </c>
      <c r="AO7" s="85">
        <f>VLOOKUP(年度マスタ!$K$4&amp;"_"&amp;$AG7,データシート1!$A:$BT,MATCH("ab_"&amp;AO$2,データシート1!$A$1:$BT$1,0),0)</f>
        <v>2161572</v>
      </c>
      <c r="AP7" s="85">
        <f>VLOOKUP(年度マスタ!$K$4&amp;"_"&amp;$AG7,データシート1!$A:$BT,MATCH("ab_"&amp;AP$2,データシート1!$A$1:$BT$1,0),0)</f>
        <v>0</v>
      </c>
      <c r="AQ7" s="964">
        <f>VLOOKUP(年度マスタ!$K$4&amp;"_"&amp;$AG7,データシート1!$A:$BT,MATCH("ab_"&amp;AQ$2,データシート1!$A$1:$BT$1,0),0)</f>
        <v>147.6755775745755</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56282.303200000002</v>
      </c>
      <c r="AI8" s="85">
        <f>VLOOKUP(年度マスタ!$K$4&amp;"_"&amp;$AG8,データシート1!$A:$BT,MATCH("ab_"&amp;AI$2,データシート1!$A$1:$BT$1,0),0)</f>
        <v>81342</v>
      </c>
      <c r="AJ8" s="85">
        <f>VLOOKUP(年度マスタ!$K$4&amp;"_"&amp;$AG8,データシート1!$A:$BT,MATCH("ab_"&amp;AJ$2,データシート1!$A$1:$BT$1,0),0)</f>
        <v>14253</v>
      </c>
      <c r="AK8" s="85">
        <f>VLOOKUP(年度マスタ!$K$4&amp;"_"&amp;$AG8,データシート1!$A:$BT,MATCH("ab_"&amp;AK$2,データシート1!$A$1:$BT$1,0),0)</f>
        <v>746285</v>
      </c>
      <c r="AL8" s="85">
        <f>VLOOKUP(年度マスタ!$K$4&amp;"_"&amp;$AG8,データシート1!$A:$BT,MATCH("ab_"&amp;AL$2,データシート1!$A$1:$BT$1,0),0)</f>
        <v>819637</v>
      </c>
      <c r="AM8" s="85">
        <f>VLOOKUP(年度マスタ!$K$4&amp;"_"&amp;$AG8,データシート1!$A:$BT,MATCH("ab_"&amp;AM$2,データシート1!$A$1:$BT$1,0),0)</f>
        <v>1335464</v>
      </c>
      <c r="AN8" s="85">
        <f>VLOOKUP(年度マスタ!$K$4&amp;"_"&amp;$AG8,データシート1!$A:$BT,MATCH("ab_"&amp;AN$2,データシート1!$A$1:$BT$1,0),0)</f>
        <v>468737</v>
      </c>
      <c r="AO8" s="85">
        <f>VLOOKUP(年度マスタ!$K$4&amp;"_"&amp;$AG8,データシート1!$A:$BT,MATCH("ab_"&amp;AO$2,データシート1!$A$1:$BT$1,0),0)</f>
        <v>2153802</v>
      </c>
      <c r="AP8" s="85">
        <f>VLOOKUP(年度マスタ!$K$4&amp;"_"&amp;$AG8,データシート1!$A:$BT,MATCH("ab_"&amp;AP$2,データシート1!$A$1:$BT$1,0),0)</f>
        <v>0</v>
      </c>
      <c r="AQ8" s="964">
        <f>VLOOKUP(年度マスタ!$K$4&amp;"_"&amp;$AG8,データシート1!$A:$BT,MATCH("ab_"&amp;AQ$2,データシート1!$A$1:$BT$1,0),0)</f>
        <v>151.3892517084758</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52722.113799999999</v>
      </c>
      <c r="AI9" s="85">
        <f>VLOOKUP(年度マスタ!$K$4&amp;"_"&amp;$AG9,データシート1!$A:$BT,MATCH("ab_"&amp;AI$2,データシート1!$A$1:$BT$1,0),0)</f>
        <v>81342</v>
      </c>
      <c r="AJ9" s="85">
        <f>VLOOKUP(年度マスタ!$K$4&amp;"_"&amp;$AG9,データシート1!$A:$BT,MATCH("ab_"&amp;AJ$2,データシート1!$A$1:$BT$1,0),0)</f>
        <v>14253</v>
      </c>
      <c r="AK9" s="85">
        <f>VLOOKUP(年度マスタ!$K$4&amp;"_"&amp;$AG9,データシート1!$A:$BT,MATCH("ab_"&amp;AK$2,データシート1!$A$1:$BT$1,0),0)</f>
        <v>746285</v>
      </c>
      <c r="AL9" s="85">
        <f>VLOOKUP(年度マスタ!$K$4&amp;"_"&amp;$AG9,データシート1!$A:$BT,MATCH("ab_"&amp;AL$2,データシート1!$A$1:$BT$1,0),0)</f>
        <v>825012</v>
      </c>
      <c r="AM9" s="85">
        <f>VLOOKUP(年度マスタ!$K$4&amp;"_"&amp;$AG9,データシート1!$A:$BT,MATCH("ab_"&amp;AM$2,データシート1!$A$1:$BT$1,0),0)</f>
        <v>1348873</v>
      </c>
      <c r="AN9" s="85">
        <f>VLOOKUP(年度マスタ!$K$4&amp;"_"&amp;$AG9,データシート1!$A:$BT,MATCH("ab_"&amp;AN$2,データシート1!$A$1:$BT$1,0),0)</f>
        <v>464957</v>
      </c>
      <c r="AO9" s="85">
        <f>VLOOKUP(年度マスタ!$K$4&amp;"_"&amp;$AG9,データシート1!$A:$BT,MATCH("ab_"&amp;AO$2,データシート1!$A$1:$BT$1,0),0)</f>
        <v>2145962</v>
      </c>
      <c r="AP9" s="85">
        <f>VLOOKUP(年度マスタ!$K$4&amp;"_"&amp;$AG9,データシート1!$A:$BT,MATCH("ab_"&amp;AP$2,データシート1!$A$1:$BT$1,0),0)</f>
        <v>0</v>
      </c>
      <c r="AQ9" s="964">
        <f>VLOOKUP(年度マスタ!$K$4&amp;"_"&amp;$AG9,データシート1!$A:$BT,MATCH("ab_"&amp;AQ$2,データシート1!$A$1:$BT$1,0),0)</f>
        <v>164.89758052485149</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50779.268700000001</v>
      </c>
      <c r="AI10" s="85">
        <f>VLOOKUP(年度マスタ!$K$4&amp;"_"&amp;$AG10,データシート1!$A:$BT,MATCH("ab_"&amp;AI$2,データシート1!$A$1:$BT$1,0),0)</f>
        <v>81342</v>
      </c>
      <c r="AJ10" s="85">
        <f>VLOOKUP(年度マスタ!$K$4&amp;"_"&amp;$AG10,データシート1!$A:$BT,MATCH("ab_"&amp;AJ$2,データシート1!$A$1:$BT$1,0),0)</f>
        <v>14253</v>
      </c>
      <c r="AK10" s="85">
        <f>VLOOKUP(年度マスタ!$K$4&amp;"_"&amp;$AG10,データシート1!$A:$BT,MATCH("ab_"&amp;AK$2,データシート1!$A$1:$BT$1,0),0)</f>
        <v>746285</v>
      </c>
      <c r="AL10" s="85">
        <f>VLOOKUP(年度マスタ!$K$4&amp;"_"&amp;$AG10,データシート1!$A:$BT,MATCH("ab_"&amp;AL$2,データシート1!$A$1:$BT$1,0),0)</f>
        <v>843222</v>
      </c>
      <c r="AM10" s="85">
        <f>VLOOKUP(年度マスタ!$K$4&amp;"_"&amp;$AG10,データシート1!$A:$BT,MATCH("ab_"&amp;AM$2,データシート1!$A$1:$BT$1,0),0)</f>
        <v>1364381</v>
      </c>
      <c r="AN10" s="85">
        <f>VLOOKUP(年度マスタ!$K$4&amp;"_"&amp;$AG10,データシート1!$A:$BT,MATCH("ab_"&amp;AN$2,データシート1!$A$1:$BT$1,0),0)</f>
        <v>459079</v>
      </c>
      <c r="AO10" s="85">
        <f>VLOOKUP(年度マスタ!$K$4&amp;"_"&amp;$AG10,データシート1!$A:$BT,MATCH("ab_"&amp;AO$2,データシート1!$A$1:$BT$1,0),0)</f>
        <v>2165604</v>
      </c>
      <c r="AP10" s="85">
        <f>VLOOKUP(年度マスタ!$K$4&amp;"_"&amp;$AG10,データシート1!$A:$BT,MATCH("ab_"&amp;AP$2,データシート1!$A$1:$BT$1,0),0)</f>
        <v>0</v>
      </c>
      <c r="AQ10" s="964">
        <f>VLOOKUP(年度マスタ!$K$4&amp;"_"&amp;$AG10,データシート1!$A:$BT,MATCH("ab_"&amp;AQ$2,データシート1!$A$1:$BT$1,0),0)</f>
        <v>149.05909889046711</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51018.296000000002</v>
      </c>
      <c r="AI11" s="85">
        <f>VLOOKUP(年度マスタ!$K$4&amp;"_"&amp;$AG11,データシート1!$A:$BT,MATCH("ab_"&amp;AI$2,データシート1!$A$1:$BT$1,0),0)</f>
        <v>81342</v>
      </c>
      <c r="AJ11" s="85">
        <f>VLOOKUP(年度マスタ!$K$4&amp;"_"&amp;$AG11,データシート1!$A:$BT,MATCH("ab_"&amp;AJ$2,データシート1!$A$1:$BT$1,0),0)</f>
        <v>14253</v>
      </c>
      <c r="AK11" s="85">
        <f>VLOOKUP(年度マスタ!$K$4&amp;"_"&amp;$AG11,データシート1!$A:$BT,MATCH("ab_"&amp;AK$2,データシート1!$A$1:$BT$1,0),0)</f>
        <v>746285</v>
      </c>
      <c r="AL11" s="85">
        <f>VLOOKUP(年度マスタ!$K$4&amp;"_"&amp;$AG11,データシート1!$A:$BT,MATCH("ab_"&amp;AL$2,データシート1!$A$1:$BT$1,0),0)</f>
        <v>846447</v>
      </c>
      <c r="AM11" s="85">
        <f>VLOOKUP(年度マスタ!$K$4&amp;"_"&amp;$AG11,データシート1!$A:$BT,MATCH("ab_"&amp;AM$2,データシート1!$A$1:$BT$1,0),0)</f>
        <v>1381852</v>
      </c>
      <c r="AN11" s="85">
        <f>VLOOKUP(年度マスタ!$K$4&amp;"_"&amp;$AG11,データシート1!$A:$BT,MATCH("ab_"&amp;AN$2,データシート1!$A$1:$BT$1,0),0)</f>
        <v>457080</v>
      </c>
      <c r="AO11" s="85">
        <f>VLOOKUP(年度マスタ!$K$4&amp;"_"&amp;$AG11,データシート1!$A:$BT,MATCH("ab_"&amp;AO$2,データシート1!$A$1:$BT$1,0),0)</f>
        <v>2160814</v>
      </c>
      <c r="AP11" s="85">
        <f>VLOOKUP(年度マスタ!$K$4&amp;"_"&amp;$AG11,データシート1!$A:$BT,MATCH("ab_"&amp;AP$2,データシート1!$A$1:$BT$1,0),0)</f>
        <v>0</v>
      </c>
      <c r="AQ11" s="964">
        <f>VLOOKUP(年度マスタ!$K$4&amp;"_"&amp;$AG11,データシート1!$A:$BT,MATCH("ab_"&amp;AQ$2,データシート1!$A$1:$BT$1,0),0)</f>
        <v>138.56816558175001</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54436.511299999998</v>
      </c>
      <c r="AI12" s="85">
        <f>VLOOKUP(年度マスタ!$K$4&amp;"_"&amp;$AG12,データシート1!$A:$BT,MATCH("ab_"&amp;AI$2,データシート1!$A$1:$BT$1,0),0)</f>
        <v>68737</v>
      </c>
      <c r="AJ12" s="85">
        <f>VLOOKUP(年度マスタ!$K$4&amp;"_"&amp;$AG12,データシート1!$A:$BT,MATCH("ab_"&amp;AJ$2,データシート1!$A$1:$BT$1,0),0)</f>
        <v>14251</v>
      </c>
      <c r="AK12" s="85">
        <f>VLOOKUP(年度マスタ!$K$4&amp;"_"&amp;$AG12,データシート1!$A:$BT,MATCH("ab_"&amp;AK$2,データシート1!$A$1:$BT$1,0),0)</f>
        <v>726422</v>
      </c>
      <c r="AL12" s="85">
        <f>VLOOKUP(年度マスタ!$K$4&amp;"_"&amp;$AG12,データシート1!$A:$BT,MATCH("ab_"&amp;AL$2,データシート1!$A$1:$BT$1,0),0)</f>
        <v>851059</v>
      </c>
      <c r="AM12" s="85">
        <f>VLOOKUP(年度マスタ!$K$4&amp;"_"&amp;$AG12,データシート1!$A:$BT,MATCH("ab_"&amp;AM$2,データシート1!$A$1:$BT$1,0),0)</f>
        <v>1393381</v>
      </c>
      <c r="AN12" s="85">
        <f>VLOOKUP(年度マスタ!$K$4&amp;"_"&amp;$AG12,データシート1!$A:$BT,MATCH("ab_"&amp;AN$2,データシート1!$A$1:$BT$1,0),0)</f>
        <v>454600</v>
      </c>
      <c r="AO12" s="85">
        <f>VLOOKUP(年度マスタ!$K$4&amp;"_"&amp;$AG12,データシート1!$A:$BT,MATCH("ab_"&amp;AO$2,データシート1!$A$1:$BT$1,0),0)</f>
        <v>2148503</v>
      </c>
      <c r="AP12" s="85">
        <f>VLOOKUP(年度マスタ!$K$4&amp;"_"&amp;$AG12,データシート1!$A:$BT,MATCH("ab_"&amp;AP$2,データシート1!$A$1:$BT$1,0),0)</f>
        <v>0</v>
      </c>
      <c r="AQ12" s="964">
        <f>VLOOKUP(年度マスタ!$K$4&amp;"_"&amp;$AG12,データシート1!$A:$BT,MATCH("ab_"&amp;AQ$2,データシート1!$A$1:$BT$1,0),0)</f>
        <v>151.4427050061735</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58660.714800000002</v>
      </c>
      <c r="AI13" s="85">
        <f>VLOOKUP(年度マスタ!$K$4&amp;"_"&amp;$AG13,データシート1!$A:$BT,MATCH("ab_"&amp;AI$2,データシート1!$A$1:$BT$1,0),0)</f>
        <v>68737</v>
      </c>
      <c r="AJ13" s="85">
        <f>VLOOKUP(年度マスタ!$K$4&amp;"_"&amp;$AG13,データシート1!$A:$BT,MATCH("ab_"&amp;AJ$2,データシート1!$A$1:$BT$1,0),0)</f>
        <v>14251</v>
      </c>
      <c r="AK13" s="85">
        <f>VLOOKUP(年度マスタ!$K$4&amp;"_"&amp;$AG13,データシート1!$A:$BT,MATCH("ab_"&amp;AK$2,データシート1!$A$1:$BT$1,0),0)</f>
        <v>726422</v>
      </c>
      <c r="AL13" s="85">
        <f>VLOOKUP(年度マスタ!$K$4&amp;"_"&amp;$AG13,データシート1!$A:$BT,MATCH("ab_"&amp;AL$2,データシート1!$A$1:$BT$1,0),0)</f>
        <v>856348</v>
      </c>
      <c r="AM13" s="85">
        <f>VLOOKUP(年度マスタ!$K$4&amp;"_"&amp;$AG13,データシート1!$A:$BT,MATCH("ab_"&amp;AM$2,データシート1!$A$1:$BT$1,0),0)</f>
        <v>1398327</v>
      </c>
      <c r="AN13" s="85">
        <f>VLOOKUP(年度マスタ!$K$4&amp;"_"&amp;$AG13,データシート1!$A:$BT,MATCH("ab_"&amp;AN$2,データシート1!$A$1:$BT$1,0),0)</f>
        <v>451602</v>
      </c>
      <c r="AO13" s="85">
        <f>VLOOKUP(年度マスタ!$K$4&amp;"_"&amp;$AG13,データシート1!$A:$BT,MATCH("ab_"&amp;AO$2,データシート1!$A$1:$BT$1,0),0)</f>
        <v>2137666</v>
      </c>
      <c r="AP13" s="85">
        <f>VLOOKUP(年度マスタ!$K$4&amp;"_"&amp;$AG13,データシート1!$A:$BT,MATCH("ab_"&amp;AP$2,データシート1!$A$1:$BT$1,0),0)</f>
        <v>0</v>
      </c>
      <c r="AQ13" s="964">
        <f>VLOOKUP(年度マスタ!$K$4&amp;"_"&amp;$AG13,データシート1!$A:$BT,MATCH("ab_"&amp;AQ$2,データシート1!$A$1:$BT$1,0),0)</f>
        <v>159.89959146995739</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58195.649700000002</v>
      </c>
      <c r="AI14" s="85">
        <f>VLOOKUP(年度マスタ!$K$4&amp;"_"&amp;$AG14,データシート1!$A:$BT,MATCH("ab_"&amp;AI$2,データシート1!$A$1:$BT$1,0),0)</f>
        <v>68737</v>
      </c>
      <c r="AJ14" s="85">
        <f>VLOOKUP(年度マスタ!$K$4&amp;"_"&amp;$AG14,データシート1!$A:$BT,MATCH("ab_"&amp;AJ$2,データシート1!$A$1:$BT$1,0),0)</f>
        <v>14251</v>
      </c>
      <c r="AK14" s="85">
        <f>VLOOKUP(年度マスタ!$K$4&amp;"_"&amp;$AG14,データシート1!$A:$BT,MATCH("ab_"&amp;AK$2,データシート1!$A$1:$BT$1,0),0)</f>
        <v>726422</v>
      </c>
      <c r="AL14" s="85">
        <f>VLOOKUP(年度マスタ!$K$4&amp;"_"&amp;$AG14,データシート1!$A:$BT,MATCH("ab_"&amp;AL$2,データシート1!$A$1:$BT$1,0),0)</f>
        <v>861074</v>
      </c>
      <c r="AM14" s="85">
        <f>VLOOKUP(年度マスタ!$K$4&amp;"_"&amp;$AG14,データシート1!$A:$BT,MATCH("ab_"&amp;AM$2,データシート1!$A$1:$BT$1,0),0)</f>
        <v>1406145</v>
      </c>
      <c r="AN14" s="85">
        <f>VLOOKUP(年度マスタ!$K$4&amp;"_"&amp;$AG14,データシート1!$A:$BT,MATCH("ab_"&amp;AN$2,データシート1!$A$1:$BT$1,0),0)</f>
        <v>456641</v>
      </c>
      <c r="AO14" s="85">
        <f>VLOOKUP(年度マスタ!$K$4&amp;"_"&amp;$AG14,データシート1!$A:$BT,MATCH("ab_"&amp;AO$2,データシート1!$A$1:$BT$1,0),0)</f>
        <v>2126064</v>
      </c>
      <c r="AP14" s="85">
        <f>VLOOKUP(年度マスタ!$K$4&amp;"_"&amp;$AG14,データシート1!$A:$BT,MATCH("ab_"&amp;AP$2,データシート1!$A$1:$BT$1,0),0)</f>
        <v>0</v>
      </c>
      <c r="AQ14" s="964">
        <f>VLOOKUP(年度マスタ!$K$4&amp;"_"&amp;$AG14,データシート1!$A:$BT,MATCH("ab_"&amp;AQ$2,データシート1!$A$1:$BT$1,0),0)</f>
        <v>165.32713389410051</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61552.512999999999</v>
      </c>
      <c r="AI15" s="85">
        <f>VLOOKUP(年度マスタ!$K$4&amp;"_"&amp;$AG15,データシート1!$A:$BT,MATCH("ab_"&amp;AI$2,データシート1!$A$1:$BT$1,0),0)</f>
        <v>68737</v>
      </c>
      <c r="AJ15" s="85">
        <f>VLOOKUP(年度マスタ!$K$4&amp;"_"&amp;$AG15,データシート1!$A:$BT,MATCH("ab_"&amp;AJ$2,データシート1!$A$1:$BT$1,0),0)</f>
        <v>14251</v>
      </c>
      <c r="AK15" s="85">
        <f>VLOOKUP(年度マスタ!$K$4&amp;"_"&amp;$AG15,データシート1!$A:$BT,MATCH("ab_"&amp;AK$2,データシート1!$A$1:$BT$1,0),0)</f>
        <v>726422</v>
      </c>
      <c r="AL15" s="85">
        <f>VLOOKUP(年度マスタ!$K$4&amp;"_"&amp;$AG15,データシート1!$A:$BT,MATCH("ab_"&amp;AL$2,データシート1!$A$1:$BT$1,0),0)</f>
        <v>866562</v>
      </c>
      <c r="AM15" s="85">
        <f>VLOOKUP(年度マスタ!$K$4&amp;"_"&amp;$AG15,データシート1!$A:$BT,MATCH("ab_"&amp;AM$2,データシート1!$A$1:$BT$1,0),0)</f>
        <v>1413938</v>
      </c>
      <c r="AN15" s="85">
        <f>VLOOKUP(年度マスタ!$K$4&amp;"_"&amp;$AG15,データシート1!$A:$BT,MATCH("ab_"&amp;AN$2,データシート1!$A$1:$BT$1,0),0)</f>
        <v>454763</v>
      </c>
      <c r="AO15" s="85">
        <f>VLOOKUP(年度マスタ!$K$4&amp;"_"&amp;$AG15,データシート1!$A:$BT,MATCH("ab_"&amp;AO$2,データシート1!$A$1:$BT$1,0),0)</f>
        <v>2114140</v>
      </c>
      <c r="AP15" s="85">
        <f>VLOOKUP(年度マスタ!$K$4&amp;"_"&amp;$AG15,データシート1!$A:$BT,MATCH("ab_"&amp;AP$2,データシート1!$A$1:$BT$1,0),0)</f>
        <v>0</v>
      </c>
      <c r="AQ15" s="964">
        <f>VLOOKUP(年度マスタ!$K$4&amp;"_"&amp;$AG15,データシート1!$A:$BT,MATCH("ab_"&amp;AQ$2,データシート1!$A$1:$BT$1,0),0)</f>
        <v>169.26108129261789</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64536.280599999998</v>
      </c>
      <c r="AI16" s="85">
        <f>VLOOKUP(年度マスタ!$K$4&amp;"_"&amp;$AG16,データシート1!$A:$BT,MATCH("ab_"&amp;AI$2,データシート1!$A$1:$BT$1,0),0)</f>
        <v>68737</v>
      </c>
      <c r="AJ16" s="85">
        <f>VLOOKUP(年度マスタ!$K$4&amp;"_"&amp;$AG16,データシート1!$A:$BT,MATCH("ab_"&amp;AJ$2,データシート1!$A$1:$BT$1,0),0)</f>
        <v>14251</v>
      </c>
      <c r="AK16" s="85">
        <f>VLOOKUP(年度マスタ!$K$4&amp;"_"&amp;$AG16,データシート1!$A:$BT,MATCH("ab_"&amp;AK$2,データシート1!$A$1:$BT$1,0),0)</f>
        <v>726422</v>
      </c>
      <c r="AL16" s="85">
        <f>VLOOKUP(年度マスタ!$K$4&amp;"_"&amp;$AG16,データシート1!$A:$BT,MATCH("ab_"&amp;AL$2,データシート1!$A$1:$BT$1,0),0)</f>
        <v>872084</v>
      </c>
      <c r="AM16" s="85">
        <f>VLOOKUP(年度マスタ!$K$4&amp;"_"&amp;$AG16,データシート1!$A:$BT,MATCH("ab_"&amp;AM$2,データシート1!$A$1:$BT$1,0),0)</f>
        <v>1418811</v>
      </c>
      <c r="AN16" s="85">
        <f>VLOOKUP(年度マスタ!$K$4&amp;"_"&amp;$AG16,データシート1!$A:$BT,MATCH("ab_"&amp;AN$2,データシート1!$A$1:$BT$1,0),0)</f>
        <v>454017</v>
      </c>
      <c r="AO16" s="85">
        <f>VLOOKUP(年度マスタ!$K$4&amp;"_"&amp;$AG16,データシート1!$A:$BT,MATCH("ab_"&amp;AO$2,データシート1!$A$1:$BT$1,0),0)</f>
        <v>2101891</v>
      </c>
      <c r="AP16" s="85">
        <f>VLOOKUP(年度マスタ!$K$4&amp;"_"&amp;$AG16,データシート1!$A:$BT,MATCH("ab_"&amp;AP$2,データシート1!$A$1:$BT$1,0),0)</f>
        <v>0</v>
      </c>
      <c r="AQ16" s="964">
        <f>VLOOKUP(年度マスタ!$K$4&amp;"_"&amp;$AG16,データシート1!$A:$BT,MATCH("ab_"&amp;AQ$2,データシート1!$A$1:$BT$1,0),0)</f>
        <v>171.1350799470093</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61452.404000000002</v>
      </c>
      <c r="AI17" s="161">
        <f>VLOOKUP(年度マスタ!$K$4&amp;"_"&amp;$AG17,データシート1!$A:$BT,MATCH("ab_"&amp;AI$2,データシート1!$A$1:$BT$1,0),0)</f>
        <v>68737</v>
      </c>
      <c r="AJ17" s="161">
        <f>VLOOKUP(年度マスタ!$K$4&amp;"_"&amp;$AG17,データシート1!$A:$BT,MATCH("ab_"&amp;AJ$2,データシート1!$A$1:$BT$1,0),0)</f>
        <v>14251</v>
      </c>
      <c r="AK17" s="161">
        <f>VLOOKUP(年度マスタ!$K$4&amp;"_"&amp;$AG17,データシート1!$A:$BT,MATCH("ab_"&amp;AK$2,データシート1!$A$1:$BT$1,0),0)</f>
        <v>726422</v>
      </c>
      <c r="AL17" s="161">
        <f>VLOOKUP(年度マスタ!$K$4&amp;"_"&amp;$AG17,データシート1!$A:$BT,MATCH("ab_"&amp;AL$2,データシート1!$A$1:$BT$1,0),0)</f>
        <v>876511</v>
      </c>
      <c r="AM17" s="161">
        <f>VLOOKUP(年度マスタ!$K$4&amp;"_"&amp;$AG17,データシート1!$A:$BT,MATCH("ab_"&amp;AM$2,データシート1!$A$1:$BT$1,0),0)</f>
        <v>1419249</v>
      </c>
      <c r="AN17" s="161">
        <f>VLOOKUP(年度マスタ!$K$4&amp;"_"&amp;$AG17,データシート1!$A:$BT,MATCH("ab_"&amp;AN$2,データシート1!$A$1:$BT$1,0),0)</f>
        <v>444195</v>
      </c>
      <c r="AO17" s="161">
        <f>VLOOKUP(年度マスタ!$K$4&amp;"_"&amp;$AG17,データシート1!$A:$BT,MATCH("ab_"&amp;AO$2,データシート1!$A$1:$BT$1,0),0)</f>
        <v>2087307</v>
      </c>
      <c r="AP17" s="161">
        <f>VLOOKUP(年度マスタ!$K$4&amp;"_"&amp;$AG17,データシート1!$A:$BT,MATCH("ab_"&amp;AP$2,データシート1!$A$1:$BT$1,0),0)</f>
        <v>0</v>
      </c>
      <c r="AQ17" s="965">
        <f>VLOOKUP(年度マスタ!$K$4&amp;"_"&amp;$AG17,データシート1!$A:$BT,MATCH("ab_"&amp;AQ$2,データシート1!$A$1:$BT$1,0),0)</f>
        <v>204.59747644798111</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60431.163099999998</v>
      </c>
      <c r="AI18" s="85">
        <f>VLOOKUP(年度マスタ!$K$4&amp;"_"&amp;$AG18,データシート1!$A:$BT,MATCH("ab_"&amp;AI$2,データシート1!$A$1:$BT$1,0),0)</f>
        <v>64151</v>
      </c>
      <c r="AJ18" s="85">
        <f>VLOOKUP(年度マスタ!$K$4&amp;"_"&amp;$AG18,データシート1!$A:$BT,MATCH("ab_"&amp;AJ$2,データシート1!$A$1:$BT$1,0),0)</f>
        <v>16842</v>
      </c>
      <c r="AK18" s="85">
        <f>VLOOKUP(年度マスタ!$K$4&amp;"_"&amp;$AG18,データシート1!$A:$BT,MATCH("ab_"&amp;AK$2,データシート1!$A$1:$BT$1,0),0)</f>
        <v>721086</v>
      </c>
      <c r="AL18" s="85">
        <f>VLOOKUP(年度マスタ!$K$4&amp;"_"&amp;$AG18,データシート1!$A:$BT,MATCH("ab_"&amp;AL$2,データシート1!$A$1:$BT$1,0),0)</f>
        <v>880387</v>
      </c>
      <c r="AM18" s="85">
        <f>VLOOKUP(年度マスタ!$K$4&amp;"_"&amp;$AG18,データシート1!$A:$BT,MATCH("ab_"&amp;AM$2,データシート1!$A$1:$BT$1,0),0)</f>
        <v>1422093</v>
      </c>
      <c r="AN18" s="85">
        <f>VLOOKUP(年度マスタ!$K$4&amp;"_"&amp;$AG18,データシート1!$A:$BT,MATCH("ab_"&amp;AN$2,データシート1!$A$1:$BT$1,0),0)</f>
        <v>445223</v>
      </c>
      <c r="AO18" s="85">
        <f>VLOOKUP(年度マスタ!$K$4&amp;"_"&amp;$AG18,データシート1!$A:$BT,MATCH("ab_"&amp;AO$2,データシート1!$A$1:$BT$1,0),0)</f>
        <v>2072219</v>
      </c>
      <c r="AP18" s="85">
        <f>VLOOKUP(年度マスタ!$K$4&amp;"_"&amp;$AG18,データシート1!$A:$BT,MATCH("ab_"&amp;AP$2,データシート1!$A$1:$BT$1,0),0)</f>
        <v>0</v>
      </c>
      <c r="AQ18" s="964">
        <f>VLOOKUP(年度マスタ!$K$4&amp;"_"&amp;$AG18,データシート1!$A:$BT,MATCH("ab_"&amp;AQ$2,データシート1!$A$1:$BT$1,0),0)</f>
        <v>191.19293292334865</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66464.157900000006</v>
      </c>
      <c r="AI19" s="85">
        <f>VLOOKUP(年度マスタ!$K$4&amp;"_"&amp;$AG19,データシート1!$A:$BT,MATCH("ab_"&amp;AI$2,データシート1!$A$1:$BT$1,0),0)</f>
        <v>64151</v>
      </c>
      <c r="AJ19" s="85">
        <f>VLOOKUP(年度マスタ!$K$4&amp;"_"&amp;$AG19,データシート1!$A:$BT,MATCH("ab_"&amp;AJ$2,データシート1!$A$1:$BT$1,0),0)</f>
        <v>16842</v>
      </c>
      <c r="AK19" s="85">
        <f>VLOOKUP(年度マスタ!$K$4&amp;"_"&amp;$AG19,データシート1!$A:$BT,MATCH("ab_"&amp;AK$2,データシート1!$A$1:$BT$1,0),0)</f>
        <v>721086</v>
      </c>
      <c r="AL19" s="85">
        <f>VLOOKUP(年度マスタ!$K$4&amp;"_"&amp;$AG19,データシート1!$A:$BT,MATCH("ab_"&amp;AL$2,データシート1!$A$1:$BT$1,0),0)</f>
        <v>884246</v>
      </c>
      <c r="AM19" s="85">
        <f>VLOOKUP(年度マスタ!$K$4&amp;"_"&amp;$AG19,データシート1!$A:$BT,MATCH("ab_"&amp;AM$2,データシート1!$A$1:$BT$1,0),0)</f>
        <v>1421281</v>
      </c>
      <c r="AN19" s="85">
        <f>VLOOKUP(年度マスタ!$K$4&amp;"_"&amp;$AG19,データシート1!$A:$BT,MATCH("ab_"&amp;AN$2,データシート1!$A$1:$BT$1,0),0)</f>
        <v>445981</v>
      </c>
      <c r="AO19" s="85">
        <f>VLOOKUP(年度マスタ!$K$4&amp;"_"&amp;$AG19,データシート1!$A:$BT,MATCH("ab_"&amp;AO$2,データシート1!$A$1:$BT$1,0),0)</f>
        <v>2056970</v>
      </c>
      <c r="AP19" s="85">
        <f>VLOOKUP(年度マスタ!$K$4&amp;"_"&amp;$AG19,データシート1!$A:$BT,MATCH("ab_"&amp;AP$2,データシート1!$A$1:$BT$1,0),0)</f>
        <v>0</v>
      </c>
      <c r="AQ19" s="964">
        <f>VLOOKUP(年度マスタ!$K$4&amp;"_"&amp;$AG19,データシート1!$A:$BT,MATCH("ab_"&amp;AQ$2,データシート1!$A$1:$BT$1,0),0)</f>
        <v>198.51736757567471</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71391.600000000006</v>
      </c>
      <c r="AI20" s="85">
        <f>VLOOKUP(年度マスタ!$K$4&amp;"_"&amp;$AG20,データシート1!$A:$BT,MATCH("ab_"&amp;AI$2,データシート1!$A$1:$BT$1,0),0)</f>
        <v>64151</v>
      </c>
      <c r="AJ20" s="85">
        <f>VLOOKUP(年度マスタ!$K$4&amp;"_"&amp;$AG20,データシート1!$A:$BT,MATCH("ab_"&amp;AJ$2,データシート1!$A$1:$BT$1,0),0)</f>
        <v>16842</v>
      </c>
      <c r="AK20" s="85">
        <f>VLOOKUP(年度マスタ!$K$4&amp;"_"&amp;$AG20,データシート1!$A:$BT,MATCH("ab_"&amp;AK$2,データシート1!$A$1:$BT$1,0),0)</f>
        <v>721086</v>
      </c>
      <c r="AL20" s="85">
        <f>VLOOKUP(年度マスタ!$K$4&amp;"_"&amp;$AG20,データシート1!$A:$BT,MATCH("ab_"&amp;AL$2,データシート1!$A$1:$BT$1,0),0)</f>
        <v>891350</v>
      </c>
      <c r="AM20" s="85">
        <f>VLOOKUP(年度マスタ!$K$4&amp;"_"&amp;$AG20,データシート1!$A:$BT,MATCH("ab_"&amp;AM$2,データシート1!$A$1:$BT$1,0),0)</f>
        <v>1425722</v>
      </c>
      <c r="AN20" s="85">
        <f>VLOOKUP(年度マスタ!$K$4&amp;"_"&amp;$AG20,データシート1!$A:$BT,MATCH("ab_"&amp;AN$2,データシート1!$A$1:$BT$1,0),0)</f>
        <v>448561</v>
      </c>
      <c r="AO20" s="85">
        <f>VLOOKUP(年度マスタ!$K$4&amp;"_"&amp;$AG20,データシート1!$A:$BT,MATCH("ab_"&amp;AO$2,データシート1!$A$1:$BT$1,0),0)</f>
        <v>2043798</v>
      </c>
      <c r="AP20" s="85">
        <f>VLOOKUP(年度マスタ!$K$4&amp;"_"&amp;$AG20,データシート1!$A:$BT,MATCH("ab_"&amp;AP$2,データシート1!$A$1:$BT$1,0),0)</f>
        <v>0</v>
      </c>
      <c r="AQ20" s="964">
        <f>VLOOKUP(年度マスタ!$K$4&amp;"_"&amp;$AG20,データシート1!$A:$BT,MATCH("ab_"&amp;AQ$2,データシート1!$A$1:$BT$1,0),0)</f>
        <v>209.97346333538837</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長野県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1895.366</v>
      </c>
      <c r="BE13" s="77" t="str">
        <f>年度マスタ!K4</f>
        <v>20</v>
      </c>
      <c r="BF13" s="77" t="str">
        <f>年度マスタ!K4</f>
        <v>20</v>
      </c>
      <c r="BG13" s="77" t="str">
        <f>年度マスタ!K4</f>
        <v>20</v>
      </c>
      <c r="BH13" s="291" t="s">
        <v>196</v>
      </c>
      <c r="BI13" s="291" t="s">
        <v>196</v>
      </c>
      <c r="BJ13" s="291" t="s">
        <v>196</v>
      </c>
      <c r="BK13" s="291" t="str">
        <f>年度マスタ!K4</f>
        <v>20</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1844.6679999999999</v>
      </c>
      <c r="AY14" s="77"/>
      <c r="BE14" s="77" t="str">
        <f>AP2</f>
        <v>長野県</v>
      </c>
      <c r="BF14" s="77" t="str">
        <f>AP2</f>
        <v>長野県</v>
      </c>
      <c r="BG14" s="77" t="str">
        <f>AP2</f>
        <v>長野県</v>
      </c>
      <c r="BH14" s="77" t="s">
        <v>206</v>
      </c>
      <c r="BI14" s="77" t="s">
        <v>206</v>
      </c>
      <c r="BJ14" s="77" t="s">
        <v>206</v>
      </c>
      <c r="BK14" s="77" t="str">
        <f>AP2</f>
        <v>長野県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50.698</v>
      </c>
      <c r="AY16" s="77"/>
      <c r="BA16" s="77">
        <v>14</v>
      </c>
      <c r="BB16" s="77" t="s">
        <v>275</v>
      </c>
      <c r="BC16" s="77" t="s">
        <v>276</v>
      </c>
      <c r="BD16" s="77" t="str">
        <f>BC16&amp;"(N="&amp;BE16&amp;")"</f>
        <v>14：パルプ・紙・紙加工品製造業(N=4)</v>
      </c>
      <c r="BE16" s="856">
        <f>VLOOKUP(BE$13&amp;"_"&amp;$AV$8,データシート2!$A:$SI,MATCH($AV$5&amp;"_"&amp;$BA16&amp;$AV$6,データシート2!$A$1:$SI$1,0),0)</f>
        <v>4</v>
      </c>
      <c r="BF16" s="962">
        <f>VLOOKUP(BF$13&amp;"_"&amp;$AW$8,データシート2!$A:$SI,MATCH($AW$5&amp;"_"&amp;$BA16&amp;$AW$6,データシート2!$A$1:$SI$1,0),0)</f>
        <v>57.383000000000003</v>
      </c>
      <c r="BG16" s="962">
        <f>BF16/BE16</f>
        <v>14.345750000000001</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0.2419059639432794</v>
      </c>
    </row>
    <row r="17" spans="2:63" ht="15.95" customHeight="1">
      <c r="B17" s="285"/>
      <c r="D17" s="14"/>
      <c r="E17" s="176"/>
      <c r="F17" s="176"/>
      <c r="G17" s="14"/>
      <c r="O17" s="293"/>
      <c r="P17" s="293"/>
      <c r="Z17" s="286"/>
      <c r="AB17" s="285"/>
      <c r="AQ17" s="286"/>
      <c r="AV17" s="289"/>
      <c r="AW17" s="290" t="s">
        <v>114</v>
      </c>
      <c r="AX17" s="175">
        <f>P26</f>
        <v>385.45099999999996</v>
      </c>
      <c r="AY17" s="175">
        <f>AX17</f>
        <v>385.45099999999996</v>
      </c>
      <c r="BA17" s="77">
        <v>16</v>
      </c>
      <c r="BB17" s="77"/>
      <c r="BC17" s="77" t="s">
        <v>277</v>
      </c>
      <c r="BD17" s="77" t="str">
        <f t="shared" ref="BD17:BD51" si="1">BC17&amp;"(N="&amp;BE17&amp;")"</f>
        <v>16：化学工業(N=6)</v>
      </c>
      <c r="BE17" s="856">
        <f>VLOOKUP(BE$13&amp;"_"&amp;$AV$8,データシート2!$A:$SI,MATCH($AV$5&amp;"_"&amp;$BA17&amp;$AV$6,データシート2!$A$1:$SI$1,0),0)</f>
        <v>6</v>
      </c>
      <c r="BF17" s="962">
        <f>VLOOKUP(BF$13&amp;"_"&amp;$AW$8,データシート2!$A:$SI,MATCH($AW$5&amp;"_"&amp;$BA17&amp;$AW$6,データシート2!$A$1:$SI$1,0),0)</f>
        <v>38.188000000000002</v>
      </c>
      <c r="BG17" s="962">
        <f t="shared" ref="BG17:BG39" si="2">BF17/BE17</f>
        <v>6.3646666666666674</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0.11001636678788763</v>
      </c>
    </row>
    <row r="18" spans="2:63" ht="15.95" customHeight="1">
      <c r="B18" s="285"/>
      <c r="C18" s="270"/>
      <c r="D18" s="14"/>
      <c r="E18" s="176"/>
      <c r="F18" s="176"/>
      <c r="G18" s="14"/>
      <c r="H18" s="14"/>
      <c r="I18" s="14"/>
      <c r="N18" s="22"/>
      <c r="Z18" s="286"/>
      <c r="AB18" s="285"/>
      <c r="AD18" s="14"/>
      <c r="AQ18" s="286"/>
      <c r="AV18" s="289"/>
      <c r="AW18" s="290" t="s">
        <v>278</v>
      </c>
      <c r="AX18" s="175">
        <f t="shared" si="0"/>
        <v>0</v>
      </c>
      <c r="AY18" s="175">
        <f>AX18</f>
        <v>0</v>
      </c>
      <c r="BA18" s="77">
        <v>17</v>
      </c>
      <c r="BB18" s="77"/>
      <c r="BC18" s="77" t="s">
        <v>279</v>
      </c>
      <c r="BD18" s="77" t="str">
        <f t="shared" si="1"/>
        <v>17：石油製品・石炭製品製造業(N=1)</v>
      </c>
      <c r="BE18" s="856">
        <f>VLOOKUP(BE$13&amp;"_"&amp;$AV$8,データシート2!$A:$SI,MATCH($AV$5&amp;"_"&amp;$BA18&amp;$AV$6,データシート2!$A$1:$SI$1,0),0)</f>
        <v>1</v>
      </c>
      <c r="BF18" s="962">
        <f>VLOOKUP(BF$13&amp;"_"&amp;$AW$8,データシート2!$A:$SI,MATCH($AW$5&amp;"_"&amp;$BA18&amp;$AW$6,データシート2!$A$1:$SI$1,0),0)</f>
        <v>3.016</v>
      </c>
      <c r="BG18" s="962">
        <f t="shared" si="2"/>
        <v>3.016</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f t="shared" si="4"/>
        <v>0.43177860623838632</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21：窯業・土石製品製造業(N=3)</v>
      </c>
      <c r="BE19" s="856">
        <f>VLOOKUP(BE$13&amp;"_"&amp;$AV$8,データシート2!$A:$SI,MATCH($AV$5&amp;"_"&amp;$BA19&amp;$AV$6,データシート2!$A$1:$SI$1,0),0)</f>
        <v>3</v>
      </c>
      <c r="BF19" s="962">
        <f>VLOOKUP(BF$13&amp;"_"&amp;$AW$8,データシート2!$A:$SI,MATCH($AW$5&amp;"_"&amp;$BA19&amp;$AW$6,データシート2!$A$1:$SI$1,0),0)</f>
        <v>36.902999999999999</v>
      </c>
      <c r="BG19" s="962">
        <f t="shared" si="2"/>
        <v>12.301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0.10693405004013229</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20.047000000000001</v>
      </c>
      <c r="BG20" s="962">
        <f t="shared" si="2"/>
        <v>10.0235</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2.7686946351571481E-2</v>
      </c>
    </row>
    <row r="21" spans="2:63" ht="15.95" customHeight="1" thickTop="1" thickBot="1">
      <c r="B21" s="296"/>
      <c r="C21" s="420" t="s">
        <v>205</v>
      </c>
      <c r="D21" s="534"/>
      <c r="E21" s="534"/>
      <c r="F21" s="887">
        <f>SUM(F22,F26,F27,F28)</f>
        <v>2481.7840000000001</v>
      </c>
      <c r="G21" s="887">
        <f t="shared" ref="G21:O21" si="5">SUM(G22,G26,G27,G28)</f>
        <v>2554.9410000000003</v>
      </c>
      <c r="H21" s="887">
        <f t="shared" si="5"/>
        <v>2617.413</v>
      </c>
      <c r="I21" s="887">
        <f t="shared" si="5"/>
        <v>2630.8120000000004</v>
      </c>
      <c r="J21" s="887">
        <f t="shared" si="5"/>
        <v>2442.2539999999999</v>
      </c>
      <c r="K21" s="887">
        <f t="shared" si="5"/>
        <v>2494.721</v>
      </c>
      <c r="L21" s="887">
        <f t="shared" si="5"/>
        <v>2585.1139999999996</v>
      </c>
      <c r="M21" s="887">
        <f t="shared" si="5"/>
        <v>2463.8490000000002</v>
      </c>
      <c r="N21" s="887">
        <f t="shared" si="5"/>
        <v>2387.5720000000001</v>
      </c>
      <c r="O21" s="887">
        <f t="shared" si="5"/>
        <v>2249.9870000000001</v>
      </c>
      <c r="P21" s="888">
        <f>SUM(P22,P26,P27,P28)</f>
        <v>2280.817</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9：食料品製造業(N=31)</v>
      </c>
      <c r="BE21" s="856">
        <f>VLOOKUP(BE$13&amp;"_"&amp;$AV$8,データシート2!$A:$SI,MATCH($AV$5&amp;"_"&amp;$BA21&amp;$AV$6,データシート2!$A$1:$SI$1,0),0)</f>
        <v>31</v>
      </c>
      <c r="BF21" s="962">
        <f>VLOOKUP(BF$13&amp;"_"&amp;$AW$8,データシート2!$A:$SI,MATCH($AW$5&amp;"_"&amp;$BA21&amp;$AW$6,データシート2!$A$1:$SI$1,0),0)</f>
        <v>173.602</v>
      </c>
      <c r="BG21" s="962">
        <f t="shared" si="2"/>
        <v>5.6000645161290326</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0.6477655113063383</v>
      </c>
    </row>
    <row r="22" spans="2:63" ht="15.95" customHeight="1" thickBot="1">
      <c r="B22" s="298"/>
      <c r="C22" s="534"/>
      <c r="D22" s="421" t="s">
        <v>115</v>
      </c>
      <c r="E22" s="422"/>
      <c r="F22" s="889">
        <f>SUM(F23:F25)</f>
        <v>2136.502</v>
      </c>
      <c r="G22" s="889">
        <f t="shared" ref="G22:P22" si="6">SUM(G23:G25)</f>
        <v>2143.0370000000003</v>
      </c>
      <c r="H22" s="889">
        <f t="shared" si="6"/>
        <v>2211.3869999999997</v>
      </c>
      <c r="I22" s="889">
        <f t="shared" si="6"/>
        <v>2214.4090000000001</v>
      </c>
      <c r="J22" s="889">
        <f t="shared" si="6"/>
        <v>2029.1559999999999</v>
      </c>
      <c r="K22" s="889">
        <f t="shared" si="6"/>
        <v>2059.9870000000001</v>
      </c>
      <c r="L22" s="889">
        <f t="shared" si="6"/>
        <v>2148.5189999999998</v>
      </c>
      <c r="M22" s="889">
        <f t="shared" si="6"/>
        <v>2050.1800000000003</v>
      </c>
      <c r="N22" s="889">
        <f t="shared" si="6"/>
        <v>1973.395</v>
      </c>
      <c r="O22" s="889">
        <f t="shared" si="6"/>
        <v>1865.1840000000002</v>
      </c>
      <c r="P22" s="890">
        <f t="shared" si="6"/>
        <v>1895.366</v>
      </c>
      <c r="Z22" s="286"/>
      <c r="AB22" s="285"/>
      <c r="AC22" s="533" t="s">
        <v>287</v>
      </c>
      <c r="AP22" s="17" t="s">
        <v>288</v>
      </c>
      <c r="AQ22" s="286"/>
      <c r="AV22" s="77" t="str">
        <f>AW22</f>
        <v>エネルギー起源CO2</v>
      </c>
      <c r="AW22" s="77" t="str">
        <f>D56</f>
        <v>エネルギー起源CO2</v>
      </c>
      <c r="AX22" s="175">
        <f>P56</f>
        <v>2072.3589999999999</v>
      </c>
      <c r="AY22" s="175">
        <f>AX22</f>
        <v>2072.3589999999999</v>
      </c>
      <c r="BA22" s="77">
        <v>10</v>
      </c>
      <c r="BB22" s="77"/>
      <c r="BC22" s="77" t="s">
        <v>289</v>
      </c>
      <c r="BD22" s="77" t="str">
        <f t="shared" si="1"/>
        <v>10：飲料・たばこ・飼料製造業(N=13)</v>
      </c>
      <c r="BE22" s="856">
        <f>VLOOKUP(BE$13&amp;"_"&amp;$AV$8,データシート2!$A:$SI,MATCH($AV$5&amp;"_"&amp;$BA22&amp;$AV$6,データシート2!$A$1:$SI$1,0),0)</f>
        <v>13</v>
      </c>
      <c r="BF22" s="962">
        <f>VLOOKUP(BF$13&amp;"_"&amp;$AW$8,データシート2!$A:$SI,MATCH($AW$5&amp;"_"&amp;$BA22&amp;$AW$6,データシート2!$A$1:$SI$1,0),0)</f>
        <v>105.322</v>
      </c>
      <c r="BG22" s="962">
        <f t="shared" si="2"/>
        <v>8.1016923076923071</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0.76610555173272288</v>
      </c>
    </row>
    <row r="23" spans="2:63" ht="15.95" customHeight="1" thickBot="1">
      <c r="B23" s="298"/>
      <c r="C23" s="534"/>
      <c r="D23" s="423"/>
      <c r="E23" s="422" t="s">
        <v>185</v>
      </c>
      <c r="F23" s="891">
        <f>IFERROR(VLOOKUP(年度マスタ!$K$4&amp;"_"&amp;F$20,データシート1!$A:$BU,MATCH("ba_"&amp;$E23,データシート1!$A$1:$BU$1,0),0),0)</f>
        <v>2100.2759999999998</v>
      </c>
      <c r="G23" s="891">
        <f>IFERROR(VLOOKUP(年度マスタ!$K$4&amp;"_"&amp;G$20,データシート1!$A:$BU,MATCH("ba_"&amp;$E23,データシート1!$A$1:$BU$1,0),0),0)</f>
        <v>2106.6480000000001</v>
      </c>
      <c r="H23" s="891">
        <f>IFERROR(VLOOKUP(年度マスタ!$K$4&amp;"_"&amp;H$20,データシート1!$A:$BU,MATCH("ba_"&amp;$E23,データシート1!$A$1:$BU$1,0),0),0)</f>
        <v>2160.8939999999998</v>
      </c>
      <c r="I23" s="891">
        <f>IFERROR(VLOOKUP(年度マスタ!$K$4&amp;"_"&amp;I$20,データシート1!$A:$BU,MATCH("ba_"&amp;$E23,データシート1!$A$1:$BU$1,0),0),0)</f>
        <v>2168.7629999999999</v>
      </c>
      <c r="J23" s="891">
        <f>IFERROR(VLOOKUP(年度マスタ!$K$4&amp;"_"&amp;J$20,データシート1!$A:$BU,MATCH("ba_"&amp;$E23,データシート1!$A$1:$BU$1,0),0),0)</f>
        <v>1984.578</v>
      </c>
      <c r="K23" s="891">
        <f>IFERROR(VLOOKUP(年度マスタ!$K$4&amp;"_"&amp;K$20,データシート1!$A:$BU,MATCH("ba_"&amp;$E23,データシート1!$A$1:$BU$1,0),0),0)</f>
        <v>2010.9690000000001</v>
      </c>
      <c r="L23" s="891">
        <f>IFERROR(VLOOKUP(年度マスタ!$K$4&amp;"_"&amp;L$20,データシート1!$A:$BU,MATCH("ba_"&amp;$E23,データシート1!$A$1:$BU$1,0),0),0)</f>
        <v>2098.4859999999999</v>
      </c>
      <c r="M23" s="891">
        <f>IFERROR(VLOOKUP(年度マスタ!$K$4&amp;"_"&amp;M$20,データシート1!$A:$BU,MATCH("ba_"&amp;$E23,データシート1!$A$1:$BU$1,0),0),0)</f>
        <v>1994.4480000000001</v>
      </c>
      <c r="N23" s="891">
        <f>IFERROR(VLOOKUP(年度マスタ!$K$4&amp;"_"&amp;N$20,データシート1!$A:$BU,MATCH("ba_"&amp;$E23,データシート1!$A$1:$BU$1,0),0),0)</f>
        <v>1918.952</v>
      </c>
      <c r="O23" s="891">
        <f>IFERROR(VLOOKUP(年度マスタ!$K$4&amp;"_"&amp;O$20,データシート1!$A:$BU,MATCH("ba_"&amp;$E23,データシート1!$A$1:$BU$1,0),0),0)</f>
        <v>1811.5250000000001</v>
      </c>
      <c r="P23" s="892">
        <f>IFERROR(VLOOKUP(年度マスタ!$K$4&amp;"_"&amp;P$20,データシート1!$A:$BU,MATCH("ba_"&amp;$E23,データシート1!$A$1:$BU$1,0),0),0)</f>
        <v>1844.6679999999999</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130.166</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3.1960000000000002</v>
      </c>
      <c r="BG23" s="962">
        <f>BF23/BE23</f>
        <v>3.1960000000000002</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0.16108959222471197</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7945.7032957913398</v>
      </c>
      <c r="AG24" s="887">
        <f t="shared" ref="AG24:AP24" si="10">AG25+AG29</f>
        <v>7329.4450524808162</v>
      </c>
      <c r="AH24" s="887">
        <f t="shared" si="10"/>
        <v>7198.7572867093268</v>
      </c>
      <c r="AI24" s="887">
        <f t="shared" si="10"/>
        <v>6862.487800949455</v>
      </c>
      <c r="AJ24" s="887">
        <f t="shared" si="10"/>
        <v>7110.1589539111037</v>
      </c>
      <c r="AK24" s="887">
        <f t="shared" si="10"/>
        <v>6377.562542519835</v>
      </c>
      <c r="AL24" s="887">
        <f t="shared" si="10"/>
        <v>6205.9959151592138</v>
      </c>
      <c r="AM24" s="887">
        <f t="shared" si="10"/>
        <v>6009.3154860490449</v>
      </c>
      <c r="AN24" s="887">
        <f t="shared" si="10"/>
        <v>5715.4882122753897</v>
      </c>
      <c r="AO24" s="887">
        <f>AO25+AO29</f>
        <v>5366.7745413618513</v>
      </c>
      <c r="AP24" s="888">
        <f t="shared" si="10"/>
        <v>5907.1072634313432</v>
      </c>
      <c r="AQ24" s="286"/>
      <c r="AV24" s="77" t="str">
        <f>AW24</f>
        <v>廃棄物原燃料</v>
      </c>
      <c r="AW24" s="77" t="str">
        <f>E58</f>
        <v>廃棄物原燃料</v>
      </c>
      <c r="AX24" s="300">
        <f t="shared" ref="AX24:AX31" si="11">P58</f>
        <v>25.957000000000001</v>
      </c>
      <c r="AY24" s="300"/>
      <c r="BA24" s="77">
        <v>12</v>
      </c>
      <c r="BB24" s="77"/>
      <c r="BC24" s="77" t="s">
        <v>290</v>
      </c>
      <c r="BD24" s="77" t="str">
        <f t="shared" si="1"/>
        <v>12：木材・木製品製造業(N=0)</v>
      </c>
      <c r="BE24" s="856">
        <f>VLOOKUP(BE$13&amp;"_"&amp;$AV$8,データシート2!$A:$SI,MATCH($AV$5&amp;"_"&amp;$BA24&amp;$AV$6,データシート2!$A$1:$SI$1,0),0)</f>
        <v>0</v>
      </c>
      <c r="BF24" s="962">
        <f>VLOOKUP(BF$13&amp;"_"&amp;$AW$8,データシート2!$A:$SI,MATCH($AW$5&amp;"_"&amp;$BA24&amp;$AW$6,データシート2!$A$1:$SI$1,0),0)</f>
        <v>0</v>
      </c>
      <c r="BG24" s="962" t="e">
        <f t="shared" si="2"/>
        <v>#DIV/0!</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t="e">
        <f t="shared" si="4"/>
        <v>#DIV/0!</v>
      </c>
    </row>
    <row r="25" spans="2:63" ht="15.95" customHeight="1" thickBot="1">
      <c r="B25" s="298"/>
      <c r="C25" s="534"/>
      <c r="D25" s="424"/>
      <c r="E25" s="422" t="s">
        <v>198</v>
      </c>
      <c r="F25" s="891">
        <f>IFERROR(VLOOKUP(年度マスタ!$K$4&amp;"_"&amp;F$20,データシート1!$A:$BU,MATCH("ba_"&amp;$E25,データシート1!$A$1:$BU$1,0),0),0)</f>
        <v>36.225999999999999</v>
      </c>
      <c r="G25" s="891">
        <f>IFERROR(VLOOKUP(年度マスタ!$K$4&amp;"_"&amp;G$20,データシート1!$A:$BU,MATCH("ba_"&amp;$E25,データシート1!$A$1:$BU$1,0),0),0)</f>
        <v>36.389000000000003</v>
      </c>
      <c r="H25" s="891">
        <f>IFERROR(VLOOKUP(年度マスタ!$K$4&amp;"_"&amp;H$20,データシート1!$A:$BU,MATCH("ba_"&amp;$E25,データシート1!$A$1:$BU$1,0),0),0)</f>
        <v>50.493000000000002</v>
      </c>
      <c r="I25" s="891">
        <f>IFERROR(VLOOKUP(年度マスタ!$K$4&amp;"_"&amp;I$20,データシート1!$A:$BU,MATCH("ba_"&amp;$E25,データシート1!$A$1:$BU$1,0),0),0)</f>
        <v>45.646000000000001</v>
      </c>
      <c r="J25" s="891">
        <f>IFERROR(VLOOKUP(年度マスタ!$K$4&amp;"_"&amp;J$20,データシート1!$A:$BU,MATCH("ba_"&amp;$E25,データシート1!$A$1:$BU$1,0),0),0)</f>
        <v>44.578000000000003</v>
      </c>
      <c r="K25" s="891">
        <f>IFERROR(VLOOKUP(年度マスタ!$K$4&amp;"_"&amp;K$20,データシート1!$A:$BU,MATCH("ba_"&amp;$E25,データシート1!$A$1:$BU$1,0),0),0)</f>
        <v>49.018000000000001</v>
      </c>
      <c r="L25" s="891">
        <f>IFERROR(VLOOKUP(年度マスタ!$K$4&amp;"_"&amp;L$20,データシート1!$A:$BU,MATCH("ba_"&amp;$E25,データシート1!$A$1:$BU$1,0),0),0)</f>
        <v>50.033000000000001</v>
      </c>
      <c r="M25" s="891">
        <f>IFERROR(VLOOKUP(年度マスタ!$K$4&amp;"_"&amp;M$20,データシート1!$A:$BU,MATCH("ba_"&amp;$E25,データシート1!$A$1:$BU$1,0),0),0)</f>
        <v>55.731999999999999</v>
      </c>
      <c r="N25" s="891">
        <f>IFERROR(VLOOKUP(年度マスタ!$K$4&amp;"_"&amp;N$20,データシート1!$A:$BU,MATCH("ba_"&amp;$E25,データシート1!$A$1:$BU$1,0),0),0)</f>
        <v>54.442999999999998</v>
      </c>
      <c r="O25" s="891">
        <f>IFERROR(VLOOKUP(年度マスタ!$K$4&amp;"_"&amp;O$20,データシート1!$A:$BU,MATCH("ba_"&amp;$E25,データシート1!$A$1:$BU$1,0),0),0)</f>
        <v>53.658999999999999</v>
      </c>
      <c r="P25" s="892">
        <f>IFERROR(VLOOKUP(年度マスタ!$K$4&amp;"_"&amp;P$20,データシート1!$A:$BU,MATCH("ba_"&amp;$E25,データシート1!$A$1:$BU$1,0),0),0)</f>
        <v>50.698</v>
      </c>
      <c r="Z25" s="286"/>
      <c r="AB25" s="285"/>
      <c r="AC25" s="534"/>
      <c r="AD25" s="421" t="s">
        <v>115</v>
      </c>
      <c r="AE25" s="422"/>
      <c r="AF25" s="889">
        <f>①CO2排出量の現状把握!Z35</f>
        <v>3741.4049098089245</v>
      </c>
      <c r="AG25" s="889">
        <f>①CO2排出量の現状把握!AA35</f>
        <v>3544.2779826087817</v>
      </c>
      <c r="AH25" s="889">
        <f>①CO2排出量の現状把握!AB35</f>
        <v>3549.7855344167569</v>
      </c>
      <c r="AI25" s="889">
        <f>①CO2排出量の現状把握!AC35</f>
        <v>3326.5217969702817</v>
      </c>
      <c r="AJ25" s="889">
        <f>①CO2排出量の現状把握!AD35</f>
        <v>3340.6457951611828</v>
      </c>
      <c r="AK25" s="889">
        <f>①CO2排出量の現状把握!AE35</f>
        <v>3330.3395167911681</v>
      </c>
      <c r="AL25" s="889">
        <f>①CO2排出量の現状把握!AF35</f>
        <v>3311.1411298263702</v>
      </c>
      <c r="AM25" s="889">
        <f>①CO2排出量の現状把握!AG35</f>
        <v>3191.9917811137298</v>
      </c>
      <c r="AN25" s="889">
        <f>①CO2排出量の現状把握!AH35</f>
        <v>3017.6012418891696</v>
      </c>
      <c r="AO25" s="889">
        <f>①CO2排出量の現状把握!AI35</f>
        <v>2956.4977870227026</v>
      </c>
      <c r="AP25" s="890">
        <f>①CO2排出量の現状把握!AJ35</f>
        <v>3180.7218961869203</v>
      </c>
      <c r="AQ25" s="286"/>
      <c r="AV25" s="77" t="str">
        <f>AW25</f>
        <v>廃棄物原燃料以外</v>
      </c>
      <c r="AW25" s="77" t="str">
        <f>E59</f>
        <v>廃棄物原燃料以外</v>
      </c>
      <c r="AX25" s="300">
        <f t="shared" si="11"/>
        <v>104.209</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345.28199999999998</v>
      </c>
      <c r="G26" s="889">
        <f>IFERROR(VLOOKUP(年度マスタ!$K$4&amp;"_"&amp;G$20,データシート1!$A:$BU,MATCH("ba_"&amp;$D26,データシート1!$A$1:$BU$1,0),0),0)</f>
        <v>411.16299999999995</v>
      </c>
      <c r="H26" s="889">
        <f>IFERROR(VLOOKUP(年度マスタ!$K$4&amp;"_"&amp;H$20,データシート1!$A:$BU,MATCH("ba_"&amp;$D26,データシート1!$A$1:$BU$1,0),0),0)</f>
        <v>405.33100000000002</v>
      </c>
      <c r="I26" s="889">
        <f>IFERROR(VLOOKUP(年度マスタ!$K$4&amp;"_"&amp;I$20,データシート1!$A:$BU,MATCH("ba_"&amp;$D26,データシート1!$A$1:$BU$1,0),0),0)</f>
        <v>415.70100000000002</v>
      </c>
      <c r="J26" s="889">
        <f>IFERROR(VLOOKUP(年度マスタ!$K$4&amp;"_"&amp;J$20,データシート1!$A:$BU,MATCH("ba_"&amp;$D26,データシート1!$A$1:$BU$1,0),0),0)</f>
        <v>412.36500000000001</v>
      </c>
      <c r="K26" s="889">
        <f>IFERROR(VLOOKUP(年度マスタ!$K$4&amp;"_"&amp;K$20,データシート1!$A:$BU,MATCH("ba_"&amp;$D26,データシート1!$A$1:$BU$1,0),0),0)</f>
        <v>433.63300000000004</v>
      </c>
      <c r="L26" s="889">
        <f>IFERROR(VLOOKUP(年度マスタ!$K$4&amp;"_"&amp;L$20,データシート1!$A:$BU,MATCH("ba_"&amp;$D26,データシート1!$A$1:$BU$1,0),0),0)</f>
        <v>435.834</v>
      </c>
      <c r="M26" s="889">
        <f>IFERROR(VLOOKUP(年度マスタ!$K$4&amp;"_"&amp;M$20,データシート1!$A:$BU,MATCH("ba_"&amp;$D26,データシート1!$A$1:$BU$1,0),0),0)</f>
        <v>413.66900000000004</v>
      </c>
      <c r="N26" s="889">
        <f>IFERROR(VLOOKUP(年度マスタ!$K$4&amp;"_"&amp;N$20,データシート1!$A:$BU,MATCH("ba_"&amp;$D26,データシート1!$A$1:$BU$1,0),0),0)</f>
        <v>414.17700000000008</v>
      </c>
      <c r="O26" s="889">
        <f>IFERROR(VLOOKUP(年度マスタ!$K$4&amp;"_"&amp;O$20,データシート1!$A:$BU,MATCH("ba_"&amp;$D26,データシート1!$A$1:$BU$1,0),0),0)</f>
        <v>384.80299999999994</v>
      </c>
      <c r="P26" s="890">
        <f>IFERROR(VLOOKUP(年度マスタ!$K$4&amp;"_"&amp;P$20,データシート1!$A:$BU,MATCH("ba_"&amp;$D26,データシート1!$A$1:$BU$1,0),0),0)</f>
        <v>385.45099999999996</v>
      </c>
      <c r="Z26" s="286"/>
      <c r="AB26" s="285"/>
      <c r="AC26" s="534"/>
      <c r="AD26" s="423"/>
      <c r="AE26" s="422" t="s">
        <v>185</v>
      </c>
      <c r="AF26" s="891">
        <f>①CO2排出量の現状把握!Z36</f>
        <v>2996.3281588162331</v>
      </c>
      <c r="AG26" s="891">
        <f>①CO2排出量の現状把握!AA36</f>
        <v>2812.554546088757</v>
      </c>
      <c r="AH26" s="891">
        <f>①CO2排出量の現状把握!AB36</f>
        <v>2845.6006078466021</v>
      </c>
      <c r="AI26" s="891">
        <f>①CO2排出量の現状把握!AC36</f>
        <v>2773.694677402274</v>
      </c>
      <c r="AJ26" s="891">
        <f>①CO2排出量の現状把握!AD36</f>
        <v>2768.9610026363989</v>
      </c>
      <c r="AK26" s="891">
        <f>①CO2排出量の現状把握!AE36</f>
        <v>2773.9513577824655</v>
      </c>
      <c r="AL26" s="891">
        <f>①CO2排出量の現状把握!AF36</f>
        <v>2763.5612133417162</v>
      </c>
      <c r="AM26" s="891">
        <f>①CO2排出量の現状把握!AG36</f>
        <v>2694.6397667175211</v>
      </c>
      <c r="AN26" s="891">
        <f>①CO2排出量の現状把握!AH36</f>
        <v>2531.6659278432317</v>
      </c>
      <c r="AO26" s="891">
        <f>①CO2排出量の現状把握!AI36</f>
        <v>2441.9874607943698</v>
      </c>
      <c r="AP26" s="892">
        <f>①CO2排出量の現状把握!AJ36</f>
        <v>2539.2559045340186</v>
      </c>
      <c r="AQ26" s="286"/>
      <c r="AV26" s="77" t="str">
        <f>AW26</f>
        <v>CH4</v>
      </c>
      <c r="AW26" s="77" t="str">
        <f t="shared" ref="AW26:AW31" si="12">D60</f>
        <v>CH4</v>
      </c>
      <c r="AX26" s="300">
        <f t="shared" si="11"/>
        <v>0</v>
      </c>
      <c r="AY26" s="300">
        <f>AX26</f>
        <v>0</v>
      </c>
      <c r="BA26" s="77">
        <v>15</v>
      </c>
      <c r="BB26" s="77"/>
      <c r="BC26" s="77" t="s">
        <v>293</v>
      </c>
      <c r="BD26" s="77" t="str">
        <f t="shared" si="1"/>
        <v>15：印刷・同関連業(N=1)</v>
      </c>
      <c r="BE26" s="856">
        <f>VLOOKUP(BE$13&amp;"_"&amp;$AV$8,データシート2!$A:$SI,MATCH($AV$5&amp;"_"&amp;$BA26&amp;$AV$6,データシート2!$A$1:$SI$1,0),0)</f>
        <v>1</v>
      </c>
      <c r="BF26" s="962">
        <f>VLOOKUP(BF$13&amp;"_"&amp;$AW$8,データシート2!$A:$SI,MATCH($AW$5&amp;"_"&amp;$BA26&amp;$AW$6,データシート2!$A$1:$SI$1,0),0)</f>
        <v>3.161</v>
      </c>
      <c r="BG26" s="962">
        <f t="shared" si="2"/>
        <v>3.161</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0.42301458670988651</v>
      </c>
    </row>
    <row r="27" spans="2:63" ht="15.95" customHeight="1" thickBot="1">
      <c r="B27" s="298"/>
      <c r="C27" s="534"/>
      <c r="D27" s="425" t="s">
        <v>295</v>
      </c>
      <c r="E27" s="422"/>
      <c r="F27" s="889">
        <f>IFERROR(VLOOKUP(年度マスタ!$K$4&amp;"_"&amp;F$20,データシート1!$A:$BU,MATCH("ba_"&amp;$D27,データシート1!$A$1:$BU$1,0),0),0)</f>
        <v>0</v>
      </c>
      <c r="G27" s="889">
        <f>IFERROR(VLOOKUP(年度マスタ!$K$4&amp;"_"&amp;G$20,データシート1!$A:$BU,MATCH("ba_"&amp;$D27,データシート1!$A$1:$BU$1,0),0),0)</f>
        <v>0.74099999999999999</v>
      </c>
      <c r="H27" s="889">
        <f>IFERROR(VLOOKUP(年度マスタ!$K$4&amp;"_"&amp;H$20,データシート1!$A:$BU,MATCH("ba_"&amp;$D27,データシート1!$A$1:$BU$1,0),0),0)</f>
        <v>0.69499999999999995</v>
      </c>
      <c r="I27" s="889">
        <f>IFERROR(VLOOKUP(年度マスタ!$K$4&amp;"_"&amp;I$20,データシート1!$A:$BU,MATCH("ba_"&amp;$D27,データシート1!$A$1:$BU$1,0),0),0)</f>
        <v>0.70199999999999996</v>
      </c>
      <c r="J27" s="889">
        <f>IFERROR(VLOOKUP(年度マスタ!$K$4&amp;"_"&amp;J$20,データシート1!$A:$BU,MATCH("ba_"&amp;$D27,データシート1!$A$1:$BU$1,0),0),0)</f>
        <v>0.73299999999999998</v>
      </c>
      <c r="K27" s="889">
        <f>IFERROR(VLOOKUP(年度マスタ!$K$4&amp;"_"&amp;K$20,データシート1!$A:$BU,MATCH("ba_"&amp;$D27,データシート1!$A$1:$BU$1,0),0),0)</f>
        <v>1.101</v>
      </c>
      <c r="L27" s="889">
        <f>IFERROR(VLOOKUP(年度マスタ!$K$4&amp;"_"&amp;L$20,データシート1!$A:$BU,MATCH("ba_"&amp;$D27,データシート1!$A$1:$BU$1,0),0),0)</f>
        <v>0.76100000000000001</v>
      </c>
      <c r="M27" s="889">
        <f>IFERROR(VLOOKUP(年度マスタ!$K$4&amp;"_"&amp;M$20,データシート1!$A:$BU,MATCH("ba_"&amp;$D27,データシート1!$A$1:$BU$1,0),0),0)</f>
        <v>0</v>
      </c>
      <c r="N27" s="889">
        <f>IFERROR(VLOOKUP(年度マスタ!$K$4&amp;"_"&amp;N$20,データシート1!$A:$BU,MATCH("ba_"&amp;$D27,データシート1!$A$1:$BU$1,0),0),0)</f>
        <v>0</v>
      </c>
      <c r="O27" s="889">
        <f>IFERROR(VLOOKUP(年度マスタ!$K$4&amp;"_"&amp;O$20,データシート1!$A:$BU,MATCH("ba_"&amp;$D27,データシート1!$A$1:$BU$1,0),0),0)</f>
        <v>0</v>
      </c>
      <c r="P27" s="890">
        <f>IFERROR(VLOOKUP(年度マスタ!$K$4&amp;"_"&amp;P$20,データシート1!$A:$BU,MATCH("ba_"&amp;$D27,データシート1!$A$1:$BU$1,0),0),0)</f>
        <v>0</v>
      </c>
      <c r="Z27" s="286"/>
      <c r="AB27" s="285"/>
      <c r="AC27" s="534"/>
      <c r="AD27" s="423"/>
      <c r="AE27" s="422" t="s">
        <v>195</v>
      </c>
      <c r="AF27" s="891">
        <f>①CO2排出量の現状把握!Z37</f>
        <v>226.4211294128568</v>
      </c>
      <c r="AG27" s="891">
        <f>①CO2排出量の現状把握!AA37</f>
        <v>204.37371558041289</v>
      </c>
      <c r="AH27" s="891">
        <f>①CO2排出量の現状把握!AB37</f>
        <v>168.11478190616489</v>
      </c>
      <c r="AI27" s="891">
        <f>①CO2排出量の現状把握!AC37</f>
        <v>166.82601506567389</v>
      </c>
      <c r="AJ27" s="891">
        <f>①CO2排出量の現状把握!AD37</f>
        <v>155.2480561194061</v>
      </c>
      <c r="AK27" s="891">
        <f>①CO2排出量の現状把握!AE37</f>
        <v>156.180969515237</v>
      </c>
      <c r="AL27" s="891">
        <f>①CO2排出量の現状把握!AF37</f>
        <v>154.02223590005801</v>
      </c>
      <c r="AM27" s="891">
        <f>①CO2排出量の現状把握!AG37</f>
        <v>144.52777801560759</v>
      </c>
      <c r="AN27" s="891">
        <f>①CO2排出量の現状把握!AH37</f>
        <v>131.19057281277409</v>
      </c>
      <c r="AO27" s="891">
        <f>①CO2排出量の現状把握!AI37</f>
        <v>139.9411643483453</v>
      </c>
      <c r="AP27" s="892">
        <f>①CO2排出量の現状把握!AJ37</f>
        <v>150.06083774543012</v>
      </c>
      <c r="AQ27" s="286"/>
      <c r="AV27" s="77" t="str">
        <f t="shared" ref="AV27:AV31" si="13">AW27</f>
        <v>N2O</v>
      </c>
      <c r="AW27" s="77" t="str">
        <f t="shared" si="12"/>
        <v>N2O</v>
      </c>
      <c r="AX27" s="300">
        <f t="shared" si="11"/>
        <v>9.5229999999999997</v>
      </c>
      <c r="AY27" s="300">
        <f t="shared" ref="AY27:AY31" si="14">AX27</f>
        <v>9.5229999999999997</v>
      </c>
      <c r="BA27" s="77">
        <v>18</v>
      </c>
      <c r="BB27" s="77"/>
      <c r="BC27" s="77" t="s">
        <v>294</v>
      </c>
      <c r="BD27" s="77" t="str">
        <f t="shared" si="1"/>
        <v>18：プラスチック製品製造業(N=9)</v>
      </c>
      <c r="BE27" s="856">
        <f>VLOOKUP(BE$13&amp;"_"&amp;$AV$8,データシート2!$A:$SI,MATCH($AV$5&amp;"_"&amp;$BA27&amp;$AV$6,データシート2!$A$1:$SI$1,0),0)</f>
        <v>9</v>
      </c>
      <c r="BF27" s="962">
        <f>VLOOKUP(BF$13&amp;"_"&amp;$AW$8,データシート2!$A:$SI,MATCH($AW$5&amp;"_"&amp;$BA27&amp;$AW$6,データシート2!$A$1:$SI$1,0),0)</f>
        <v>41.640999999999998</v>
      </c>
      <c r="BG27" s="962">
        <f t="shared" si="2"/>
        <v>4.6267777777777779</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0.53346329432235429</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518.65562157983481</v>
      </c>
      <c r="AG28" s="891">
        <f>①CO2排出量の現状把握!AA38</f>
        <v>527.34972093961198</v>
      </c>
      <c r="AH28" s="891">
        <f>①CO2排出量の現状把握!AB38</f>
        <v>536.07014466398994</v>
      </c>
      <c r="AI28" s="891">
        <f>①CO2排出量の現状把握!AC38</f>
        <v>386.0011045023341</v>
      </c>
      <c r="AJ28" s="891">
        <f>①CO2排出量の現状把握!AD38</f>
        <v>416.43673640537793</v>
      </c>
      <c r="AK28" s="891">
        <f>①CO2排出量の現状把握!AE38</f>
        <v>400.20718949346582</v>
      </c>
      <c r="AL28" s="891">
        <f>①CO2排出量の現状把握!AF38</f>
        <v>393.55768058459603</v>
      </c>
      <c r="AM28" s="891">
        <f>①CO2排出量の現状把握!AG38</f>
        <v>352.82423638060135</v>
      </c>
      <c r="AN28" s="891">
        <f>①CO2排出量の現状把握!AH38</f>
        <v>354.74474123316395</v>
      </c>
      <c r="AO28" s="891">
        <f>①CO2排出量の現状把握!AI38</f>
        <v>374.5691618799874</v>
      </c>
      <c r="AP28" s="892">
        <f>①CO2排出量の現状把握!AJ38</f>
        <v>491.40515390747186</v>
      </c>
      <c r="AQ28" s="286"/>
      <c r="AV28" s="77" t="str">
        <f t="shared" si="13"/>
        <v>HFC</v>
      </c>
      <c r="AW28" s="77" t="str">
        <f t="shared" si="12"/>
        <v>HFC</v>
      </c>
      <c r="AX28" s="300">
        <f t="shared" si="11"/>
        <v>0</v>
      </c>
      <c r="AY28" s="300">
        <f t="shared" si="14"/>
        <v>0</v>
      </c>
      <c r="BA28" s="77">
        <v>19</v>
      </c>
      <c r="BB28" s="77"/>
      <c r="BC28" s="77" t="s">
        <v>296</v>
      </c>
      <c r="BD28" s="77" t="str">
        <f t="shared" si="1"/>
        <v>19：ゴム製品製造業(N=1)</v>
      </c>
      <c r="BE28" s="856">
        <f>VLOOKUP(BE$13&amp;"_"&amp;$AV$8,データシート2!$A:$SI,MATCH($AV$5&amp;"_"&amp;$BA28&amp;$AV$6,データシート2!$A$1:$SI$1,0),0)</f>
        <v>1</v>
      </c>
      <c r="BF28" s="962">
        <f>VLOOKUP(BF$13&amp;"_"&amp;$AW$8,データシート2!$A:$SI,MATCH($AW$5&amp;"_"&amp;$BA28&amp;$AW$6,データシート2!$A$1:$SI$1,0),0)</f>
        <v>3.097</v>
      </c>
      <c r="BG28" s="962">
        <f t="shared" si="2"/>
        <v>3.097</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0.21364036363365177</v>
      </c>
    </row>
    <row r="29" spans="2:63" ht="15.95" customHeight="1">
      <c r="B29" s="298"/>
      <c r="Z29" s="286"/>
      <c r="AB29" s="285"/>
      <c r="AC29" s="534"/>
      <c r="AD29" s="421" t="s">
        <v>200</v>
      </c>
      <c r="AE29" s="426"/>
      <c r="AF29" s="893">
        <f>①CO2排出量の現状把握!Z39</f>
        <v>4204.2983859824153</v>
      </c>
      <c r="AG29" s="893">
        <f>①CO2排出量の現状把握!AA39</f>
        <v>3785.1670698720341</v>
      </c>
      <c r="AH29" s="893">
        <f>①CO2排出量の現状把握!AB39</f>
        <v>3648.9717522925698</v>
      </c>
      <c r="AI29" s="893">
        <f>①CO2排出量の現状把握!AC39</f>
        <v>3535.9660039791729</v>
      </c>
      <c r="AJ29" s="893">
        <f>①CO2排出量の現状把握!AD39</f>
        <v>3769.5131587499209</v>
      </c>
      <c r="AK29" s="893">
        <f>①CO2排出量の現状把握!AE39</f>
        <v>3047.2230257286669</v>
      </c>
      <c r="AL29" s="893">
        <f>①CO2排出量の現状把握!AF39</f>
        <v>2894.8547853328437</v>
      </c>
      <c r="AM29" s="893">
        <f>①CO2排出量の現状把握!AG39</f>
        <v>2817.3237049353152</v>
      </c>
      <c r="AN29" s="893">
        <f>①CO2排出量の現状把握!AH39</f>
        <v>2697.8869703862197</v>
      </c>
      <c r="AO29" s="893">
        <f>①CO2排出量の現状把握!AI39</f>
        <v>2410.2767543391487</v>
      </c>
      <c r="AP29" s="894">
        <f>①CO2排出量の現状把握!AJ39</f>
        <v>2726.3853672444229</v>
      </c>
      <c r="AQ29" s="286"/>
      <c r="AV29" s="77" t="str">
        <f t="shared" si="13"/>
        <v>PFC</v>
      </c>
      <c r="AW29" s="77" t="str">
        <f t="shared" si="12"/>
        <v>PFC</v>
      </c>
      <c r="AX29" s="300">
        <f t="shared" si="11"/>
        <v>21.978000000000002</v>
      </c>
      <c r="AY29" s="300">
        <f t="shared" si="14"/>
        <v>21.978000000000002</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46.790999999999997</v>
      </c>
      <c r="AY30" s="300">
        <f t="shared" si="14"/>
        <v>46.790999999999997</v>
      </c>
      <c r="BA30" s="77">
        <v>23</v>
      </c>
      <c r="BB30" s="77"/>
      <c r="BC30" s="77" t="s">
        <v>299</v>
      </c>
      <c r="BD30" s="77" t="str">
        <f t="shared" si="1"/>
        <v>23：非鉄金属製造業(N=12)</v>
      </c>
      <c r="BE30" s="856">
        <f>VLOOKUP(BE$13&amp;"_"&amp;$AV$8,データシート2!$A:$SI,MATCH($AV$5&amp;"_"&amp;$BA30&amp;$AV$6,データシート2!$A$1:$SI$1,0),0)</f>
        <v>12</v>
      </c>
      <c r="BF30" s="962">
        <f>VLOOKUP(BF$13&amp;"_"&amp;$AW$8,データシート2!$A:$SI,MATCH($AW$5&amp;"_"&amp;$BA30&amp;$AW$6,データシート2!$A$1:$SI$1,0),0)</f>
        <v>105.378</v>
      </c>
      <c r="BG30" s="962">
        <f t="shared" si="2"/>
        <v>8.7814999999999994</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0.3216796462455177</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24：金属製品製造業(N=15)</v>
      </c>
      <c r="BE31" s="856">
        <f>VLOOKUP(BE$13&amp;"_"&amp;$AV$8,データシート2!$A:$SI,MATCH($AV$5&amp;"_"&amp;$BA31&amp;$AV$6,データシート2!$A$1:$SI$1,0),0)</f>
        <v>15</v>
      </c>
      <c r="BF31" s="962">
        <f>VLOOKUP(BF$13&amp;"_"&amp;$AW$8,データシート2!$A:$SI,MATCH($AW$5&amp;"_"&amp;$BA31&amp;$AW$6,データシート2!$A$1:$SI$1,0),0)</f>
        <v>78.084999999999994</v>
      </c>
      <c r="BG31" s="962">
        <f t="shared" si="2"/>
        <v>5.2056666666666667</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0.61474954778764113</v>
      </c>
    </row>
    <row r="32" spans="2:63" ht="15.95" customHeight="1" thickTop="1" thickBot="1">
      <c r="B32" s="298"/>
      <c r="Z32" s="286"/>
      <c r="AB32" s="285"/>
      <c r="AC32" s="1113" t="s">
        <v>291</v>
      </c>
      <c r="AD32" s="1113"/>
      <c r="AE32" s="1114"/>
      <c r="AF32" s="473">
        <f t="shared" ref="AF32:AP32" si="15">IFERROR(IF(SUM(F23:F26)/AF24&gt;1,1,SUM(F23:F26)/AF24),0)</f>
        <v>0.31234289874812532</v>
      </c>
      <c r="AG32" s="473">
        <f t="shared" si="15"/>
        <v>0.3484847736371901</v>
      </c>
      <c r="AH32" s="473">
        <f t="shared" si="15"/>
        <v>0.36349579459097803</v>
      </c>
      <c r="AI32" s="473">
        <f t="shared" si="15"/>
        <v>0.38325896909224566</v>
      </c>
      <c r="AJ32" s="473">
        <f t="shared" si="15"/>
        <v>0.34338486886527142</v>
      </c>
      <c r="AK32" s="473">
        <f t="shared" si="15"/>
        <v>0.3909989095951299</v>
      </c>
      <c r="AL32" s="473">
        <f t="shared" si="15"/>
        <v>0.4164284081604489</v>
      </c>
      <c r="AM32" s="473">
        <f t="shared" si="15"/>
        <v>0.41000493412601829</v>
      </c>
      <c r="AN32" s="473">
        <f t="shared" si="15"/>
        <v>0.41773719257649999</v>
      </c>
      <c r="AO32" s="473">
        <f t="shared" si="15"/>
        <v>0.41924380885749907</v>
      </c>
      <c r="AP32" s="473">
        <f t="shared" si="15"/>
        <v>0.38611403150230089</v>
      </c>
      <c r="AQ32" s="286"/>
      <c r="BA32" s="77">
        <v>25</v>
      </c>
      <c r="BB32" s="77"/>
      <c r="BC32" s="77" t="s">
        <v>302</v>
      </c>
      <c r="BD32" s="77" t="str">
        <f t="shared" si="1"/>
        <v>25：はん用機械器具製造業(N=14)</v>
      </c>
      <c r="BE32" s="856">
        <f>VLOOKUP(BE$13&amp;"_"&amp;$AV$8,データシート2!$A:$SI,MATCH($AV$5&amp;"_"&amp;$BA32&amp;$AV$6,データシート2!$A$1:$SI$1,0),0)</f>
        <v>14</v>
      </c>
      <c r="BF32" s="962">
        <f>VLOOKUP(BF$13&amp;"_"&amp;$AW$8,データシート2!$A:$SI,MATCH($AW$5&amp;"_"&amp;$BA32&amp;$AW$6,データシート2!$A$1:$SI$1,0),0)</f>
        <v>85.728999999999999</v>
      </c>
      <c r="BG32" s="962">
        <f t="shared" si="2"/>
        <v>6.1234999999999999</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0.385178963194796</v>
      </c>
    </row>
    <row r="33" spans="2:63" ht="15.95" customHeight="1" thickBot="1">
      <c r="B33" s="298"/>
      <c r="Z33" s="286"/>
      <c r="AB33" s="285"/>
      <c r="AC33" s="534"/>
      <c r="AD33" s="421" t="s">
        <v>115</v>
      </c>
      <c r="AE33" s="422"/>
      <c r="AF33" s="470">
        <f>IFERROR(IF(F22/AF25&gt;1,1,F22/AF25),0)</f>
        <v>0.57104271029277931</v>
      </c>
      <c r="AG33" s="470">
        <f t="shared" ref="AG33:AP33" si="16">IFERROR(IF(G22/AG25&gt;1,1,G22/AG25),0)</f>
        <v>0.60464698607602108</v>
      </c>
      <c r="AH33" s="470">
        <f t="shared" si="16"/>
        <v>0.62296355049047747</v>
      </c>
      <c r="AI33" s="470">
        <f t="shared" si="16"/>
        <v>0.66568299718247215</v>
      </c>
      <c r="AJ33" s="470">
        <f t="shared" si="16"/>
        <v>0.60741429185314011</v>
      </c>
      <c r="AK33" s="470">
        <f t="shared" si="16"/>
        <v>0.61855164904773086</v>
      </c>
      <c r="AL33" s="470">
        <f t="shared" si="16"/>
        <v>0.64887569443851034</v>
      </c>
      <c r="AM33" s="470">
        <f t="shared" si="16"/>
        <v>0.64228862120837427</v>
      </c>
      <c r="AN33" s="470">
        <f t="shared" si="16"/>
        <v>0.65396148855126923</v>
      </c>
      <c r="AO33" s="470">
        <f t="shared" si="16"/>
        <v>0.63087616983414219</v>
      </c>
      <c r="AP33" s="470">
        <f t="shared" si="16"/>
        <v>0.59589176981243874</v>
      </c>
      <c r="AQ33" s="286"/>
      <c r="BA33" s="77">
        <v>26</v>
      </c>
      <c r="BB33" s="77"/>
      <c r="BC33" s="77" t="s">
        <v>303</v>
      </c>
      <c r="BD33" s="77" t="str">
        <f t="shared" si="1"/>
        <v>26：生産用機械器具製造業(N=5)</v>
      </c>
      <c r="BE33" s="856">
        <f>VLOOKUP(BE$13&amp;"_"&amp;$AV$8,データシート2!$A:$SI,MATCH($AV$5&amp;"_"&amp;$BA33&amp;$AV$6,データシート2!$A$1:$SI$1,0),0)</f>
        <v>5</v>
      </c>
      <c r="BF33" s="962">
        <f>VLOOKUP(BF$13&amp;"_"&amp;$AW$8,データシート2!$A:$SI,MATCH($AW$5&amp;"_"&amp;$BA33&amp;$AW$6,データシート2!$A$1:$SI$1,0),0)</f>
        <v>22.670999999999999</v>
      </c>
      <c r="BG33" s="962">
        <f t="shared" si="2"/>
        <v>4.5342000000000002</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0.57942358453432452</v>
      </c>
    </row>
    <row r="34" spans="2:63" ht="15.95" customHeight="1" thickBot="1">
      <c r="B34" s="298"/>
      <c r="Z34" s="286"/>
      <c r="AB34" s="285"/>
      <c r="AC34" s="534"/>
      <c r="AD34" s="423"/>
      <c r="AE34" s="422" t="s">
        <v>185</v>
      </c>
      <c r="AF34" s="471">
        <f>IFERROR(IF(F23/AF26&gt;1,1,F23/AF26),0)</f>
        <v>0.70094992560152725</v>
      </c>
      <c r="AG34" s="471">
        <f t="shared" ref="AG34:AP36" si="17">IFERROR(IF(G23/AG26&gt;1,1,G23/AG26),0)</f>
        <v>0.74901587346264387</v>
      </c>
      <c r="AH34" s="471">
        <f t="shared" si="17"/>
        <v>0.75938063621487928</v>
      </c>
      <c r="AI34" s="471">
        <f t="shared" si="17"/>
        <v>0.78190401332534998</v>
      </c>
      <c r="AJ34" s="471">
        <f t="shared" si="17"/>
        <v>0.71672298674861523</v>
      </c>
      <c r="AK34" s="471">
        <f t="shared" si="17"/>
        <v>0.72494746324881343</v>
      </c>
      <c r="AL34" s="471">
        <f t="shared" si="17"/>
        <v>0.75934124052294716</v>
      </c>
      <c r="AM34" s="471">
        <f t="shared" si="17"/>
        <v>0.74015385085388963</v>
      </c>
      <c r="AN34" s="471">
        <f t="shared" si="17"/>
        <v>0.7579799447057326</v>
      </c>
      <c r="AO34" s="471">
        <f t="shared" si="17"/>
        <v>0.74182403844560185</v>
      </c>
      <c r="AP34" s="471">
        <f t="shared" si="17"/>
        <v>0.72646006127472873</v>
      </c>
      <c r="AQ34" s="286"/>
      <c r="BA34" s="77">
        <v>27</v>
      </c>
      <c r="BB34" s="77"/>
      <c r="BC34" s="77" t="s">
        <v>304</v>
      </c>
      <c r="BD34" s="77" t="str">
        <f t="shared" si="1"/>
        <v>27：業務用機械器具製造業(N=7)</v>
      </c>
      <c r="BE34" s="856">
        <f>VLOOKUP(BE$13&amp;"_"&amp;$AV$8,データシート2!$A:$SI,MATCH($AV$5&amp;"_"&amp;$BA34&amp;$AV$6,データシート2!$A$1:$SI$1,0),0)</f>
        <v>7</v>
      </c>
      <c r="BF34" s="962">
        <f>VLOOKUP(BF$13&amp;"_"&amp;$AW$8,データシート2!$A:$SI,MATCH($AW$5&amp;"_"&amp;$BA34&amp;$AW$6,データシート2!$A$1:$SI$1,0),0)</f>
        <v>69.864999999999995</v>
      </c>
      <c r="BG34" s="962">
        <f t="shared" si="2"/>
        <v>9.980714285714285</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0.96188107500213749</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28：電子部品等製造業(N=39)</v>
      </c>
      <c r="BE35" s="856">
        <f>VLOOKUP(BE$13&amp;"_"&amp;$AV$8,データシート2!$A:$SI,MATCH($AV$5&amp;"_"&amp;$BA35&amp;$AV$6,データシート2!$A$1:$SI$1,0),0)</f>
        <v>39</v>
      </c>
      <c r="BF35" s="962">
        <f>VLOOKUP(BF$13&amp;"_"&amp;$AW$8,データシート2!$A:$SI,MATCH($AW$5&amp;"_"&amp;$BA35&amp;$AW$6,データシート2!$A$1:$SI$1,0),0)</f>
        <v>612.13199999999995</v>
      </c>
      <c r="BG35" s="962">
        <f t="shared" si="2"/>
        <v>15.695692307692306</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0.46204760740276302</v>
      </c>
    </row>
    <row r="36" spans="2:63" ht="15.95" customHeight="1" thickBot="1">
      <c r="B36" s="298">
        <f t="shared" si="18"/>
        <v>0</v>
      </c>
      <c r="Z36" s="286"/>
      <c r="AB36" s="285"/>
      <c r="AC36" s="534"/>
      <c r="AD36" s="423"/>
      <c r="AE36" s="422" t="s">
        <v>198</v>
      </c>
      <c r="AF36" s="471">
        <f t="shared" si="19"/>
        <v>6.9845960388233944E-2</v>
      </c>
      <c r="AG36" s="471">
        <f t="shared" si="17"/>
        <v>6.9003544621515006E-2</v>
      </c>
      <c r="AH36" s="471">
        <f t="shared" si="17"/>
        <v>9.4191031719643964E-2</v>
      </c>
      <c r="AI36" s="471">
        <f t="shared" si="17"/>
        <v>0.11825354763906895</v>
      </c>
      <c r="AJ36" s="471">
        <f t="shared" si="17"/>
        <v>0.1070462716252915</v>
      </c>
      <c r="AK36" s="471">
        <f t="shared" si="17"/>
        <v>0.12248155777021671</v>
      </c>
      <c r="AL36" s="471">
        <f t="shared" si="17"/>
        <v>0.12713003066203737</v>
      </c>
      <c r="AM36" s="471">
        <f t="shared" si="17"/>
        <v>0.15795967015111834</v>
      </c>
      <c r="AN36" s="471">
        <f t="shared" si="17"/>
        <v>0.15347091491968337</v>
      </c>
      <c r="AO36" s="471">
        <f t="shared" si="17"/>
        <v>0.14325525286353508</v>
      </c>
      <c r="AP36" s="471">
        <f t="shared" si="17"/>
        <v>0.10316945110743808</v>
      </c>
      <c r="AQ36" s="286"/>
      <c r="BA36" s="77">
        <v>29</v>
      </c>
      <c r="BB36" s="77"/>
      <c r="BC36" s="77" t="s">
        <v>306</v>
      </c>
      <c r="BD36" s="77" t="str">
        <f t="shared" si="1"/>
        <v>29：電気機械器具製造業(N=12)</v>
      </c>
      <c r="BE36" s="856">
        <f>VLOOKUP(BE$13&amp;"_"&amp;$AV$8,データシート2!$A:$SI,MATCH($AV$5&amp;"_"&amp;$BA36&amp;$AV$6,データシート2!$A$1:$SI$1,0),0)</f>
        <v>12</v>
      </c>
      <c r="BF36" s="962">
        <f>VLOOKUP(BF$13&amp;"_"&amp;$AW$8,データシート2!$A:$SI,MATCH($AW$5&amp;"_"&amp;$BA36&amp;$AW$6,データシート2!$A$1:$SI$1,0),0)</f>
        <v>115.02200000000001</v>
      </c>
      <c r="BG36" s="962">
        <f t="shared" si="2"/>
        <v>9.5851666666666677</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0.79186845210395429</v>
      </c>
    </row>
    <row r="37" spans="2:63" ht="15.95" customHeight="1">
      <c r="B37" s="303"/>
      <c r="C37" s="31"/>
      <c r="Z37" s="286"/>
      <c r="AB37" s="285"/>
      <c r="AC37" s="534"/>
      <c r="AD37" s="421" t="s">
        <v>200</v>
      </c>
      <c r="AE37" s="426"/>
      <c r="AF37" s="472">
        <f>IFERROR(IF(F26/AF29&gt;1,1,F26/AF29),0)</f>
        <v>8.2125950230175729E-2</v>
      </c>
      <c r="AG37" s="472">
        <f t="shared" ref="AG37:AP37" si="20">IFERROR(IF(G26/AG29&gt;1,1,G26/AG29),0)</f>
        <v>0.10862479579108782</v>
      </c>
      <c r="AH37" s="472">
        <f t="shared" si="20"/>
        <v>0.11108088182522634</v>
      </c>
      <c r="AI37" s="472">
        <f t="shared" si="20"/>
        <v>0.11756363028722391</v>
      </c>
      <c r="AJ37" s="472">
        <f t="shared" si="20"/>
        <v>0.10939476336428339</v>
      </c>
      <c r="AK37" s="472">
        <f t="shared" si="20"/>
        <v>0.14230431981469671</v>
      </c>
      <c r="AL37" s="472">
        <f t="shared" si="20"/>
        <v>0.15055470215922725</v>
      </c>
      <c r="AM37" s="472">
        <f t="shared" si="20"/>
        <v>0.14683048287115369</v>
      </c>
      <c r="AN37" s="472">
        <f t="shared" si="20"/>
        <v>0.15351903343108106</v>
      </c>
      <c r="AO37" s="472">
        <f t="shared" si="20"/>
        <v>0.15965096095593614</v>
      </c>
      <c r="AP37" s="472">
        <f t="shared" si="20"/>
        <v>0.1413780328455834</v>
      </c>
      <c r="AQ37" s="286"/>
      <c r="BA37" s="77">
        <v>30</v>
      </c>
      <c r="BB37" s="77"/>
      <c r="BC37" s="77" t="s">
        <v>307</v>
      </c>
      <c r="BD37" s="77" t="str">
        <f t="shared" si="1"/>
        <v>30：情報通信機械器具製造業(N=3)</v>
      </c>
      <c r="BE37" s="856">
        <f>VLOOKUP(BE$13&amp;"_"&amp;$AV$8,データシート2!$A:$SI,MATCH($AV$5&amp;"_"&amp;$BA37&amp;$AV$6,データシート2!$A$1:$SI$1,0),0)</f>
        <v>3</v>
      </c>
      <c r="BF37" s="962">
        <f>VLOOKUP(BF$13&amp;"_"&amp;$AW$8,データシート2!$A:$SI,MATCH($AW$5&amp;"_"&amp;$BA37&amp;$AW$6,データシート2!$A$1:$SI$1,0),0)</f>
        <v>9.0540000000000003</v>
      </c>
      <c r="BG37" s="962">
        <f t="shared" si="2"/>
        <v>3.0180000000000002</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f t="shared" si="4"/>
        <v>0.44871088665844472</v>
      </c>
    </row>
    <row r="38" spans="2:63" ht="15.95" customHeight="1">
      <c r="B38" s="303"/>
      <c r="J38" s="14"/>
      <c r="K38" s="14"/>
      <c r="L38" s="14"/>
      <c r="M38" s="14"/>
      <c r="Z38" s="286"/>
      <c r="AB38" s="285"/>
      <c r="AP38" s="431"/>
      <c r="AQ38" s="286"/>
      <c r="BA38" s="77">
        <v>31</v>
      </c>
      <c r="BB38" s="77"/>
      <c r="BC38" s="77" t="s">
        <v>308</v>
      </c>
      <c r="BD38" s="77" t="str">
        <f t="shared" si="1"/>
        <v>31：輸送用機械器具製造業(N=28)</v>
      </c>
      <c r="BE38" s="856">
        <f>VLOOKUP(BE$13&amp;"_"&amp;$AV$8,データシート2!$A:$SI,MATCH($AV$5&amp;"_"&amp;$BA38&amp;$AV$6,データシート2!$A$1:$SI$1,0),0)</f>
        <v>28</v>
      </c>
      <c r="BF38" s="962">
        <f>VLOOKUP(BF$13&amp;"_"&amp;$AW$8,データシート2!$A:$SI,MATCH($AW$5&amp;"_"&amp;$BA38&amp;$AW$6,データシート2!$A$1:$SI$1,0),0)</f>
        <v>240.41499999999999</v>
      </c>
      <c r="BG38" s="962">
        <f t="shared" si="2"/>
        <v>8.5862499999999997</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0.62386780623088312</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32：その他の製造業(N=5)</v>
      </c>
      <c r="BE39" s="856">
        <f>VLOOKUP(BE$13&amp;"_"&amp;$AV$8,データシート2!$A:$SI,MATCH($AV$5&amp;"_"&amp;$BA39&amp;$AV$6,データシート2!$A$1:$SI$1,0),0)</f>
        <v>5</v>
      </c>
      <c r="BF39" s="962">
        <f>VLOOKUP(BF$13&amp;"_"&amp;$AW$8,データシート2!$A:$SI,MATCH($AW$5&amp;"_"&amp;$BA39&amp;$AW$6,データシート2!$A$1:$SI$1,0),0)</f>
        <v>20.760999999999999</v>
      </c>
      <c r="BG39" s="962">
        <f t="shared" si="2"/>
        <v>4.1521999999999997</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0.47312988473843365</v>
      </c>
    </row>
    <row r="40" spans="2:63" ht="15.95" customHeight="1">
      <c r="B40" s="285"/>
      <c r="Z40" s="286"/>
      <c r="AB40" s="285"/>
      <c r="AQ40" s="286"/>
      <c r="BA40" s="77" t="s">
        <v>310</v>
      </c>
      <c r="BB40" s="77" t="s">
        <v>190</v>
      </c>
      <c r="BC40" s="17" t="s">
        <v>311</v>
      </c>
      <c r="BD40" s="77" t="str">
        <f t="shared" si="1"/>
        <v>F：電気・ガス・熱供給・水道業(N=7)</v>
      </c>
      <c r="BE40" s="856">
        <f>VLOOKUP(BE$13&amp;"_"&amp;$AV$8,データシート2!$A:$SI,MATCH($AV$5&amp;"_"&amp;$BA40&amp;$AV$6,データシート2!$A$1:$SI$1,0),0)</f>
        <v>7</v>
      </c>
      <c r="BF40" s="962">
        <f>VLOOKUP(BF$13&amp;"_"&amp;$AW$8,データシート2!$A:$SI,MATCH($AW$5&amp;"_"&amp;$BA40&amp;$AW$6,データシート2!$A$1:$SI$1,0),0)</f>
        <v>42.865000000000002</v>
      </c>
      <c r="BG40" s="962">
        <f t="shared" ref="BG40:BG51" si="21">BF40/BE40</f>
        <v>6.1235714285714291</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0.61960602548148491</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G：情報通信業(N=2)</v>
      </c>
      <c r="BE41" s="856">
        <f>VLOOKUP(BE$13&amp;"_"&amp;$AV$8,データシート2!$A:$SI,MATCH($AV$5&amp;"_"&amp;$BA41&amp;$AV$6,データシート2!$A$1:$SI$1,0),0)</f>
        <v>2</v>
      </c>
      <c r="BF41" s="962">
        <f>VLOOKUP(BF$13&amp;"_"&amp;$AW$8,データシート2!$A:$SI,MATCH($AW$5&amp;"_"&amp;$BA41&amp;$AW$6,データシート2!$A$1:$SI$1,0),0)</f>
        <v>6.5110000000000001</v>
      </c>
      <c r="BG41" s="962">
        <f t="shared" si="21"/>
        <v>3.2555000000000001</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0.38425395773471227</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I：卸売業，小売業(N=5)</v>
      </c>
      <c r="BE43" s="856">
        <f>VLOOKUP(BE$13&amp;"_"&amp;$AV$8,データシート2!$A:$SI,MATCH($AV$5&amp;"_"&amp;$BA43&amp;$AV$6,データシート2!$A$1:$SI$1,0),0)</f>
        <v>5</v>
      </c>
      <c r="BF43" s="962">
        <f>VLOOKUP(BF$13&amp;"_"&amp;$AW$8,データシート2!$A:$SI,MATCH($AW$5&amp;"_"&amp;$BA43&amp;$AW$6,データシート2!$A$1:$SI$1,0),0)</f>
        <v>14.116</v>
      </c>
      <c r="BG43" s="962">
        <f t="shared" si="21"/>
        <v>2.8231999999999999</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0.68520310756675551</v>
      </c>
    </row>
    <row r="44" spans="2:63" ht="15.95" customHeight="1">
      <c r="B44" s="304"/>
      <c r="Z44" s="286"/>
      <c r="AB44" s="285"/>
      <c r="AQ44" s="286"/>
      <c r="BA44" s="77" t="s">
        <v>319</v>
      </c>
      <c r="BB44" s="77"/>
      <c r="BC44" s="77" t="s">
        <v>320</v>
      </c>
      <c r="BD44" s="77" t="str">
        <f t="shared" si="1"/>
        <v>J：金融業，保険業(N=1)</v>
      </c>
      <c r="BE44" s="856">
        <f>VLOOKUP(BE$13&amp;"_"&amp;$AV$8,データシート2!$A:$SI,MATCH($AV$5&amp;"_"&amp;$BA44&amp;$AV$6,データシート2!$A$1:$SI$1,0),0)</f>
        <v>1</v>
      </c>
      <c r="BF44" s="962">
        <f>VLOOKUP(BF$13&amp;"_"&amp;$AW$8,データシート2!$A:$SI,MATCH($AW$5&amp;"_"&amp;$BA44&amp;$AW$6,データシート2!$A$1:$SI$1,0),0)</f>
        <v>3.5790000000000002</v>
      </c>
      <c r="BG44" s="962">
        <f t="shared" si="21"/>
        <v>3.5790000000000002</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f t="shared" si="23"/>
        <v>0.7329166378623313</v>
      </c>
    </row>
    <row r="45" spans="2:63" ht="15.95" customHeight="1">
      <c r="B45" s="305"/>
      <c r="Z45" s="286"/>
      <c r="AB45" s="285"/>
      <c r="AQ45" s="286"/>
      <c r="BA45" s="77" t="s">
        <v>321</v>
      </c>
      <c r="BB45" s="77"/>
      <c r="BC45" s="77" t="s">
        <v>322</v>
      </c>
      <c r="BD45" s="77" t="str">
        <f t="shared" si="1"/>
        <v>K：不動産業，物品賃貸業(N=1)</v>
      </c>
      <c r="BE45" s="856">
        <f>VLOOKUP(BE$13&amp;"_"&amp;$AV$8,データシート2!$A:$SI,MATCH($AV$5&amp;"_"&amp;$BA45&amp;$AV$6,データシート2!$A$1:$SI$1,0),0)</f>
        <v>1</v>
      </c>
      <c r="BF45" s="962">
        <f>VLOOKUP(BF$13&amp;"_"&amp;$AW$8,データシート2!$A:$SI,MATCH($AW$5&amp;"_"&amp;$BA45&amp;$AW$6,データシート2!$A$1:$SI$1,0),0)</f>
        <v>2.5840000000000001</v>
      </c>
      <c r="BG45" s="962">
        <f t="shared" si="21"/>
        <v>2.5840000000000001</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0.47910522805840461</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4.2960000000000003</v>
      </c>
      <c r="BG46" s="962">
        <f t="shared" si="21"/>
        <v>4.2960000000000003</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0.35610451455246089</v>
      </c>
    </row>
    <row r="47" spans="2:63" ht="15.95" customHeight="1">
      <c r="B47" s="305"/>
      <c r="Z47" s="286"/>
      <c r="AB47" s="285"/>
      <c r="AQ47" s="286"/>
      <c r="BA47" s="77" t="s">
        <v>325</v>
      </c>
      <c r="BB47" s="77"/>
      <c r="BC47" s="77" t="s">
        <v>326</v>
      </c>
      <c r="BD47" s="77" t="str">
        <f t="shared" si="1"/>
        <v>M：宿泊業，飲食サービス業(N=11)</v>
      </c>
      <c r="BE47" s="856">
        <f>VLOOKUP(BE$13&amp;"_"&amp;$AV$8,データシート2!$A:$SI,MATCH($AV$5&amp;"_"&amp;$BA47&amp;$AV$6,データシート2!$A$1:$SI$1,0),0)</f>
        <v>11</v>
      </c>
      <c r="BF47" s="962">
        <f>VLOOKUP(BF$13&amp;"_"&amp;$AW$8,データシート2!$A:$SI,MATCH($AW$5&amp;"_"&amp;$BA47&amp;$AW$6,データシート2!$A$1:$SI$1,0),0)</f>
        <v>62.993000000000002</v>
      </c>
      <c r="BG47" s="962">
        <f t="shared" si="21"/>
        <v>5.7266363636363637</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1.220358100196008</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6.3869999999999996</v>
      </c>
      <c r="BG48" s="962">
        <f t="shared" si="21"/>
        <v>3.1934999999999998</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0.64358808335386886</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29.88</v>
      </c>
      <c r="BG49" s="962">
        <f t="shared" si="21"/>
        <v>9.9599999999999991</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1.1663131824485102</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P：医療，福祉(N=18)</v>
      </c>
      <c r="BE50" s="856">
        <f>VLOOKUP(BE$13&amp;"_"&amp;$AV$8,データシート2!$A:$SI,MATCH($AV$5&amp;"_"&amp;$BA50&amp;$AV$6,データシート2!$A$1:$SI$1,0),0)</f>
        <v>18</v>
      </c>
      <c r="BF50" s="962">
        <f>VLOOKUP(BF$13&amp;"_"&amp;$AW$8,データシート2!$A:$SI,MATCH($AW$5&amp;"_"&amp;$BA50&amp;$AW$6,データシート2!$A$1:$SI$1,0),0)</f>
        <v>83.756</v>
      </c>
      <c r="BG50" s="962">
        <f t="shared" si="21"/>
        <v>4.6531111111111114</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0.83934504843252256</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R：ｻｰﾋﾞｽ業(他に分類されない)(N=7)</v>
      </c>
      <c r="BE52" s="856">
        <f>VLOOKUP(BE$13&amp;"_"&amp;$AV$8,データシート2!$A:$SI,MATCH($AV$5&amp;"_"&amp;$BA52&amp;$AV$6,データシート2!$A$1:$SI$1,0),0)</f>
        <v>7</v>
      </c>
      <c r="BF52" s="962">
        <f>VLOOKUP(BF$13&amp;"_"&amp;$AW$8,データシート2!$A:$SI,MATCH($AW$5&amp;"_"&amp;$BA52&amp;$AW$6,データシート2!$A$1:$SI$1,0),0)</f>
        <v>125.452</v>
      </c>
      <c r="BG52" s="962">
        <f t="shared" ref="BG52" si="25">BF52/BE52</f>
        <v>17.921714285714284</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0.67200410937126231</v>
      </c>
    </row>
    <row r="53" spans="2:63" ht="15.95" customHeight="1">
      <c r="B53" s="285"/>
      <c r="P53" s="172" t="s">
        <v>102</v>
      </c>
      <c r="Z53" s="286"/>
      <c r="AB53" s="285"/>
      <c r="AQ53" s="286"/>
      <c r="BA53" s="77" t="s">
        <v>337</v>
      </c>
      <c r="BB53" s="77"/>
      <c r="BC53" s="77" t="s">
        <v>338</v>
      </c>
      <c r="BD53" s="77" t="str">
        <f>BC53&amp;"(N="&amp;BE53&amp;")"</f>
        <v>S：公務(N=1)</v>
      </c>
      <c r="BE53" s="856">
        <f>VLOOKUP(BE$13&amp;"_"&amp;$AV$8,データシート2!$A:$SI,MATCH($AV$5&amp;"_"&amp;$BA53&amp;$AV$6,データシート2!$A$1:$SI$1,0),0)</f>
        <v>1</v>
      </c>
      <c r="BF53" s="962">
        <f>VLOOKUP(BF$13&amp;"_"&amp;$AW$8,データシート2!$A:$SI,MATCH($AW$5&amp;"_"&amp;$BA53&amp;$AW$6,データシート2!$A$1:$SI$1,0),0)</f>
        <v>3.032</v>
      </c>
      <c r="BG53" s="962">
        <f t="shared" ref="BG53:BG63" si="28">BF53/BE53</f>
        <v>3.032</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0.65471014252553084</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2481.7840000000001</v>
      </c>
      <c r="G55" s="895">
        <f t="shared" ref="G55:P55" si="31">SUM(G56,G57,G60,G61,G62,G63,G64,G65,)</f>
        <v>2554.9409999999998</v>
      </c>
      <c r="H55" s="895">
        <f t="shared" si="31"/>
        <v>2617.413</v>
      </c>
      <c r="I55" s="895">
        <f t="shared" si="31"/>
        <v>2630.8120000000004</v>
      </c>
      <c r="J55" s="895">
        <f t="shared" si="31"/>
        <v>2442.2540000000004</v>
      </c>
      <c r="K55" s="895">
        <f t="shared" si="31"/>
        <v>2494.721</v>
      </c>
      <c r="L55" s="895">
        <f t="shared" si="31"/>
        <v>2585.1139999999996</v>
      </c>
      <c r="M55" s="895">
        <f t="shared" si="31"/>
        <v>2463.8489999999997</v>
      </c>
      <c r="N55" s="895">
        <f t="shared" si="31"/>
        <v>2387.5720000000001</v>
      </c>
      <c r="O55" s="895">
        <f t="shared" si="31"/>
        <v>2249.9870000000001</v>
      </c>
      <c r="P55" s="896">
        <f t="shared" si="31"/>
        <v>2280.8170000000005</v>
      </c>
      <c r="Z55" s="286"/>
      <c r="AB55" s="285"/>
      <c r="AQ55" s="286"/>
      <c r="BA55" s="77" t="s">
        <v>342</v>
      </c>
      <c r="BB55" s="77"/>
      <c r="BC55" s="77" t="s">
        <v>343</v>
      </c>
      <c r="BD55" s="77" t="str">
        <f t="shared" ref="BD55:BD57" si="32">BC55&amp;"(N="&amp;BE55&amp;")"</f>
        <v>発電所・変電所(N=0)</v>
      </c>
      <c r="BE55" s="856">
        <f>BE60+BE61</f>
        <v>0</v>
      </c>
      <c r="BF55" s="962">
        <f>BF60+BF61</f>
        <v>0</v>
      </c>
      <c r="BG55" s="962" t="e">
        <f t="shared" si="28"/>
        <v>#DIV/0!</v>
      </c>
      <c r="BH55" s="856">
        <f>BH60+BH61</f>
        <v>231</v>
      </c>
      <c r="BI55" s="856">
        <f>BI60+BI61</f>
        <v>22952.601999999999</v>
      </c>
      <c r="BJ55" s="856">
        <f t="shared" si="29"/>
        <v>99.361913419913421</v>
      </c>
      <c r="BK55" s="292" t="e">
        <f t="shared" si="30"/>
        <v>#DIV/0!</v>
      </c>
    </row>
    <row r="56" spans="2:63" ht="15.95" customHeight="1" thickBot="1">
      <c r="B56" s="285"/>
      <c r="C56" s="625" t="str">
        <f>D56</f>
        <v>エネルギー起源CO2</v>
      </c>
      <c r="D56" s="425" t="s">
        <v>345</v>
      </c>
      <c r="E56" s="422"/>
      <c r="F56" s="890">
        <f>IFERROR(VLOOKUP(年度マスタ!$K$4&amp;"_"&amp;F$54,データシート1!$A:$CE,MATCH("bc_"&amp;$C56,データシート1!$A$1:$CE$1,0),0),0)</f>
        <v>2320.328</v>
      </c>
      <c r="G56" s="897">
        <f>IFERROR(VLOOKUP(年度マスタ!$K$4&amp;"_"&amp;G$54,データシート1!$A:$CE,MATCH("bc_"&amp;$C56,データシート1!$A$1:$CE$1,0),0),0)</f>
        <v>2408.35</v>
      </c>
      <c r="H56" s="897">
        <f>IFERROR(VLOOKUP(年度マスタ!$K$4&amp;"_"&amp;H$54,データシート1!$A:$CE,MATCH("bc_"&amp;$C56,データシート1!$A$1:$CE$1,0),0),0)</f>
        <v>2439.8980000000001</v>
      </c>
      <c r="I56" s="897">
        <f>IFERROR(VLOOKUP(年度マスタ!$K$4&amp;"_"&amp;I$54,データシート1!$A:$CE,MATCH("bc_"&amp;$C56,データシート1!$A$1:$CE$1,0),0),0)</f>
        <v>2458.4450000000002</v>
      </c>
      <c r="J56" s="897">
        <f>IFERROR(VLOOKUP(年度マスタ!$K$4&amp;"_"&amp;J$54,データシート1!$A:$CE,MATCH("bc_"&amp;$C56,データシート1!$A$1:$CE$1,0),0),0)</f>
        <v>2325.5920000000001</v>
      </c>
      <c r="K56" s="897">
        <f>IFERROR(VLOOKUP(年度マスタ!$K$4&amp;"_"&amp;K$54,データシート1!$A:$CE,MATCH("bc_"&amp;$C56,データシート1!$A$1:$CE$1,0),0),0)</f>
        <v>2330.893</v>
      </c>
      <c r="L56" s="897">
        <f>IFERROR(VLOOKUP(年度マスタ!$K$4&amp;"_"&amp;L$54,データシート1!$A:$CE,MATCH("bc_"&amp;$C56,データシート1!$A$1:$CE$1,0),0),0)</f>
        <v>2406.1799999999998</v>
      </c>
      <c r="M56" s="897">
        <f>IFERROR(VLOOKUP(年度マスタ!$K$4&amp;"_"&amp;M$54,データシート1!$A:$CE,MATCH("bc_"&amp;$C56,データシート1!$A$1:$CE$1,0),0),0)</f>
        <v>2314.2109999999998</v>
      </c>
      <c r="N56" s="897">
        <f>IFERROR(VLOOKUP(年度マスタ!$K$4&amp;"_"&amp;N$54,データシート1!$A:$CE,MATCH("bc_"&amp;$C56,データシート1!$A$1:$CE$1,0),0),0)</f>
        <v>2227.0509999999999</v>
      </c>
      <c r="O56" s="897">
        <f>IFERROR(VLOOKUP(年度マスタ!$K$4&amp;"_"&amp;O$54,データシート1!$A:$CE,MATCH("bc_"&amp;$C56,データシート1!$A$1:$CE$1,0),0),0)</f>
        <v>2075.1480000000001</v>
      </c>
      <c r="P56" s="898">
        <f>IFERROR(VLOOKUP(年度マスタ!$K$4&amp;"_"&amp;P$54,データシート1!$A:$CE,MATCH("bc_"&amp;$C56,データシート1!$A$1:$CE$1,0),0),0)</f>
        <v>2072.3589999999999</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97.466999999999999</v>
      </c>
      <c r="G57" s="897">
        <f t="shared" ref="G57:J57" si="33">SUM(G58:G59)</f>
        <v>89.719000000000008</v>
      </c>
      <c r="H57" s="897">
        <f t="shared" si="33"/>
        <v>115.94799999999999</v>
      </c>
      <c r="I57" s="897">
        <f t="shared" si="33"/>
        <v>107.681</v>
      </c>
      <c r="J57" s="897">
        <f t="shared" si="33"/>
        <v>104.25700000000001</v>
      </c>
      <c r="K57" s="897">
        <f t="shared" ref="K57:O57" si="34">SUM(K58:K59)</f>
        <v>122.233</v>
      </c>
      <c r="L57" s="897">
        <f t="shared" si="34"/>
        <v>131.97900000000001</v>
      </c>
      <c r="M57" s="897">
        <f t="shared" si="34"/>
        <v>111.93899999999999</v>
      </c>
      <c r="N57" s="897">
        <f t="shared" si="34"/>
        <v>132.18</v>
      </c>
      <c r="O57" s="897">
        <f t="shared" si="34"/>
        <v>130.07</v>
      </c>
      <c r="P57" s="898">
        <f>SUM(P58:P59)</f>
        <v>130.166</v>
      </c>
      <c r="Z57" s="286"/>
      <c r="AB57" s="285"/>
      <c r="AQ57" s="286"/>
      <c r="BA57" s="77">
        <v>3511</v>
      </c>
      <c r="BB57" s="77"/>
      <c r="BC57" s="77" t="s">
        <v>346</v>
      </c>
      <c r="BD57" s="77" t="str">
        <f t="shared" si="32"/>
        <v>熱供給業(N=0)</v>
      </c>
      <c r="BE57" s="856">
        <f>BE63</f>
        <v>0</v>
      </c>
      <c r="BF57" s="962">
        <f>BF63</f>
        <v>0</v>
      </c>
      <c r="BG57" s="962" t="e">
        <f t="shared" si="28"/>
        <v>#DIV/0!</v>
      </c>
      <c r="BH57" s="856">
        <f>BH63</f>
        <v>137</v>
      </c>
      <c r="BI57" s="856">
        <f>BI63</f>
        <v>553.39800000000002</v>
      </c>
      <c r="BJ57" s="856">
        <f t="shared" si="29"/>
        <v>4.0394014598540151</v>
      </c>
      <c r="BK57" s="292" t="e">
        <f t="shared" si="30"/>
        <v>#DIV/0!</v>
      </c>
    </row>
    <row r="58" spans="2:63" ht="15.95" customHeight="1" thickBot="1">
      <c r="B58" s="285"/>
      <c r="C58" s="625" t="s">
        <v>349</v>
      </c>
      <c r="D58" s="423" t="s">
        <v>350</v>
      </c>
      <c r="E58" s="422" t="s">
        <v>351</v>
      </c>
      <c r="F58" s="892">
        <f>IFERROR(VLOOKUP(年度マスタ!$K$4&amp;"_"&amp;F$54,データシート1!$A:$CE,MATCH("bc_"&amp;$C58,データシート1!$A$1:$CE$1,0),0),0)</f>
        <v>10.976000000000001</v>
      </c>
      <c r="G58" s="899">
        <f>IFERROR(VLOOKUP(年度マスタ!$K$4&amp;"_"&amp;G$54,データシート1!$A:$CE,MATCH("bc_"&amp;$C58,データシート1!$A$1:$CE$1,0),0),0)</f>
        <v>15.129</v>
      </c>
      <c r="H58" s="899">
        <f>IFERROR(VLOOKUP(年度マスタ!$K$4&amp;"_"&amp;H$54,データシート1!$A:$CE,MATCH("bc_"&amp;$C58,データシート1!$A$1:$CE$1,0),0),0)</f>
        <v>15.263999999999999</v>
      </c>
      <c r="I58" s="899">
        <f>IFERROR(VLOOKUP(年度マスタ!$K$4&amp;"_"&amp;I$54,データシート1!$A:$CE,MATCH("bc_"&amp;$C58,データシート1!$A$1:$CE$1,0),0),0)</f>
        <v>14.978999999999999</v>
      </c>
      <c r="J58" s="899">
        <f>IFERROR(VLOOKUP(年度マスタ!$K$4&amp;"_"&amp;J$54,データシート1!$A:$CE,MATCH("bc_"&amp;$C58,データシート1!$A$1:$CE$1,0),0),0)</f>
        <v>15.292999999999999</v>
      </c>
      <c r="K58" s="899">
        <f>IFERROR(VLOOKUP(年度マスタ!$K$4&amp;"_"&amp;K$54,データシート1!$A:$CE,MATCH("bc_"&amp;$C58,データシート1!$A$1:$CE$1,0),0),0)</f>
        <v>24.497</v>
      </c>
      <c r="L58" s="899">
        <f>IFERROR(VLOOKUP(年度マスタ!$K$4&amp;"_"&amp;L$54,データシート1!$A:$CE,MATCH("bc_"&amp;$C58,データシート1!$A$1:$CE$1,0),0),0)</f>
        <v>25.675000000000001</v>
      </c>
      <c r="M58" s="899">
        <f>IFERROR(VLOOKUP(年度マスタ!$K$4&amp;"_"&amp;M$54,データシート1!$A:$CE,MATCH("bc_"&amp;$C58,データシート1!$A$1:$CE$1,0),0),0)</f>
        <v>26.826000000000001</v>
      </c>
      <c r="N58" s="899">
        <f>IFERROR(VLOOKUP(年度マスタ!$K$4&amp;"_"&amp;N$54,データシート1!$A:$CE,MATCH("bc_"&amp;$C58,データシート1!$A$1:$CE$1,0),0),0)</f>
        <v>26.739000000000001</v>
      </c>
      <c r="O58" s="899">
        <f>IFERROR(VLOOKUP(年度マスタ!$K$4&amp;"_"&amp;O$54,データシート1!$A:$CE,MATCH("bc_"&amp;$C58,データシート1!$A$1:$CE$1,0),0),0)</f>
        <v>25.797000000000001</v>
      </c>
      <c r="P58" s="900">
        <f>IFERROR(VLOOKUP(年度マスタ!$K$4&amp;"_"&amp;P$54,データシート1!$A:$CE,MATCH("bc_"&amp;$C58,データシート1!$A$1:$CE$1,0),0),0)</f>
        <v>25.957000000000001</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86.491</v>
      </c>
      <c r="G59" s="899">
        <f>IFERROR(VLOOKUP(年度マスタ!$K$4&amp;"_"&amp;G$54,データシート1!$A:$CE,MATCH("bc_"&amp;$C59,データシート1!$A$1:$CE$1,0),0),0)</f>
        <v>74.59</v>
      </c>
      <c r="H59" s="899">
        <f>IFERROR(VLOOKUP(年度マスタ!$K$4&amp;"_"&amp;H$54,データシート1!$A:$CE,MATCH("bc_"&amp;$C59,データシート1!$A$1:$CE$1,0),0),0)</f>
        <v>100.684</v>
      </c>
      <c r="I59" s="899">
        <f>IFERROR(VLOOKUP(年度マスタ!$K$4&amp;"_"&amp;I$54,データシート1!$A:$CE,MATCH("bc_"&amp;$C59,データシート1!$A$1:$CE$1,0),0),0)</f>
        <v>92.701999999999998</v>
      </c>
      <c r="J59" s="899">
        <f>IFERROR(VLOOKUP(年度マスタ!$K$4&amp;"_"&amp;J$54,データシート1!$A:$CE,MATCH("bc_"&amp;$C59,データシート1!$A$1:$CE$1,0),0),0)</f>
        <v>88.963999999999999</v>
      </c>
      <c r="K59" s="899">
        <f>IFERROR(VLOOKUP(年度マスタ!$K$4&amp;"_"&amp;K$54,データシート1!$A:$CE,MATCH("bc_"&amp;$C59,データシート1!$A$1:$CE$1,0),0),0)</f>
        <v>97.736000000000004</v>
      </c>
      <c r="L59" s="899">
        <f>IFERROR(VLOOKUP(年度マスタ!$K$4&amp;"_"&amp;L$54,データシート1!$A:$CE,MATCH("bc_"&amp;$C59,データシート1!$A$1:$CE$1,0),0),0)</f>
        <v>106.304</v>
      </c>
      <c r="M59" s="899">
        <f>IFERROR(VLOOKUP(年度マスタ!$K$4&amp;"_"&amp;M$54,データシート1!$A:$CE,MATCH("bc_"&amp;$C59,データシート1!$A$1:$CE$1,0),0),0)</f>
        <v>85.113</v>
      </c>
      <c r="N59" s="899">
        <f>IFERROR(VLOOKUP(年度マスタ!$K$4&amp;"_"&amp;N$54,データシート1!$A:$CE,MATCH("bc_"&amp;$C59,データシート1!$A$1:$CE$1,0),0),0)</f>
        <v>105.441</v>
      </c>
      <c r="O59" s="899">
        <f>IFERROR(VLOOKUP(年度マスタ!$K$4&amp;"_"&amp;O$54,データシート1!$A:$CE,MATCH("bc_"&amp;$C59,データシート1!$A$1:$CE$1,0),0),0)</f>
        <v>104.273</v>
      </c>
      <c r="P59" s="900">
        <f>IFERROR(VLOOKUP(年度マスタ!$K$4&amp;"_"&amp;P$54,データシート1!$A:$CE,MATCH("bc_"&amp;$C59,データシート1!$A$1:$CE$1,0),0),0)</f>
        <v>104.209</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0</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0</v>
      </c>
      <c r="J60" s="897">
        <f>IFERROR(VLOOKUP(年度マスタ!$K$4&amp;"_"&amp;J$54,データシート1!$A:$CE,MATCH("bc_"&amp;$C60,データシート1!$A$1:$CE$1,0),0),0)</f>
        <v>0</v>
      </c>
      <c r="K60" s="897">
        <f>IFERROR(VLOOKUP(年度マスタ!$K$4&amp;"_"&amp;K$54,データシート1!$A:$CE,MATCH("bc_"&amp;$C60,データシート1!$A$1:$CE$1,0),0),0)</f>
        <v>0</v>
      </c>
      <c r="L60" s="897">
        <f>IFERROR(VLOOKUP(年度マスタ!$K$4&amp;"_"&amp;L$54,データシート1!$A:$CE,MATCH("bc_"&amp;$C60,データシート1!$A$1:$CE$1,0),0),0)</f>
        <v>4.9000000000000002E-2</v>
      </c>
      <c r="M60" s="897">
        <f>IFERROR(VLOOKUP(年度マスタ!$K$4&amp;"_"&amp;M$54,データシート1!$A:$CE,MATCH("bc_"&amp;$C60,データシート1!$A$1:$CE$1,0),0),0)</f>
        <v>0</v>
      </c>
      <c r="N60" s="897">
        <f>IFERROR(VLOOKUP(年度マスタ!$K$4&amp;"_"&amp;N$54,データシート1!$A:$CE,MATCH("bc_"&amp;$C60,データシート1!$A$1:$CE$1,0),0),0)</f>
        <v>0</v>
      </c>
      <c r="O60" s="897">
        <f>IFERROR(VLOOKUP(年度マスタ!$K$4&amp;"_"&amp;O$54,データシート1!$A:$CE,MATCH("bc_"&amp;$C60,データシート1!$A$1:$CE$1,0),0),0)</f>
        <v>0</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0</v>
      </c>
      <c r="BF60" s="963">
        <f>VLOOKUP(BF$13&amp;"_"&amp;$AW$8,データシート2!$A:$SI,MATCH($AW$5&amp;"_"&amp;$BA60,データシート2!$A$1:$SI$1,0),0)</f>
        <v>0</v>
      </c>
      <c r="BG60" s="963" t="e">
        <f t="shared" si="28"/>
        <v>#DIV/0!</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t="e">
        <f t="shared" si="30"/>
        <v>#DIV/0!</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7.7569999999999997</v>
      </c>
      <c r="G61" s="897">
        <f>IFERROR(VLOOKUP(年度マスタ!$K$4&amp;"_"&amp;G$54,データシート1!$A:$CE,MATCH("bc_"&amp;$C61,データシート1!$A$1:$CE$1,0),0),0)</f>
        <v>7.4880000000000004</v>
      </c>
      <c r="H61" s="897">
        <f>IFERROR(VLOOKUP(年度マスタ!$K$4&amp;"_"&amp;H$54,データシート1!$A:$CE,MATCH("bc_"&amp;$C61,データシート1!$A$1:$CE$1,0),0),0)</f>
        <v>7.03</v>
      </c>
      <c r="I61" s="897">
        <f>IFERROR(VLOOKUP(年度マスタ!$K$4&amp;"_"&amp;I$54,データシート1!$A:$CE,MATCH("bc_"&amp;$C61,データシート1!$A$1:$CE$1,0),0),0)</f>
        <v>7.2910000000000004</v>
      </c>
      <c r="J61" s="897">
        <f>IFERROR(VLOOKUP(年度マスタ!$K$4&amp;"_"&amp;J$54,データシート1!$A:$CE,MATCH("bc_"&amp;$C61,データシート1!$A$1:$CE$1,0),0),0)</f>
        <v>3.9039999999999999</v>
      </c>
      <c r="K61" s="897">
        <f>IFERROR(VLOOKUP(年度マスタ!$K$4&amp;"_"&amp;K$54,データシート1!$A:$CE,MATCH("bc_"&amp;$C61,データシート1!$A$1:$CE$1,0),0),0)</f>
        <v>9.8070000000000004</v>
      </c>
      <c r="L61" s="897">
        <f>IFERROR(VLOOKUP(年度マスタ!$K$4&amp;"_"&amp;L$54,データシート1!$A:$CE,MATCH("bc_"&amp;$C61,データシート1!$A$1:$CE$1,0),0),0)</f>
        <v>13.13</v>
      </c>
      <c r="M61" s="897">
        <f>IFERROR(VLOOKUP(年度マスタ!$K$4&amp;"_"&amp;M$54,データシート1!$A:$CE,MATCH("bc_"&amp;$C61,データシート1!$A$1:$CE$1,0),0),0)</f>
        <v>9.984</v>
      </c>
      <c r="N61" s="897">
        <f>IFERROR(VLOOKUP(年度マスタ!$K$4&amp;"_"&amp;N$54,データシート1!$A:$CE,MATCH("bc_"&amp;$C61,データシート1!$A$1:$CE$1,0),0),0)</f>
        <v>8.9250000000000007</v>
      </c>
      <c r="O61" s="897">
        <f>IFERROR(VLOOKUP(年度マスタ!$K$4&amp;"_"&amp;O$54,データシート1!$A:$CE,MATCH("bc_"&amp;$C61,データシート1!$A$1:$CE$1,0),0),0)</f>
        <v>9.4350000000000005</v>
      </c>
      <c r="P61" s="898">
        <f>IFERROR(VLOOKUP(年度マスタ!$K$4&amp;"_"&amp;P$54,データシート1!$A:$CE,MATCH("bc_"&amp;$C61,データシート1!$A$1:$CE$1,0),0),0)</f>
        <v>9.5229999999999997</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3.6589999999999998</v>
      </c>
      <c r="G62" s="897">
        <f>IFERROR(VLOOKUP(年度マスタ!$K$4&amp;"_"&amp;G$54,データシート1!$A:$CE,MATCH("bc_"&amp;$C62,データシート1!$A$1:$CE$1,0),0),0)</f>
        <v>3.6139999999999999</v>
      </c>
      <c r="H62" s="897">
        <f>IFERROR(VLOOKUP(年度マスタ!$K$4&amp;"_"&amp;H$54,データシート1!$A:$CE,MATCH("bc_"&amp;$C62,データシート1!$A$1:$CE$1,0),0),0)</f>
        <v>0</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0.58599999999999997</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0.378</v>
      </c>
      <c r="O62" s="897">
        <f>IFERROR(VLOOKUP(年度マスタ!$K$4&amp;"_"&amp;O$54,データシート1!$A:$CE,MATCH("bc_"&amp;$C62,データシート1!$A$1:$CE$1,0),0),0)</f>
        <v>0</v>
      </c>
      <c r="P62" s="898">
        <f>IFERROR(VLOOKUP(年度マスタ!$K$4&amp;"_"&amp;P$54,データシート1!$A:$CE,MATCH("bc_"&amp;$C62,データシート1!$A$1:$CE$1,0),0),0)</f>
        <v>0</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48.613</v>
      </c>
      <c r="G63" s="897">
        <f>IFERROR(VLOOKUP(年度マスタ!$K$4&amp;"_"&amp;G$54,データシート1!$A:$CE,MATCH("bc_"&amp;$C63,データシート1!$A$1:$CE$1,0),0),0)</f>
        <v>36.905999999999999</v>
      </c>
      <c r="H63" s="897">
        <f>IFERROR(VLOOKUP(年度マスタ!$K$4&amp;"_"&amp;H$54,データシート1!$A:$CE,MATCH("bc_"&amp;$C63,データシート1!$A$1:$CE$1,0),0),0)</f>
        <v>48.441000000000003</v>
      </c>
      <c r="I63" s="897">
        <f>IFERROR(VLOOKUP(年度マスタ!$K$4&amp;"_"&amp;I$54,データシート1!$A:$CE,MATCH("bc_"&amp;$C63,データシート1!$A$1:$CE$1,0),0),0)</f>
        <v>46.335000000000001</v>
      </c>
      <c r="J63" s="897">
        <f>IFERROR(VLOOKUP(年度マスタ!$K$4&amp;"_"&amp;J$54,データシート1!$A:$CE,MATCH("bc_"&amp;$C63,データシート1!$A$1:$CE$1,0),0),0)</f>
        <v>8.5009999999999994</v>
      </c>
      <c r="K63" s="897">
        <f>IFERROR(VLOOKUP(年度マスタ!$K$4&amp;"_"&amp;K$54,データシート1!$A:$CE,MATCH("bc_"&amp;$C63,データシート1!$A$1:$CE$1,0),0),0)</f>
        <v>28.155000000000001</v>
      </c>
      <c r="L63" s="897">
        <f>IFERROR(VLOOKUP(年度マスタ!$K$4&amp;"_"&amp;L$54,データシート1!$A:$CE,MATCH("bc_"&amp;$C63,データシート1!$A$1:$CE$1,0),0),0)</f>
        <v>30.734000000000002</v>
      </c>
      <c r="M63" s="897">
        <f>IFERROR(VLOOKUP(年度マスタ!$K$4&amp;"_"&amp;M$54,データシート1!$A:$CE,MATCH("bc_"&amp;$C63,データシート1!$A$1:$CE$1,0),0),0)</f>
        <v>24.873000000000001</v>
      </c>
      <c r="N63" s="897">
        <f>IFERROR(VLOOKUP(年度マスタ!$K$4&amp;"_"&amp;N$54,データシート1!$A:$CE,MATCH("bc_"&amp;$C63,データシート1!$A$1:$CE$1,0),0),0)</f>
        <v>15.273</v>
      </c>
      <c r="O63" s="897">
        <f>IFERROR(VLOOKUP(年度マスタ!$K$4&amp;"_"&amp;O$54,データシート1!$A:$CE,MATCH("bc_"&amp;$C63,データシート1!$A$1:$CE$1,0),0),0)</f>
        <v>14.218</v>
      </c>
      <c r="P63" s="898">
        <f>IFERROR(VLOOKUP(年度マスタ!$K$4&amp;"_"&amp;P$54,データシート1!$A:$CE,MATCH("bc_"&amp;$C63,データシート1!$A$1:$CE$1,0),0),0)</f>
        <v>21.978000000000002</v>
      </c>
      <c r="Z63" s="286"/>
      <c r="AB63" s="285"/>
      <c r="AD63" s="307"/>
      <c r="AE63" s="308"/>
      <c r="AF63" s="309"/>
      <c r="AQ63" s="286"/>
      <c r="BA63" s="306">
        <v>3511</v>
      </c>
      <c r="BB63" s="306"/>
      <c r="BC63" s="306"/>
      <c r="BD63" s="306" t="s">
        <v>346</v>
      </c>
      <c r="BE63" s="857">
        <f>VLOOKUP(BE$13&amp;"_"&amp;$AV$8,データシート2!$A:$SI,MATCH($AV$5&amp;"_"&amp;$BA63,データシート2!$A$1:$SI$1,0),0)</f>
        <v>0</v>
      </c>
      <c r="BF63" s="963">
        <f>VLOOKUP(BF$13&amp;"_"&amp;$AW$8,データシート2!$A:$SI,MATCH($AW$5&amp;"_"&amp;$BA63,データシート2!$A$1:$SI$1,0),0)</f>
        <v>0</v>
      </c>
      <c r="BG63" s="963" t="e">
        <f t="shared" si="28"/>
        <v>#DIV/0!</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t="e">
        <f t="shared" si="30"/>
        <v>#DIV/0!</v>
      </c>
    </row>
    <row r="64" spans="2:63" ht="15.95" customHeight="1" thickBot="1">
      <c r="B64" s="298">
        <f>AD35</f>
        <v>0</v>
      </c>
      <c r="C64" s="626" t="str">
        <f t="shared" si="35"/>
        <v>SF6</v>
      </c>
      <c r="D64" s="425" t="s">
        <v>362</v>
      </c>
      <c r="E64" s="422"/>
      <c r="F64" s="890">
        <f>IFERROR(VLOOKUP(年度マスタ!$K$4&amp;"_"&amp;F$54,データシート1!$A:$CE,MATCH("bc_"&amp;$C64,データシート1!$A$1:$CE$1,0),0),0)</f>
        <v>3.96</v>
      </c>
      <c r="G64" s="897">
        <f>IFERROR(VLOOKUP(年度マスタ!$K$4&amp;"_"&amp;G$54,データシート1!$A:$CE,MATCH("bc_"&amp;$C64,データシート1!$A$1:$CE$1,0),0),0)</f>
        <v>8.8640000000000008</v>
      </c>
      <c r="H64" s="897">
        <f>IFERROR(VLOOKUP(年度マスタ!$K$4&amp;"_"&amp;H$54,データシート1!$A:$CE,MATCH("bc_"&amp;$C64,データシート1!$A$1:$CE$1,0),0),0)</f>
        <v>6.0960000000000001</v>
      </c>
      <c r="I64" s="897">
        <f>IFERROR(VLOOKUP(年度マスタ!$K$4&amp;"_"&amp;I$54,データシート1!$A:$CE,MATCH("bc_"&amp;$C64,データシート1!$A$1:$CE$1,0),0),0)</f>
        <v>11.06</v>
      </c>
      <c r="J64" s="897">
        <f>IFERROR(VLOOKUP(年度マスタ!$K$4&amp;"_"&amp;J$54,データシート1!$A:$CE,MATCH("bc_"&amp;$C64,データシート1!$A$1:$CE$1,0),0),0)</f>
        <v>0</v>
      </c>
      <c r="K64" s="897">
        <f>IFERROR(VLOOKUP(年度マスタ!$K$4&amp;"_"&amp;K$54,データシート1!$A:$CE,MATCH("bc_"&amp;$C64,データシート1!$A$1:$CE$1,0),0),0)</f>
        <v>3.0470000000000002</v>
      </c>
      <c r="L64" s="897">
        <f>IFERROR(VLOOKUP(年度マスタ!$K$4&amp;"_"&amp;L$54,データシート1!$A:$CE,MATCH("bc_"&amp;$C64,データシート1!$A$1:$CE$1,0),0),0)</f>
        <v>3.0419999999999998</v>
      </c>
      <c r="M64" s="897">
        <f>IFERROR(VLOOKUP(年度マスタ!$K$4&amp;"_"&amp;M$54,データシート1!$A:$CE,MATCH("bc_"&amp;$C64,データシート1!$A$1:$CE$1,0),0),0)</f>
        <v>2.8420000000000001</v>
      </c>
      <c r="N64" s="897">
        <f>IFERROR(VLOOKUP(年度マスタ!$K$4&amp;"_"&amp;N$54,データシート1!$A:$CE,MATCH("bc_"&amp;$C64,データシート1!$A$1:$CE$1,0),0),0)</f>
        <v>3.7650000000000001</v>
      </c>
      <c r="O64" s="897">
        <f>IFERROR(VLOOKUP(年度マスタ!$K$4&amp;"_"&amp;O$54,データシート1!$A:$CE,MATCH("bc_"&amp;$C64,データシート1!$A$1:$CE$1,0),0),0)</f>
        <v>21.116</v>
      </c>
      <c r="P64" s="898">
        <f>IFERROR(VLOOKUP(年度マスタ!$K$4&amp;"_"&amp;P$54,データシート1!$A:$CE,MATCH("bc_"&amp;$C64,データシート1!$A$1:$CE$1,0),0),0)</f>
        <v>46.790999999999997</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0</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長野県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279975.2</v>
      </c>
      <c r="K6" s="631">
        <f>VLOOKUP(年度マスタ!$K$4&amp;"_"&amp;K$5,データシート1!$A:$BT,MATCH("cb_"&amp;$G6,データシート1!$A$1:$BT$1,0),0)</f>
        <v>303131.09999999992</v>
      </c>
      <c r="L6" s="631">
        <f>VLOOKUP(年度マスタ!$K$4&amp;"_"&amp;L$5,データシート1!$A:$BT,MATCH("cb_"&amp;$G6,データシート1!$A$1:$BT$1,0),0)</f>
        <v>322669.99999999988</v>
      </c>
      <c r="M6" s="631">
        <f>VLOOKUP(年度マスタ!$K$4&amp;"_"&amp;M$5,データシート1!$A:$BT,MATCH("cb_"&amp;$G6,データシート1!$A$1:$BT$1,0),0)</f>
        <v>346138.40000000014</v>
      </c>
      <c r="N6" s="631">
        <f>VLOOKUP(年度マスタ!$K$4&amp;"_"&amp;N$5,データシート1!$A:$BT,MATCH("cb_"&amp;$G6,データシート1!$A$1:$BT$1,0),0)</f>
        <v>368191.70000000013</v>
      </c>
      <c r="O6" s="631">
        <f>VLOOKUP(年度マスタ!$K$4&amp;"_"&amp;O$5,データシート1!$A:$BT,MATCH("cb_"&amp;$G6,データシート1!$A$1:$BT$1,0),0)</f>
        <v>390967.70000000013</v>
      </c>
      <c r="P6" s="631">
        <f>VLOOKUP(年度マスタ!$K$4&amp;"_"&amp;P$5,データシート1!$A:$BT,MATCH("cb_"&amp;$G6,データシート1!$A$1:$BT$1,0),0)</f>
        <v>416584.6999999868</v>
      </c>
      <c r="Q6" s="631">
        <f>VLOOKUP(年度マスタ!$K$4&amp;"_"&amp;Q$5,データシート1!$A:$BT,MATCH("cb_"&amp;$G6,データシート1!$A$1:$BT$1,0),0)</f>
        <v>446412.69999999565</v>
      </c>
      <c r="R6" s="645">
        <f>VLOOKUP(年度マスタ!$K$4&amp;"_"&amp;R$5,データシート1!$A:$BT,MATCH("cb_"&amp;$G6,データシート1!$A$1:$BT$1,0),0)</f>
        <v>476294.60000001837</v>
      </c>
      <c r="S6" s="580"/>
      <c r="T6" s="200"/>
      <c r="U6" s="593"/>
      <c r="V6" s="205"/>
      <c r="W6" s="205"/>
      <c r="X6" s="205"/>
      <c r="Y6" s="206" t="s">
        <v>373</v>
      </c>
      <c r="Z6" s="675" t="s">
        <v>374</v>
      </c>
      <c r="AA6" s="675"/>
      <c r="AB6" s="675"/>
      <c r="AC6" s="676">
        <f>SUM(AC7:AC8)</f>
        <v>39588436.999999985</v>
      </c>
      <c r="AD6" s="676">
        <f>SUM(AD7:AD8)</f>
        <v>57438566.162000015</v>
      </c>
      <c r="AE6" s="677">
        <f>$AD6*3600/100000000</f>
        <v>2067.7883818320006</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588216.89999999991</v>
      </c>
      <c r="K7" s="629">
        <f>VLOOKUP(年度マスタ!$K$4&amp;"_"&amp;K$5,データシート1!$A:$BT,MATCH("cb_"&amp;$G7,データシート1!$A$1:$BT$1,0),0)</f>
        <v>710009.40000000014</v>
      </c>
      <c r="L7" s="629">
        <f>VLOOKUP(年度マスタ!$K$4&amp;"_"&amp;L$5,データシート1!$A:$BT,MATCH("cb_"&amp;$G7,データシート1!$A$1:$BT$1,0),0)</f>
        <v>873472.99999999953</v>
      </c>
      <c r="M7" s="629">
        <f>VLOOKUP(年度マスタ!$K$4&amp;"_"&amp;M$5,データシート1!$A:$BT,MATCH("cb_"&amp;$G7,データシート1!$A$1:$BT$1,0),0)</f>
        <v>973052.6</v>
      </c>
      <c r="N7" s="629">
        <f>VLOOKUP(年度マスタ!$K$4&amp;"_"&amp;N$5,データシート1!$A:$BT,MATCH("cb_"&amp;$G7,データシート1!$A$1:$BT$1,0),0)</f>
        <v>1077359.8</v>
      </c>
      <c r="O7" s="629">
        <f>VLOOKUP(年度マスタ!$K$4&amp;"_"&amp;O$5,データシート1!$A:$BT,MATCH("cb_"&amp;$G7,データシート1!$A$1:$BT$1,0),0)</f>
        <v>1145903.199999999</v>
      </c>
      <c r="P7" s="629">
        <f>VLOOKUP(年度マスタ!$K$4&amp;"_"&amp;P$5,データシート1!$A:$BT,MATCH("cb_"&amp;$G7,データシート1!$A$1:$BT$1,0),0)</f>
        <v>1267403.4999999651</v>
      </c>
      <c r="Q7" s="629">
        <f>VLOOKUP(年度マスタ!$K$4&amp;"_"&amp;Q$5,データシート1!$A:$BT,MATCH("cb_"&amp;$G7,データシート1!$A$1:$BT$1,0),0)</f>
        <v>1312837.3999999624</v>
      </c>
      <c r="R7" s="646">
        <f>VLOOKUP(年度マスタ!$K$4&amp;"_"&amp;R$5,データシート1!$A:$BT,MATCH("cb_"&amp;$G7,データシート1!$A$1:$BT$1,0),0)</f>
        <v>1331062.6999999634</v>
      </c>
      <c r="S7" s="580"/>
      <c r="T7" s="200"/>
      <c r="U7" s="593"/>
      <c r="V7" s="205"/>
      <c r="W7" s="205"/>
      <c r="X7" s="205"/>
      <c r="Y7" s="206" t="s">
        <v>376</v>
      </c>
      <c r="Z7" s="222" t="s">
        <v>377</v>
      </c>
      <c r="AA7" s="222"/>
      <c r="AB7" s="222"/>
      <c r="AC7" s="1082">
        <f>VLOOKUP(年度マスタ!$K$4&amp;"_"&amp;年度マスタ!$K$9,データシート3!A:AB,MATCH("ea_"&amp;$Y7&amp;"_設備",データシート3!$A$1:$AB$1,0),0)</f>
        <v>12210099.999999996</v>
      </c>
      <c r="AD7" s="1082">
        <f>VLOOKUP(年度マスタ!$K$4&amp;"_"&amp;年度マスタ!$K$9,データシート3!A:AB,MATCH("ea_"&amp;$Y7&amp;"_年間発電",データシート3!$A$1:$AB$1,0),0)/10^3</f>
        <v>17787841.037000004</v>
      </c>
      <c r="AE7" s="566">
        <f t="shared" ref="AE7:AE16" si="0">$AD7*3600/100000000</f>
        <v>640.36227733200008</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0</v>
      </c>
      <c r="K8" s="629">
        <f>VLOOKUP(年度マスタ!$K$4&amp;"_"&amp;K$5,データシート1!$A:$BT,MATCH("cb_"&amp;$G8,データシート1!$A$1:$BT$1,0),0)</f>
        <v>0</v>
      </c>
      <c r="L8" s="629">
        <f>VLOOKUP(年度マスタ!$K$4&amp;"_"&amp;L$5,データシート1!$A:$BT,MATCH("cb_"&amp;$G8,データシート1!$A$1:$BT$1,0),0)</f>
        <v>0</v>
      </c>
      <c r="M8" s="629">
        <f>VLOOKUP(年度マスタ!$K$4&amp;"_"&amp;M$5,データシート1!$A:$BT,MATCH("cb_"&amp;$G8,データシート1!$A$1:$BT$1,0),0)</f>
        <v>0</v>
      </c>
      <c r="N8" s="629">
        <f>VLOOKUP(年度マスタ!$K$4&amp;"_"&amp;N$5,データシート1!$A:$BT,MATCH("cb_"&amp;$G8,データシート1!$A$1:$BT$1,0),0)</f>
        <v>0</v>
      </c>
      <c r="O8" s="629">
        <f>VLOOKUP(年度マスタ!$K$4&amp;"_"&amp;O$5,データシート1!$A:$BT,MATCH("cb_"&amp;$G8,データシート1!$A$1:$BT$1,0),0)</f>
        <v>0</v>
      </c>
      <c r="P8" s="629">
        <f>VLOOKUP(年度マスタ!$K$4&amp;"_"&amp;P$5,データシート1!$A:$BT,MATCH("cb_"&amp;$G8,データシート1!$A$1:$BT$1,0),0)</f>
        <v>0</v>
      </c>
      <c r="Q8" s="629">
        <f>VLOOKUP(年度マスタ!$K$4&amp;"_"&amp;Q$5,データシート1!$A:$BT,MATCH("cb_"&amp;$G8,データシート1!$A$1:$BT$1,0),0)</f>
        <v>0</v>
      </c>
      <c r="R8" s="646">
        <f>VLOOKUP(年度マスタ!$K$4&amp;"_"&amp;R$5,データシート1!$A:$BT,MATCH("cb_"&amp;$G8,データシート1!$A$1:$BT$1,0),0)</f>
        <v>0</v>
      </c>
      <c r="S8" s="580"/>
      <c r="T8" s="200"/>
      <c r="U8" s="593"/>
      <c r="V8" s="205"/>
      <c r="W8" s="205"/>
      <c r="X8" s="205"/>
      <c r="Y8" s="206" t="s">
        <v>379</v>
      </c>
      <c r="Z8" s="196" t="s">
        <v>380</v>
      </c>
      <c r="AA8" s="196"/>
      <c r="AB8" s="196"/>
      <c r="AC8" s="1082">
        <f>VLOOKUP(年度マスタ!$K$4&amp;"_"&amp;年度マスタ!$K$9,データシート3!A:AB,MATCH("ea_"&amp;$Y8&amp;"_設備",データシート3!$A$1:$AB$1,0),0)</f>
        <v>27378336.999999993</v>
      </c>
      <c r="AD8" s="1082">
        <f>VLOOKUP(年度マスタ!$K$4&amp;"_"&amp;年度マスタ!$K$9,データシート3!A:AB,MATCH("ea_"&amp;$Y8&amp;"_年間発電",データシート3!$A$1:$AB$1,0),0)/10^3</f>
        <v>39650725.125000015</v>
      </c>
      <c r="AE8" s="566">
        <f t="shared" si="0"/>
        <v>1427.4261045000005</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26334.6</v>
      </c>
      <c r="K9" s="629">
        <f>VLOOKUP(年度マスタ!$K$4&amp;"_"&amp;K$5,データシート1!$A:$BT,MATCH("cb_"&amp;$G9,データシート1!$A$1:$BT$1,0),0)</f>
        <v>59264.4</v>
      </c>
      <c r="L9" s="629">
        <f>VLOOKUP(年度マスタ!$K$4&amp;"_"&amp;L$5,データシート1!$A:$BT,MATCH("cb_"&amp;$G9,データシート1!$A$1:$BT$1,0),0)</f>
        <v>77320</v>
      </c>
      <c r="M9" s="629">
        <f>VLOOKUP(年度マスタ!$K$4&amp;"_"&amp;M$5,データシート1!$A:$BT,MATCH("cb_"&amp;$G9,データシート1!$A$1:$BT$1,0),0)</f>
        <v>64290.7</v>
      </c>
      <c r="N9" s="629">
        <f>VLOOKUP(年度マスタ!$K$4&amp;"_"&amp;N$5,データシート1!$A:$BT,MATCH("cb_"&amp;$G9,データシート1!$A$1:$BT$1,0),0)</f>
        <v>81432.699999999983</v>
      </c>
      <c r="O9" s="629">
        <f>VLOOKUP(年度マスタ!$K$4&amp;"_"&amp;O$5,データシート1!$A:$BT,MATCH("cb_"&amp;$G9,データシート1!$A$1:$BT$1,0),0)</f>
        <v>123242.9</v>
      </c>
      <c r="P9" s="629">
        <f>VLOOKUP(年度マスタ!$K$4&amp;"_"&amp;P$5,データシート1!$A:$BT,MATCH("cb_"&amp;$G9,データシート1!$A$1:$BT$1,0),0)</f>
        <v>127637.5</v>
      </c>
      <c r="Q9" s="629">
        <f>VLOOKUP(年度マスタ!$K$4&amp;"_"&amp;Q$5,データシート1!$A:$BT,MATCH("cb_"&amp;$G9,データシート1!$A$1:$BT$1,0),0)</f>
        <v>133901.5</v>
      </c>
      <c r="R9" s="646">
        <f>VLOOKUP(年度マスタ!$K$4&amp;"_"&amp;R$5,データシート1!$A:$BT,MATCH("cb_"&amp;$G9,データシート1!$A$1:$BT$1,0),0)</f>
        <v>166770.69999999998</v>
      </c>
      <c r="S9" s="580"/>
      <c r="T9" s="200"/>
      <c r="U9" s="593"/>
      <c r="V9" s="205"/>
      <c r="W9" s="205"/>
      <c r="X9" s="205"/>
      <c r="Y9" s="206" t="s">
        <v>382</v>
      </c>
      <c r="Z9" s="218" t="s">
        <v>378</v>
      </c>
      <c r="AA9" s="218"/>
      <c r="AB9" s="218"/>
      <c r="AC9" s="678">
        <f>VLOOKUP(年度マスタ!$K$4&amp;"_"&amp;年度マスタ!$K$9,データシート3!A:AB,MATCH("ea_"&amp;$Y9&amp;"_設備",データシート3!$A$1:$AB$1,0),0)</f>
        <v>2479100.0000000005</v>
      </c>
      <c r="AD9" s="678">
        <f>VLOOKUP(年度マスタ!$K$4&amp;"_"&amp;年度マスタ!$K$9,データシート3!A:AB,MATCH("ea_"&amp;$Y9&amp;"_年間発電",データシート3!$A$1:$AB$1,0),0)/10^3</f>
        <v>5294289.2050000019</v>
      </c>
      <c r="AE9" s="679">
        <f t="shared" si="0"/>
        <v>190.59441138000008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20</v>
      </c>
      <c r="K10" s="629">
        <f>VLOOKUP(年度マスタ!$K$4&amp;"_"&amp;K$5,データシート1!$A:$BT,MATCH("cb_"&amp;$G10,データシート1!$A$1:$BT$1,0),0)</f>
        <v>20</v>
      </c>
      <c r="L10" s="629">
        <f>VLOOKUP(年度マスタ!$K$4&amp;"_"&amp;L$5,データシート1!$A:$BT,MATCH("cb_"&amp;$G10,データシート1!$A$1:$BT$1,0),0)</f>
        <v>20</v>
      </c>
      <c r="M10" s="629">
        <f>VLOOKUP(年度マスタ!$K$4&amp;"_"&amp;M$5,データシート1!$A:$BT,MATCH("cb_"&amp;$G10,データシート1!$A$1:$BT$1,0),0)</f>
        <v>20</v>
      </c>
      <c r="N10" s="629">
        <f>VLOOKUP(年度マスタ!$K$4&amp;"_"&amp;N$5,データシート1!$A:$BT,MATCH("cb_"&amp;$G10,データシート1!$A$1:$BT$1,0),0)</f>
        <v>20</v>
      </c>
      <c r="O10" s="629">
        <f>VLOOKUP(年度マスタ!$K$4&amp;"_"&amp;O$5,データシート1!$A:$BT,MATCH("cb_"&amp;$G10,データシート1!$A$1:$BT$1,0),0)</f>
        <v>20</v>
      </c>
      <c r="P10" s="629">
        <f>VLOOKUP(年度マスタ!$K$4&amp;"_"&amp;P$5,データシート1!$A:$BT,MATCH("cb_"&amp;$G10,データシート1!$A$1:$BT$1,0),0)</f>
        <v>20</v>
      </c>
      <c r="Q10" s="629">
        <f>VLOOKUP(年度マスタ!$K$4&amp;"_"&amp;Q$5,データシート1!$A:$BT,MATCH("cb_"&amp;$G10,データシート1!$A$1:$BT$1,0),0)</f>
        <v>20</v>
      </c>
      <c r="R10" s="646">
        <f>VLOOKUP(年度マスタ!$K$4&amp;"_"&amp;R$5,データシート1!$A:$BT,MATCH("cb_"&amp;$G10,データシート1!$A$1:$BT$1,0),0)</f>
        <v>20</v>
      </c>
      <c r="S10" s="580"/>
      <c r="T10" s="200"/>
      <c r="U10" s="593"/>
      <c r="V10" s="205"/>
      <c r="W10" s="205"/>
      <c r="X10" s="205"/>
      <c r="Y10" s="206" t="s">
        <v>384</v>
      </c>
      <c r="Z10" s="218" t="s">
        <v>385</v>
      </c>
      <c r="AA10" s="218"/>
      <c r="AB10" s="218"/>
      <c r="AC10" s="678">
        <f>SUM(AC11:AC12)</f>
        <v>630379.99999999977</v>
      </c>
      <c r="AD10" s="678">
        <f>SUM(AD11:AD12)</f>
        <v>3743874.4439999983</v>
      </c>
      <c r="AE10" s="679">
        <f t="shared" si="0"/>
        <v>134.77947998399995</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3480</v>
      </c>
      <c r="K11" s="666">
        <f>VLOOKUP(年度マスタ!$K$4&amp;"_"&amp;K$5,データシート1!$A:$BT,MATCH("cb_"&amp;$G11,データシート1!$A$1:$BT$1,0),0)</f>
        <v>6795</v>
      </c>
      <c r="L11" s="666">
        <f>VLOOKUP(年度マスタ!$K$4&amp;"_"&amp;L$5,データシート1!$A:$BT,MATCH("cb_"&amp;$G11,データシート1!$A$1:$BT$1,0),0)</f>
        <v>7437.5</v>
      </c>
      <c r="M11" s="666">
        <f>VLOOKUP(年度マスタ!$K$4&amp;"_"&amp;M$5,データシート1!$A:$BT,MATCH("cb_"&amp;$G11,データシート1!$A$1:$BT$1,0),0)</f>
        <v>11418</v>
      </c>
      <c r="N11" s="666">
        <f>VLOOKUP(年度マスタ!$K$4&amp;"_"&amp;N$5,データシート1!$A:$BT,MATCH("cb_"&amp;$G11,データシート1!$A$1:$BT$1,0),0)</f>
        <v>12782.5</v>
      </c>
      <c r="O11" s="666">
        <f>VLOOKUP(年度マスタ!$K$4&amp;"_"&amp;O$5,データシート1!$A:$BT,MATCH("cb_"&amp;$G11,データシート1!$A$1:$BT$1,0),0)</f>
        <v>30387.081999999999</v>
      </c>
      <c r="P11" s="666">
        <f>VLOOKUP(年度マスタ!$K$4&amp;"_"&amp;P$5,データシート1!$A:$BT,MATCH("cb_"&amp;$G11,データシート1!$A$1:$BT$1,0),0)</f>
        <v>31955.452000000001</v>
      </c>
      <c r="Q11" s="666">
        <f>VLOOKUP(年度マスタ!$K$4&amp;"_"&amp;Q$5,データシート1!$A:$BT,MATCH("cb_"&amp;$G11,データシート1!$A$1:$BT$1,0),0)</f>
        <v>32304.452000000001</v>
      </c>
      <c r="R11" s="667">
        <f>VLOOKUP(年度マスタ!$K$4&amp;"_"&amp;R$5,データシート1!$A:$BT,MATCH("cb_"&amp;$G11,データシート1!$A$1:$BT$1,0),0)</f>
        <v>36278.199999999997</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622652.99999999977</v>
      </c>
      <c r="AD11" s="1082">
        <f>VLOOKUP(年度マスタ!$K$4&amp;"_"&amp;年度マスタ!$K$9,データシート3!A:AB,MATCH("ea_"&amp;$Y11&amp;"_年間発電",データシート3!$A$1:$AB$1,0),0)/10^3</f>
        <v>3695995.6069999984</v>
      </c>
      <c r="AE11" s="566">
        <f t="shared" si="0"/>
        <v>133.05584185199996</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898026.69999999984</v>
      </c>
      <c r="K12" s="663">
        <f t="shared" ref="K12:Q12" si="1">SUM(K6:K11)</f>
        <v>1079219.8999999999</v>
      </c>
      <c r="L12" s="663">
        <f t="shared" si="1"/>
        <v>1280920.4999999995</v>
      </c>
      <c r="M12" s="663">
        <f t="shared" si="1"/>
        <v>1394919.7</v>
      </c>
      <c r="N12" s="663">
        <f t="shared" si="1"/>
        <v>1539786.7000000002</v>
      </c>
      <c r="O12" s="663">
        <f t="shared" si="1"/>
        <v>1690520.8819999991</v>
      </c>
      <c r="P12" s="663">
        <f t="shared" si="1"/>
        <v>1843601.1519999518</v>
      </c>
      <c r="Q12" s="663">
        <f t="shared" si="1"/>
        <v>1925476.0519999582</v>
      </c>
      <c r="R12" s="664">
        <f t="shared" ref="R12" si="2">SUM(R6:R11)</f>
        <v>2010426.1999999816</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7727</v>
      </c>
      <c r="AD12" s="1082">
        <f>VLOOKUP(年度マスタ!$K$4&amp;"_"&amp;年度マスタ!$K$9,データシート3!A:AB,MATCH("ea_"&amp;$Y12&amp;"_年間発電",データシート3!$A$1:$AB$1,0),0)/10^3</f>
        <v>47878.837</v>
      </c>
      <c r="AE12" s="566">
        <f t="shared" si="0"/>
        <v>1.7236381319999998</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622825</v>
      </c>
      <c r="AD13" s="678">
        <f>SUM(AD14:AD16)</f>
        <v>4280120.3490000004</v>
      </c>
      <c r="AE13" s="679">
        <f t="shared" si="0"/>
        <v>154.08433256400002</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540568</v>
      </c>
      <c r="AD14" s="1082">
        <f>VLOOKUP(年度マスタ!$K$4&amp;"_"&amp;年度マスタ!$K$9,データシート3!A:AB,MATCH("ea_"&amp;$Y14&amp;"_年間発電",データシート3!$A$1:$AB$1,0),0)/10^3</f>
        <v>3775720.6710000001</v>
      </c>
      <c r="AE14" s="566">
        <f t="shared" si="0"/>
        <v>135.92594415600001</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54990</v>
      </c>
      <c r="AD15" s="1082">
        <f>VLOOKUP(年度マスタ!$K$4&amp;"_"&amp;年度マスタ!$K$9,データシート3!A:AB,MATCH("ea_"&amp;$Y15&amp;"_年間発電",データシート3!$A$1:$AB$1,0),0)/10^3</f>
        <v>337192.30200000003</v>
      </c>
      <c r="AE15" s="566">
        <f t="shared" si="0"/>
        <v>12.138922872</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27267.000000000004</v>
      </c>
      <c r="AD16" s="1082">
        <f>VLOOKUP(年度マスタ!$K$4&amp;"_"&amp;年度マスタ!$K$9,データシート3!A:AB,MATCH("ea_"&amp;$Y16&amp;"_年間発電",データシート3!$A$1:$AB$1,0),0)/10^3</f>
        <v>167207.37599999996</v>
      </c>
      <c r="AE16" s="566">
        <f t="shared" si="0"/>
        <v>6.0194655359999993</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279.97071346000007</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1459.4765329999998</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336003.83702400001</v>
      </c>
      <c r="K19" s="627">
        <f>K6*別紙!$C5/100*別紙!$E5/10^3</f>
        <v>363793.69573199982</v>
      </c>
      <c r="L19" s="627">
        <f>L6*別紙!$C5/100*別紙!$E5/10^3</f>
        <v>387242.72039999982</v>
      </c>
      <c r="M19" s="627">
        <f>M6*別紙!$C5/100*別紙!$E5/10^3</f>
        <v>415407.61660800024</v>
      </c>
      <c r="N19" s="627">
        <f>N6*別紙!$C5/100*別紙!$E5/10^3</f>
        <v>441874.22300400015</v>
      </c>
      <c r="O19" s="627">
        <f>O6*別紙!$C5/100*別紙!$E5/10^3</f>
        <v>469208.15612400015</v>
      </c>
      <c r="P19" s="627">
        <f>P6*別紙!$C5/100*別紙!$E5/10^3</f>
        <v>499951.63016398414</v>
      </c>
      <c r="Q19" s="627">
        <f>Q6*別紙!$C5/100*別紙!$E5/10^3</f>
        <v>535748.8095239948</v>
      </c>
      <c r="R19" s="651">
        <f>R6*別紙!$C5/100*別紙!$E5/10^3</f>
        <v>571610.67535202205</v>
      </c>
      <c r="S19" s="584"/>
      <c r="T19" s="201"/>
      <c r="U19" s="600"/>
      <c r="W19" s="211"/>
      <c r="X19" s="211"/>
      <c r="Y19" s="183"/>
      <c r="Z19" s="640" t="s">
        <v>390</v>
      </c>
      <c r="AA19" s="683"/>
      <c r="AB19" s="684"/>
      <c r="AC19" s="685">
        <f>SUM($AC$6,$AC$9,$AC$10,$AC$13)</f>
        <v>43320741.999999985</v>
      </c>
      <c r="AD19" s="685">
        <f>SUM($AD$6,$AD$9,$AD$10,$AD$13)</f>
        <v>70756850.160000011</v>
      </c>
      <c r="AE19" s="686">
        <f>SUM($AE$6,$AE$9,$AE$10,$AE$13,$AE$17,$AE$18)</f>
        <v>4286.6938522200007</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778069.78664399986</v>
      </c>
      <c r="K20" s="629">
        <f>K7*別紙!$C6/100*別紙!$E6/10^3</f>
        <v>939172.03394400014</v>
      </c>
      <c r="L20" s="629">
        <f>L7*別紙!$C6/100*別紙!$E6/10^3</f>
        <v>1155395.1454799992</v>
      </c>
      <c r="M20" s="629">
        <f>M7*別紙!$C6/100*別紙!$E6/10^3</f>
        <v>1287115.0571760002</v>
      </c>
      <c r="N20" s="629">
        <f>N7*別紙!$C6/100*別紙!$E6/10^3</f>
        <v>1425088.4490480002</v>
      </c>
      <c r="O20" s="629">
        <f>O7*別紙!$C6/100*別紙!$E6/10^3</f>
        <v>1515754.9168319989</v>
      </c>
      <c r="P20" s="629">
        <f>P7*別紙!$C6/100*別紙!$E6/10^3</f>
        <v>1676470.6536599535</v>
      </c>
      <c r="Q20" s="629">
        <f>Q7*別紙!$C6/100*別紙!$E6/10^3</f>
        <v>1736568.7992239504</v>
      </c>
      <c r="R20" s="646">
        <f>R7*別紙!$C6/100*別紙!$E6/10^3</f>
        <v>1760676.4970519517</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0</v>
      </c>
      <c r="K21" s="629">
        <f>K8*別紙!$C7/100*別紙!$E7/10^3</f>
        <v>0</v>
      </c>
      <c r="L21" s="629">
        <f>L8*別紙!$C7/100*別紙!$E7/10^3</f>
        <v>0</v>
      </c>
      <c r="M21" s="629">
        <f>M8*別紙!$C7/100*別紙!$E7/10^3</f>
        <v>0</v>
      </c>
      <c r="N21" s="629">
        <f>N8*別紙!$C7/100*別紙!$E7/10^3</f>
        <v>0</v>
      </c>
      <c r="O21" s="629">
        <f>O8*別紙!$C7/100*別紙!$E7/10^3</f>
        <v>0</v>
      </c>
      <c r="P21" s="629">
        <f>P8*別紙!$C7/100*別紙!$E7/10^3</f>
        <v>0</v>
      </c>
      <c r="Q21" s="629">
        <f>Q8*別紙!$C7/100*別紙!$E7/10^3</f>
        <v>0</v>
      </c>
      <c r="R21" s="646">
        <f>R8*別紙!$C7/100*別紙!$E7/10^3</f>
        <v>0</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138414.65760000001</v>
      </c>
      <c r="K22" s="629">
        <f>K9*別紙!$C8/100*別紙!$E8/10^3</f>
        <v>311493.68639999995</v>
      </c>
      <c r="L22" s="629">
        <f>L9*別紙!$C8/100*別紙!$E8/10^3</f>
        <v>406393.92</v>
      </c>
      <c r="M22" s="629">
        <f>M9*別紙!$C8/100*別紙!$E8/10^3</f>
        <v>337911.9192</v>
      </c>
      <c r="N22" s="629">
        <f>N9*別紙!$C8/100*別紙!$E8/10^3</f>
        <v>428010.27119999984</v>
      </c>
      <c r="O22" s="629">
        <f>O9*別紙!$C8/100*別紙!$E8/10^3</f>
        <v>647764.68240000005</v>
      </c>
      <c r="P22" s="629">
        <f>P9*別紙!$C8/100*別紙!$E8/10^3</f>
        <v>670862.69999999995</v>
      </c>
      <c r="Q22" s="629">
        <f>Q9*別紙!$C8/100*別紙!$E8/10^3</f>
        <v>703786.28399999999</v>
      </c>
      <c r="R22" s="646">
        <f>R9*別紙!$C8/100*別紙!$E8/10^3</f>
        <v>876546.79919999978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140.16</v>
      </c>
      <c r="K23" s="629">
        <f>K10*別紙!$C9/100*別紙!$E9/10^3</f>
        <v>140.16</v>
      </c>
      <c r="L23" s="629">
        <f>L10*別紙!$C9/100*別紙!$E9/10^3</f>
        <v>140.16</v>
      </c>
      <c r="M23" s="629">
        <f>M10*別紙!$C9/100*別紙!$E9/10^3</f>
        <v>140.16</v>
      </c>
      <c r="N23" s="629">
        <f>N10*別紙!$C9/100*別紙!$E9/10^3</f>
        <v>140.16</v>
      </c>
      <c r="O23" s="629">
        <f>O10*別紙!$C9/100*別紙!$E9/10^3</f>
        <v>140.16</v>
      </c>
      <c r="P23" s="629">
        <f>P10*別紙!$C9/100*別紙!$E9/10^3</f>
        <v>140.16</v>
      </c>
      <c r="Q23" s="629">
        <f>Q10*別紙!$C9/100*別紙!$E9/10^3</f>
        <v>140.16</v>
      </c>
      <c r="R23" s="646">
        <f>R10*別紙!$C9/100*別紙!$E9/10^3</f>
        <v>140.16</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24387.84</v>
      </c>
      <c r="K24" s="666">
        <f>K11*別紙!$C10/100*別紙!$E10/10^3</f>
        <v>47619.360000000001</v>
      </c>
      <c r="L24" s="666">
        <f>L11*別紙!$C10/100*別紙!$E10/10^3</f>
        <v>52122</v>
      </c>
      <c r="M24" s="666">
        <f>M11*別紙!$C10/100*別紙!$E10/10^3</f>
        <v>80017.343999999997</v>
      </c>
      <c r="N24" s="666">
        <f>N11*別紙!$C10/100*別紙!$E10/10^3</f>
        <v>89579.76</v>
      </c>
      <c r="O24" s="666">
        <f>O11*別紙!$C10/100*別紙!$E10/10^3</f>
        <v>212952.670656</v>
      </c>
      <c r="P24" s="666">
        <f>P11*別紙!$C10/100*別紙!$E10/10^3</f>
        <v>223943.80761600001</v>
      </c>
      <c r="Q24" s="666">
        <f>Q11*別紙!$C10/100*別紙!$E10/10^3</f>
        <v>226389.59961599999</v>
      </c>
      <c r="R24" s="667">
        <f>R11*別紙!$C10/100*別紙!$E10/10^3</f>
        <v>254237.62560000003</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1277016.2812679999</v>
      </c>
      <c r="K25" s="669">
        <f t="shared" si="3"/>
        <v>1662218.9360759999</v>
      </c>
      <c r="L25" s="669">
        <f t="shared" si="3"/>
        <v>2001293.9458799988</v>
      </c>
      <c r="M25" s="669">
        <f t="shared" si="3"/>
        <v>2120592.0969839999</v>
      </c>
      <c r="N25" s="669">
        <f t="shared" si="3"/>
        <v>2384692.863252</v>
      </c>
      <c r="O25" s="669">
        <f t="shared" si="3"/>
        <v>2845820.5860119988</v>
      </c>
      <c r="P25" s="669">
        <f t="shared" si="3"/>
        <v>3071368.9514399376</v>
      </c>
      <c r="Q25" s="669">
        <f t="shared" si="3"/>
        <v>3202633.6523639453</v>
      </c>
      <c r="R25" s="670">
        <f t="shared" ref="R25" si="4">SUM(R19:R24)</f>
        <v>3463211.7572039734</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13411243.171142122</v>
      </c>
      <c r="K26" s="1052">
        <f>(VLOOKUP(年度マスタ!$K$4&amp;"_"&amp;K$18,データシート1!$A:$BT,MATCH("da_合計",データシート1!$A$1:$BT$1,0),0))/10^3</f>
        <v>13355397.78589242</v>
      </c>
      <c r="L26" s="1052">
        <f>(VLOOKUP(年度マスタ!$K$4&amp;"_"&amp;L$18,データシート1!$A:$BT,MATCH("da_合計",データシート1!$A$1:$BT$1,0),0))/10^3</f>
        <v>13384011.993408795</v>
      </c>
      <c r="M26" s="1052">
        <f>(VLOOKUP(年度マスタ!$K$4&amp;"_"&amp;M$18,データシート1!$A:$BT,MATCH("da_合計",データシート1!$A$1:$BT$1,0),0))/10^3</f>
        <v>13027090.699040528</v>
      </c>
      <c r="N26" s="1052">
        <f>(VLOOKUP(年度マスタ!$K$4&amp;"_"&amp;N$18,データシート1!$A:$BT,MATCH("da_合計",データシート1!$A$1:$BT$1,0),0))/10^3</f>
        <v>13030003.487290237</v>
      </c>
      <c r="O26" s="1052">
        <f>(VLOOKUP(年度マスタ!$K$4&amp;"_"&amp;O$18,データシート1!$A:$BT,MATCH("da_合計",データシート1!$A$1:$BT$1,0),0))/10^3</f>
        <v>12729791.033107011</v>
      </c>
      <c r="P26" s="1052">
        <f>(VLOOKUP(年度マスタ!$K$4&amp;"_"&amp;P$18,データシート1!$A:$BT,MATCH("da_合計",データシート1!$A$1:$BT$1,0),0))/10^3</f>
        <v>13243123.581468388</v>
      </c>
      <c r="Q26" s="1052">
        <f>(VLOOKUP(年度マスタ!$K$4&amp;"_"&amp;Q$18,データシート1!$A:$BT,MATCH("da_合計",データシート1!$A$1:$BT$1,0),0))/10^3</f>
        <v>12991340.010891812</v>
      </c>
      <c r="R26" s="1050">
        <f>Q26</f>
        <v>12991340.010891812</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9.521982898765434E-2</v>
      </c>
      <c r="K27" s="850">
        <f t="shared" ref="K27:P27" si="5">K25/K26</f>
        <v>0.12446045881402618</v>
      </c>
      <c r="L27" s="850">
        <f t="shared" si="5"/>
        <v>0.14952870237007954</v>
      </c>
      <c r="M27" s="850">
        <f t="shared" si="5"/>
        <v>0.16278324500651445</v>
      </c>
      <c r="N27" s="850">
        <f t="shared" si="5"/>
        <v>0.1830155199557762</v>
      </c>
      <c r="O27" s="850">
        <f t="shared" si="5"/>
        <v>0.22355595458014429</v>
      </c>
      <c r="P27" s="850">
        <f t="shared" si="5"/>
        <v>0.23192179190548537</v>
      </c>
      <c r="Q27" s="850">
        <f>Q25/Q26</f>
        <v>0.24652065527335046</v>
      </c>
      <c r="R27" s="851">
        <f>R25/R26</f>
        <v>0.26657848646101562</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0.26657848646101562</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5.4464628052747575</v>
      </c>
      <c r="AA52" s="183"/>
      <c r="AB52" s="690" t="s">
        <v>414</v>
      </c>
      <c r="AC52" s="691">
        <f>$AD6</f>
        <v>57438566.162000015</v>
      </c>
      <c r="AD52" s="692">
        <f>R19+R20</f>
        <v>2332287.1724039735</v>
      </c>
      <c r="AE52" s="693">
        <f t="shared" ref="AE52:AE54" si="6">IFERROR(AD52/AC52,"-")</f>
        <v>4.0604898907573343E-2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57765510.149108201</v>
      </c>
      <c r="Z53" s="1129"/>
      <c r="AA53" s="183"/>
      <c r="AB53" s="690" t="s">
        <v>378</v>
      </c>
      <c r="AC53" s="691">
        <f>$AD9</f>
        <v>5294289.2050000019</v>
      </c>
      <c r="AD53" s="692">
        <f>R21</f>
        <v>0</v>
      </c>
      <c r="AE53" s="693">
        <f t="shared" si="6"/>
        <v>0</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3743874.4439999983</v>
      </c>
      <c r="AD54" s="691">
        <f>R22</f>
        <v>876546.79919999978</v>
      </c>
      <c r="AE54" s="693">
        <f t="shared" si="6"/>
        <v>0.23412825732037293</v>
      </c>
      <c r="AF54" s="485"/>
      <c r="AG54" s="44"/>
      <c r="AH54" s="433"/>
      <c r="AI54" s="455" t="s">
        <v>441</v>
      </c>
      <c r="AJ54" s="456">
        <f>VLOOKUP(年度マスタ!$K$4&amp;"_"&amp;AJ$53,データシート1!$A$1:$BT$2000,MATCH("ca_太陽光発電（10kW未満）",データシート1!$A$1:$BT$1,0),0)</f>
        <v>64746</v>
      </c>
      <c r="AK54" s="456">
        <f>VLOOKUP(年度マスタ!$K$4&amp;"_"&amp;AK$53,データシート1!$A$1:$BT$2000,MATCH("ca_太陽光発電（10kW未満）",データシート1!$A$1:$BT$1,0),0)</f>
        <v>69276</v>
      </c>
      <c r="AL54" s="456">
        <f>VLOOKUP(年度マスタ!$K$4&amp;"_"&amp;AL$53,データシート1!$A$1:$BT$2000,MATCH("ca_太陽光発電（10kW未満）",データシート1!$A$1:$BT$1,0),0)</f>
        <v>73081</v>
      </c>
      <c r="AM54" s="456">
        <f>VLOOKUP(年度マスタ!$K$4&amp;"_"&amp;AM$53,データシート1!$A$1:$BT$2000,MATCH("ca_太陽光発電（10kW未満）",データシート1!$A$1:$BT$1,0),0)</f>
        <v>77635</v>
      </c>
      <c r="AN54" s="456">
        <f>VLOOKUP(年度マスタ!$K$4&amp;"_"&amp;AN$53,データシート1!$A$1:$BT$2000,MATCH("ca_太陽光発電（10kW未満）",データシート1!$A$1:$BT$1,0),0)</f>
        <v>81839</v>
      </c>
      <c r="AO54" s="456">
        <f>VLOOKUP(年度マスタ!$K$4&amp;"_"&amp;AO$53,データシート1!$A$1:$BT$2000,MATCH("ca_太陽光発電（10kW未満）",データシート1!$A$1:$BT$1,0),0)</f>
        <v>85767</v>
      </c>
      <c r="AP54" s="456">
        <f>VLOOKUP(年度マスタ!$K$4&amp;"_"&amp;AP$53,データシート1!$A$1:$BT$2000,MATCH("ca_太陽光発電（10kW未満）",データシート1!$A$1:$BT$1,0),0)</f>
        <v>90028</v>
      </c>
      <c r="AQ54" s="456">
        <f>VLOOKUP(年度マスタ!$K$4&amp;"_"&amp;AQ$53,データシート1!$A$1:$BT$2000,MATCH("ca_太陽光発電（10kW未満）",データシート1!$A$1:$BT$1,0),0)</f>
        <v>94980</v>
      </c>
      <c r="AR54" s="456">
        <f>VLOOKUP(年度マスタ!$K$4&amp;"_"&amp;AR$53,データシート1!$A$1:$BT$2000,MATCH("ca_太陽光発電（10kW未満）",データシート1!$A$1:$BT$1,0),0)</f>
        <v>100060</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4280120.3490000004</v>
      </c>
      <c r="AD55" s="691">
        <f>R23</f>
        <v>140.16</v>
      </c>
      <c r="AE55" s="693">
        <f>IFERROR(AD55/AC55,"-")</f>
        <v>3.2746742748190881E-5</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長野県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長野県</v>
      </c>
      <c r="AY12" s="24" t="str">
        <f>年度マスタ!$J4</f>
        <v>長野県</v>
      </c>
      <c r="AZ12" s="24" t="str">
        <f>年度マスタ!$K4</f>
        <v>20</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長野県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長野県</v>
      </c>
      <c r="AY4" s="1037" t="str">
        <f>年度マスタ!$J4</f>
        <v>長野県</v>
      </c>
      <c r="AZ4" s="1037" t="str">
        <f>年度マスタ!$K4</f>
        <v>20</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20349</v>
      </c>
      <c r="AY72" s="19" t="str">
        <f>IF(IFERROR(比較地域マスタ!$AE7,"")=0,"",IFERROR(比較地域マスタ!$AE7,""))</f>
        <v>青木村</v>
      </c>
      <c r="AZ72" s="17"/>
      <c r="BA72" s="23">
        <v>1</v>
      </c>
      <c r="BB72" s="23">
        <v>1</v>
      </c>
      <c r="BC72" s="19" t="str">
        <f>AX72</f>
        <v>20349</v>
      </c>
      <c r="BD72" s="19" t="str">
        <f>AY72</f>
        <v>青木村</v>
      </c>
      <c r="BE72" s="35">
        <f>VLOOKUP(BC72&amp;"_"&amp;$AZ$9,データシート3!A:AB,MATCH("ea_"&amp;"太陽光（建物系）"&amp;"_年間発電",データシート3!$A$1:$AB$1,0),0)/10^3+VLOOKUP(BC72&amp;"_"&amp;$AZ$9,データシート3!A:AB,MATCH("ea_"&amp;"太陽光（土地系）"&amp;"_年間発電",データシート3!$A$1:$AB$1,0),0)/10^3</f>
        <v>179753.93100000001</v>
      </c>
      <c r="BF72" s="35">
        <f>VLOOKUP(BC72&amp;"_"&amp;$AZ$9,データシート3!A:AB,MATCH("ea_"&amp;"風力（陸上）"&amp;"_年間発電",データシート3!$A$1:$AB$1,0),0)/10^3</f>
        <v>69771.171000000002</v>
      </c>
      <c r="BG72" s="35">
        <f>VLOOKUP(BC72&amp;"_"&amp;$AZ$9,データシート3!A:AB,MATCH("ea_"&amp;"中小水（河川）"&amp;"_年間発電",データシート3!$A$1:$AB$1,0),0)/10^3+VLOOKUP(BC72&amp;"_"&amp;$AZ$9,データシート3!A:AB,MATCH("ea_"&amp;"中小水（農業用水路）"&amp;"_年間発電",データシート3!$A$1:$AB$1,0),0)/10^3</f>
        <v>3974.212</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253499.31400000001</v>
      </c>
      <c r="BJ72" s="35">
        <f>(VLOOKUP($BC72&amp;"_"&amp;$AZ$8,データシート3!$A:$AN,MATCH("da_合計",データシート3!$A$1:$AN$1,0),0))/10^3</f>
        <v>18888.034122280736</v>
      </c>
      <c r="BK72" s="35">
        <f t="shared" ref="BK72:BK103" si="21">BI72-BJ72</f>
        <v>234611.27987771927</v>
      </c>
      <c r="BL72" s="35">
        <f t="shared" ref="BL72:BL103" si="22">IF(BK72&gt;0,0,BK72)</f>
        <v>0</v>
      </c>
      <c r="BM72" s="35">
        <f t="shared" ref="BM72:BM103" si="23">IF(BK72&gt;0,BK72,0)</f>
        <v>234611.27987771927</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20422</v>
      </c>
      <c r="AY73" s="19" t="str">
        <f>IF(IFERROR(比較地域マスタ!$AE8,"")=0,"",IFERROR(比較地域マスタ!$AE8,""))</f>
        <v>上松町</v>
      </c>
      <c r="AZ73" s="17"/>
      <c r="BA73" s="23">
        <v>2</v>
      </c>
      <c r="BB73" s="23">
        <v>1</v>
      </c>
      <c r="BC73" s="19" t="str">
        <f t="shared" ref="BC73:BC136" si="24">AX73</f>
        <v>20422</v>
      </c>
      <c r="BD73" s="19" t="str">
        <f t="shared" ref="BD73:BD136" si="25">AY73</f>
        <v>上松町</v>
      </c>
      <c r="BE73" s="35">
        <f>VLOOKUP(BC73&amp;"_"&amp;$AZ$9,データシート3!A:AB,MATCH("ea_"&amp;"太陽光（建物系）"&amp;"_年間発電",データシート3!$A$1:$AB$1,0),0)/10^3+VLOOKUP(BC73&amp;"_"&amp;$AZ$9,データシート3!A:AB,MATCH("ea_"&amp;"太陽光（土地系）"&amp;"_年間発電",データシート3!$A$1:$AB$1,0),0)/10^3</f>
        <v>93828.650999999983</v>
      </c>
      <c r="BF73" s="35">
        <f>VLOOKUP(BC73&amp;"_"&amp;$AZ$9,データシート3!A:AB,MATCH("ea_"&amp;"風力（陸上）"&amp;"_年間発電",データシート3!$A$1:$AB$1,0),0)/10^3</f>
        <v>17158.234</v>
      </c>
      <c r="BG73" s="35">
        <f>VLOOKUP(BC73&amp;"_"&amp;$AZ$9,データシート3!A:AB,MATCH("ea_"&amp;"中小水（河川）"&amp;"_年間発電",データシート3!$A$1:$AB$1,0),0)/10^3+VLOOKUP(BC73&amp;"_"&amp;$AZ$9,データシート3!A:AB,MATCH("ea_"&amp;"中小水（農業用水路）"&amp;"_年間発電",データシート3!$A$1:$AB$1,0),0)/10^3</f>
        <v>91993.834000000003</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202980.71899999998</v>
      </c>
      <c r="BJ73" s="35">
        <f>(VLOOKUP($BC73&amp;"_"&amp;$AZ$8,データシート3!$A:$AN,MATCH("da_合計",データシート3!$A$1:$AN$1,0),0))/10^3</f>
        <v>30911.636557630969</v>
      </c>
      <c r="BK73" s="35">
        <f t="shared" si="21"/>
        <v>172069.08244236902</v>
      </c>
      <c r="BL73" s="35">
        <f t="shared" si="22"/>
        <v>0</v>
      </c>
      <c r="BM73" s="35">
        <f t="shared" si="23"/>
        <v>172069.08244236902</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20451</v>
      </c>
      <c r="AY74" s="19" t="str">
        <f>IF(IFERROR(比較地域マスタ!$AE9,"")=0,"",IFERROR(比較地域マスタ!$AE9,""))</f>
        <v>朝日村</v>
      </c>
      <c r="AZ74" s="17"/>
      <c r="BA74" s="23">
        <v>3</v>
      </c>
      <c r="BB74" s="23">
        <v>1</v>
      </c>
      <c r="BC74" s="19" t="str">
        <f t="shared" si="24"/>
        <v>20451</v>
      </c>
      <c r="BD74" s="19" t="str">
        <f t="shared" si="25"/>
        <v>朝日村</v>
      </c>
      <c r="BE74" s="35">
        <f>VLOOKUP(BC74&amp;"_"&amp;$AZ$9,データシート3!A:AB,MATCH("ea_"&amp;"太陽光（建物系）"&amp;"_年間発電",データシート3!$A$1:$AB$1,0),0)/10^3+VLOOKUP(BC74&amp;"_"&amp;$AZ$9,データシート3!A:AB,MATCH("ea_"&amp;"太陽光（土地系）"&amp;"_年間発電",データシート3!$A$1:$AB$1,0),0)/10^3</f>
        <v>285779.47899999999</v>
      </c>
      <c r="BF74" s="35">
        <f>VLOOKUP(BC74&amp;"_"&amp;$AZ$9,データシート3!A:AB,MATCH("ea_"&amp;"風力（陸上）"&amp;"_年間発電",データシート3!$A$1:$AB$1,0),0)/10^3</f>
        <v>18984.185000000001</v>
      </c>
      <c r="BG74" s="35">
        <f>VLOOKUP(BC74&amp;"_"&amp;$AZ$9,データシート3!A:AB,MATCH("ea_"&amp;"中小水（河川）"&amp;"_年間発電",データシート3!$A$1:$AB$1,0),0)/10^3+VLOOKUP(BC74&amp;"_"&amp;$AZ$9,データシート3!A:AB,MATCH("ea_"&amp;"中小水（農業用水路）"&amp;"_年間発電",データシート3!$A$1:$AB$1,0),0)/10^3</f>
        <v>46967.499000000003</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5">
        <f t="shared" si="26"/>
        <v>351731.163</v>
      </c>
      <c r="BJ74" s="35">
        <f>(VLOOKUP($BC74&amp;"_"&amp;$AZ$8,データシート3!$A:$AN,MATCH("da_合計",データシート3!$A$1:$AN$1,0),0))/10^3</f>
        <v>19779.313664109606</v>
      </c>
      <c r="BK74" s="35">
        <f t="shared" si="21"/>
        <v>331951.84933589038</v>
      </c>
      <c r="BL74" s="35">
        <f t="shared" si="22"/>
        <v>0</v>
      </c>
      <c r="BM74" s="35">
        <f t="shared" si="23"/>
        <v>331951.84933589038</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20407</v>
      </c>
      <c r="AY75" s="19" t="str">
        <f>IF(IFERROR(比較地域マスタ!$AE10,"")=0,"",IFERROR(比較地域マスタ!$AE10,""))</f>
        <v>阿智村</v>
      </c>
      <c r="AZ75" s="17"/>
      <c r="BA75" s="23">
        <v>4</v>
      </c>
      <c r="BB75" s="23">
        <v>1</v>
      </c>
      <c r="BC75" s="19" t="str">
        <f t="shared" si="24"/>
        <v>20407</v>
      </c>
      <c r="BD75" s="19" t="str">
        <f t="shared" si="25"/>
        <v>阿智村</v>
      </c>
      <c r="BE75" s="35">
        <f>VLOOKUP(BC75&amp;"_"&amp;$AZ$9,データシート3!A:AB,MATCH("ea_"&amp;"太陽光（建物系）"&amp;"_年間発電",データシート3!$A$1:$AB$1,0),0)/10^3+VLOOKUP(BC75&amp;"_"&amp;$AZ$9,データシート3!A:AB,MATCH("ea_"&amp;"太陽光（土地系）"&amp;"_年間発電",データシート3!$A$1:$AB$1,0),0)/10^3</f>
        <v>221365.34399999998</v>
      </c>
      <c r="BF75" s="35">
        <f>VLOOKUP(BC75&amp;"_"&amp;$AZ$9,データシート3!A:AB,MATCH("ea_"&amp;"風力（陸上）"&amp;"_年間発電",データシート3!$A$1:$AB$1,0),0)/10^3</f>
        <v>140515.41200000001</v>
      </c>
      <c r="BG75" s="35">
        <f>VLOOKUP(BC75&amp;"_"&amp;$AZ$9,データシート3!A:AB,MATCH("ea_"&amp;"中小水（河川）"&amp;"_年間発電",データシート3!$A$1:$AB$1,0),0)/10^3+VLOOKUP(BC75&amp;"_"&amp;$AZ$9,データシート3!A:AB,MATCH("ea_"&amp;"中小水（農業用水路）"&amp;"_年間発電",データシート3!$A$1:$AB$1,0),0)/10^3</f>
        <v>8547.2630000000026</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370428.01899999997</v>
      </c>
      <c r="BJ75" s="35">
        <f>(VLOOKUP($BC75&amp;"_"&amp;$AZ$8,データシート3!$A:$AN,MATCH("da_合計",データシート3!$A$1:$AN$1,0),0))/10^3</f>
        <v>40806.404535310081</v>
      </c>
      <c r="BK75" s="35">
        <f t="shared" si="21"/>
        <v>329621.61446468986</v>
      </c>
      <c r="BL75" s="35">
        <f t="shared" si="22"/>
        <v>0</v>
      </c>
      <c r="BM75" s="35">
        <f t="shared" si="23"/>
        <v>329621.61446468986</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20220</v>
      </c>
      <c r="AY76" s="19" t="str">
        <f>IF(IFERROR(比較地域マスタ!$AE11,"")=0,"",IFERROR(比較地域マスタ!$AE11,""))</f>
        <v>安曇野市</v>
      </c>
      <c r="AZ76" s="17"/>
      <c r="BA76" s="23">
        <v>5</v>
      </c>
      <c r="BB76" s="23">
        <v>1</v>
      </c>
      <c r="BC76" s="19" t="str">
        <f t="shared" si="24"/>
        <v>20220</v>
      </c>
      <c r="BD76" s="19" t="str">
        <f t="shared" si="25"/>
        <v>安曇野市</v>
      </c>
      <c r="BE76" s="35">
        <f>VLOOKUP(BC76&amp;"_"&amp;$AZ$9,データシート3!A:AB,MATCH("ea_"&amp;"太陽光（建物系）"&amp;"_年間発電",データシート3!$A$1:$AB$1,0),0)/10^3+VLOOKUP(BC76&amp;"_"&amp;$AZ$9,データシート3!A:AB,MATCH("ea_"&amp;"太陽光（土地系）"&amp;"_年間発電",データシート3!$A$1:$AB$1,0),0)/10^3</f>
        <v>3651762.23</v>
      </c>
      <c r="BF76" s="35">
        <f>VLOOKUP(BC76&amp;"_"&amp;$AZ$9,データシート3!A:AB,MATCH("ea_"&amp;"風力（陸上）"&amp;"_年間発電",データシート3!$A$1:$AB$1,0),0)/10^3</f>
        <v>21540.919000000005</v>
      </c>
      <c r="BG76" s="35">
        <f>VLOOKUP(BC76&amp;"_"&amp;$AZ$9,データシート3!A:AB,MATCH("ea_"&amp;"中小水（河川）"&amp;"_年間発電",データシート3!$A$1:$AB$1,0),0)/10^3+VLOOKUP(BC76&amp;"_"&amp;$AZ$9,データシート3!A:AB,MATCH("ea_"&amp;"中小水（農業用水路）"&amp;"_年間発電",データシート3!$A$1:$AB$1,0),0)/10^3</f>
        <v>135654.62</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3808957.7690000003</v>
      </c>
      <c r="BJ76" s="35">
        <f>(VLOOKUP($BC76&amp;"_"&amp;$AZ$8,データシート3!$A:$AN,MATCH("da_合計",データシート3!$A$1:$AN$1,0),0))/10^3</f>
        <v>694616.27524304914</v>
      </c>
      <c r="BK76" s="35">
        <f t="shared" si="21"/>
        <v>3114341.4937569513</v>
      </c>
      <c r="BL76" s="35">
        <f t="shared" si="22"/>
        <v>0</v>
      </c>
      <c r="BM76" s="35">
        <f t="shared" si="23"/>
        <v>3114341.4937569513</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20404</v>
      </c>
      <c r="AY77" s="19" t="str">
        <f>IF(IFERROR(比較地域マスタ!$AE12,"")=0,"",IFERROR(比較地域マスタ!$AE12,""))</f>
        <v>阿南町</v>
      </c>
      <c r="AZ77" s="17"/>
      <c r="BA77" s="23">
        <v>6</v>
      </c>
      <c r="BB77" s="23">
        <v>1</v>
      </c>
      <c r="BC77" s="19" t="str">
        <f t="shared" si="24"/>
        <v>20404</v>
      </c>
      <c r="BD77" s="19" t="str">
        <f t="shared" si="25"/>
        <v>阿南町</v>
      </c>
      <c r="BE77" s="35">
        <f>VLOOKUP(BC77&amp;"_"&amp;$AZ$9,データシート3!A:AB,MATCH("ea_"&amp;"太陽光（建物系）"&amp;"_年間発電",データシート3!$A$1:$AB$1,0),0)/10^3+VLOOKUP(BC77&amp;"_"&amp;$AZ$9,データシート3!A:AB,MATCH("ea_"&amp;"太陽光（土地系）"&amp;"_年間発電",データシート3!$A$1:$AB$1,0),0)/10^3</f>
        <v>202355.82100000003</v>
      </c>
      <c r="BF77" s="35">
        <f>VLOOKUP(BC77&amp;"_"&amp;$AZ$9,データシート3!A:AB,MATCH("ea_"&amp;"風力（陸上）"&amp;"_年間発電",データシート3!$A$1:$AB$1,0),0)/10^3</f>
        <v>228981.00599999999</v>
      </c>
      <c r="BG77" s="35">
        <f>VLOOKUP(BC77&amp;"_"&amp;$AZ$9,データシート3!A:AB,MATCH("ea_"&amp;"中小水（河川）"&amp;"_年間発電",データシート3!$A$1:$AB$1,0),0)/10^3+VLOOKUP(BC77&amp;"_"&amp;$AZ$9,データシート3!A:AB,MATCH("ea_"&amp;"中小水（農業用水路）"&amp;"_年間発電",データシート3!$A$1:$AB$1,0),0)/10^3</f>
        <v>2119.7350000000001</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433456.56200000003</v>
      </c>
      <c r="BJ77" s="35">
        <f>(VLOOKUP($BC77&amp;"_"&amp;$AZ$8,データシート3!$A:$AN,MATCH("da_合計",データシート3!$A$1:$AN$1,0),0))/10^3</f>
        <v>21092.80541145903</v>
      </c>
      <c r="BK77" s="35">
        <f t="shared" si="21"/>
        <v>412363.75658854103</v>
      </c>
      <c r="BL77" s="35">
        <f t="shared" si="22"/>
        <v>0</v>
      </c>
      <c r="BM77" s="35">
        <f t="shared" si="23"/>
        <v>412363.75658854103</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20384</v>
      </c>
      <c r="AY78" s="19" t="str">
        <f>IF(IFERROR(比較地域マスタ!$AE13,"")=0,"",IFERROR(比較地域マスタ!$AE13,""))</f>
        <v>飯島町</v>
      </c>
      <c r="AZ78" s="17"/>
      <c r="BA78" s="23">
        <v>7</v>
      </c>
      <c r="BB78" s="23">
        <v>1</v>
      </c>
      <c r="BC78" s="19" t="str">
        <f t="shared" si="24"/>
        <v>20384</v>
      </c>
      <c r="BD78" s="19" t="str">
        <f t="shared" si="25"/>
        <v>飯島町</v>
      </c>
      <c r="BE78" s="35">
        <f>VLOOKUP(BC78&amp;"_"&amp;$AZ$9,データシート3!A:AB,MATCH("ea_"&amp;"太陽光（建物系）"&amp;"_年間発電",データシート3!$A$1:$AB$1,0),0)/10^3+VLOOKUP(BC78&amp;"_"&amp;$AZ$9,データシート3!A:AB,MATCH("ea_"&amp;"太陽光（土地系）"&amp;"_年間発電",データシート3!$A$1:$AB$1,0),0)/10^3</f>
        <v>637261.73</v>
      </c>
      <c r="BF78" s="35">
        <f>VLOOKUP(BC78&amp;"_"&amp;$AZ$9,データシート3!A:AB,MATCH("ea_"&amp;"風力（陸上）"&amp;"_年間発電",データシート3!$A$1:$AB$1,0),0)/10^3</f>
        <v>23803.088</v>
      </c>
      <c r="BG78" s="35">
        <f>VLOOKUP(BC78&amp;"_"&amp;$AZ$9,データシート3!A:AB,MATCH("ea_"&amp;"中小水（河川）"&amp;"_年間発電",データシート3!$A$1:$AB$1,0),0)/10^3+VLOOKUP(BC78&amp;"_"&amp;$AZ$9,データシート3!A:AB,MATCH("ea_"&amp;"中小水（農業用水路）"&amp;"_年間発電",データシート3!$A$1:$AB$1,0),0)/10^3</f>
        <v>8206.3080000000027</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669271.12599999993</v>
      </c>
      <c r="BJ78" s="35">
        <f>(VLOOKUP($BC78&amp;"_"&amp;$AZ$8,データシート3!$A:$AN,MATCH("da_合計",データシート3!$A$1:$AN$1,0),0))/10^3</f>
        <v>62561.939798656924</v>
      </c>
      <c r="BK78" s="35">
        <f t="shared" si="21"/>
        <v>606709.18620134296</v>
      </c>
      <c r="BL78" s="35">
        <f t="shared" si="22"/>
        <v>0</v>
      </c>
      <c r="BM78" s="35">
        <f t="shared" si="23"/>
        <v>606709.18620134296</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20205</v>
      </c>
      <c r="AY79" s="19" t="str">
        <f>IF(IFERROR(比較地域マスタ!$AE14,"")=0,"",IFERROR(比較地域マスタ!$AE14,""))</f>
        <v>飯田市</v>
      </c>
      <c r="AZ79" s="17"/>
      <c r="BA79" s="23">
        <v>8</v>
      </c>
      <c r="BB79" s="23">
        <v>1</v>
      </c>
      <c r="BC79" s="19" t="str">
        <f t="shared" si="24"/>
        <v>20205</v>
      </c>
      <c r="BD79" s="19" t="str">
        <f t="shared" si="25"/>
        <v>飯田市</v>
      </c>
      <c r="BE79" s="35">
        <f>VLOOKUP(BC79&amp;"_"&amp;$AZ$9,データシート3!A:AB,MATCH("ea_"&amp;"太陽光（建物系）"&amp;"_年間発電",データシート3!$A$1:$AB$1,0),0)/10^3+VLOOKUP(BC79&amp;"_"&amp;$AZ$9,データシート3!A:AB,MATCH("ea_"&amp;"太陽光（土地系）"&amp;"_年間発電",データシート3!$A$1:$AB$1,0),0)/10^3</f>
        <v>1741172.7540000002</v>
      </c>
      <c r="BF79" s="35">
        <f>VLOOKUP(BC79&amp;"_"&amp;$AZ$9,データシート3!A:AB,MATCH("ea_"&amp;"風力（陸上）"&amp;"_年間発電",データシート3!$A$1:$AB$1,0),0)/10^3</f>
        <v>38010.502999999997</v>
      </c>
      <c r="BG79" s="35">
        <f>VLOOKUP(BC79&amp;"_"&amp;$AZ$9,データシート3!A:AB,MATCH("ea_"&amp;"中小水（河川）"&amp;"_年間発電",データシート3!$A$1:$AB$1,0),0)/10^3+VLOOKUP(BC79&amp;"_"&amp;$AZ$9,データシート3!A:AB,MATCH("ea_"&amp;"中小水（農業用水路）"&amp;"_年間発電",データシート3!$A$1:$AB$1,0),0)/10^3</f>
        <v>43654.911</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1822838.1680000003</v>
      </c>
      <c r="BJ79" s="35">
        <f>(VLOOKUP($BC79&amp;"_"&amp;$AZ$8,データシート3!$A:$AN,MATCH("da_合計",データシート3!$A$1:$AN$1,0),0))/10^3</f>
        <v>556720.20145703666</v>
      </c>
      <c r="BK79" s="35">
        <f t="shared" si="21"/>
        <v>1266117.9665429636</v>
      </c>
      <c r="BL79" s="35">
        <f>IF(BK79&gt;0,0,BK79)</f>
        <v>0</v>
      </c>
      <c r="BM79" s="35">
        <f>IF(BK79&gt;0,BK79,0)</f>
        <v>1266117.9665429636</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20590</v>
      </c>
      <c r="AY80" s="19" t="str">
        <f>IF(IFERROR(比較地域マスタ!$AE15,"")=0,"",IFERROR(比較地域マスタ!$AE15,""))</f>
        <v>飯綱町</v>
      </c>
      <c r="AZ80" s="17"/>
      <c r="BA80" s="23">
        <v>9</v>
      </c>
      <c r="BB80" s="23">
        <v>1</v>
      </c>
      <c r="BC80" s="19" t="str">
        <f t="shared" si="24"/>
        <v>20590</v>
      </c>
      <c r="BD80" s="19" t="str">
        <f t="shared" si="25"/>
        <v>飯綱町</v>
      </c>
      <c r="BE80" s="35">
        <f>VLOOKUP(BC80&amp;"_"&amp;$AZ$9,データシート3!A:AB,MATCH("ea_"&amp;"太陽光（建物系）"&amp;"_年間発電",データシート3!$A$1:$AB$1,0),0)/10^3+VLOOKUP(BC80&amp;"_"&amp;$AZ$9,データシート3!A:AB,MATCH("ea_"&amp;"太陽光（土地系）"&amp;"_年間発電",データシート3!$A$1:$AB$1,0),0)/10^3</f>
        <v>740263.848</v>
      </c>
      <c r="BF80" s="35">
        <f>VLOOKUP(BC80&amp;"_"&amp;$AZ$9,データシート3!A:AB,MATCH("ea_"&amp;"風力（陸上）"&amp;"_年間発電",データシート3!$A$1:$AB$1,0),0)/10^3</f>
        <v>40959.535000000003</v>
      </c>
      <c r="BG80" s="35">
        <f>VLOOKUP(BC80&amp;"_"&amp;$AZ$9,データシート3!A:AB,MATCH("ea_"&amp;"中小水（河川）"&amp;"_年間発電",データシート3!$A$1:$AB$1,0),0)/10^3+VLOOKUP(BC80&amp;"_"&amp;$AZ$9,データシート3!A:AB,MATCH("ea_"&amp;"中小水（農業用水路）"&amp;"_年間発電",データシート3!$A$1:$AB$1,0),0)/10^3</f>
        <v>31304.623</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5">
        <f t="shared" si="26"/>
        <v>813306.52500000002</v>
      </c>
      <c r="BJ80" s="35">
        <f>(VLOOKUP($BC80&amp;"_"&amp;$AZ$8,データシート3!$A:$AN,MATCH("da_合計",データシート3!$A$1:$AN$1,0),0))/10^3</f>
        <v>41620.90090603687</v>
      </c>
      <c r="BK80" s="35">
        <f t="shared" si="21"/>
        <v>771685.62409396318</v>
      </c>
      <c r="BL80" s="35">
        <f t="shared" si="22"/>
        <v>0</v>
      </c>
      <c r="BM80" s="35">
        <f t="shared" si="23"/>
        <v>771685.62409396318</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20213</v>
      </c>
      <c r="AY81" s="19" t="str">
        <f>IF(IFERROR(比較地域マスタ!$AE16,"")=0,"",IFERROR(比較地域マスタ!$AE16,""))</f>
        <v>飯山市</v>
      </c>
      <c r="AZ81" s="17"/>
      <c r="BA81" s="23">
        <v>10</v>
      </c>
      <c r="BB81" s="23">
        <v>1</v>
      </c>
      <c r="BC81" s="19" t="str">
        <f t="shared" si="24"/>
        <v>20213</v>
      </c>
      <c r="BD81" s="19" t="str">
        <f t="shared" si="25"/>
        <v>飯山市</v>
      </c>
      <c r="BE81" s="35">
        <f>VLOOKUP(BC81&amp;"_"&amp;$AZ$9,データシート3!A:AB,MATCH("ea_"&amp;"太陽光（建物系）"&amp;"_年間発電",データシート3!$A$1:$AB$1,0),0)/10^3+VLOOKUP(BC81&amp;"_"&amp;$AZ$9,データシート3!A:AB,MATCH("ea_"&amp;"太陽光（土地系）"&amp;"_年間発電",データシート3!$A$1:$AB$1,0),0)/10^3</f>
        <v>996521.33099999989</v>
      </c>
      <c r="BF81" s="35">
        <f>VLOOKUP(BC81&amp;"_"&amp;$AZ$9,データシート3!A:AB,MATCH("ea_"&amp;"風力（陸上）"&amp;"_年間発電",データシート3!$A$1:$AB$1,0),0)/10^3</f>
        <v>543593.09199999995</v>
      </c>
      <c r="BG81" s="35">
        <f>VLOOKUP(BC81&amp;"_"&amp;$AZ$9,データシート3!A:AB,MATCH("ea_"&amp;"中小水（河川）"&amp;"_年間発電",データシート3!$A$1:$AB$1,0),0)/10^3+VLOOKUP(BC81&amp;"_"&amp;$AZ$9,データシート3!A:AB,MATCH("ea_"&amp;"中小水（農業用水路）"&amp;"_年間発電",データシート3!$A$1:$AB$1,0),0)/10^3</f>
        <v>28739.281999999999</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5">
        <f t="shared" si="26"/>
        <v>1599309.5489999999</v>
      </c>
      <c r="BJ81" s="35">
        <f>(VLOOKUP($BC81&amp;"_"&amp;$AZ$8,データシート3!$A:$AN,MATCH("da_合計",データシート3!$A$1:$AN$1,0),0))/10^3</f>
        <v>136853.31976159109</v>
      </c>
      <c r="BK81" s="35">
        <f t="shared" si="21"/>
        <v>1462456.2292384089</v>
      </c>
      <c r="BL81" s="35">
        <f t="shared" si="22"/>
        <v>0</v>
      </c>
      <c r="BM81" s="35">
        <f t="shared" si="23"/>
        <v>1462456.2292384089</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20448</v>
      </c>
      <c r="AY82" s="19" t="str">
        <f>IF(IFERROR(比較地域マスタ!$AE17,"")=0,"",IFERROR(比較地域マスタ!$AE17,""))</f>
        <v>生坂村</v>
      </c>
      <c r="AZ82" s="17"/>
      <c r="BA82" s="23">
        <v>11</v>
      </c>
      <c r="BB82" s="23">
        <v>1</v>
      </c>
      <c r="BC82" s="19" t="str">
        <f t="shared" si="24"/>
        <v>20448</v>
      </c>
      <c r="BD82" s="19" t="str">
        <f t="shared" si="25"/>
        <v>生坂村</v>
      </c>
      <c r="BE82" s="35">
        <f>VLOOKUP(BC82&amp;"_"&amp;$AZ$9,データシート3!A:AB,MATCH("ea_"&amp;"太陽光（建物系）"&amp;"_年間発電",データシート3!$A$1:$AB$1,0),0)/10^3+VLOOKUP(BC82&amp;"_"&amp;$AZ$9,データシート3!A:AB,MATCH("ea_"&amp;"太陽光（土地系）"&amp;"_年間発電",データシート3!$A$1:$AB$1,0),0)/10^3</f>
        <v>76807.025999999998</v>
      </c>
      <c r="BF82" s="35">
        <f>VLOOKUP(BC82&amp;"_"&amp;$AZ$9,データシート3!A:AB,MATCH("ea_"&amp;"風力（陸上）"&amp;"_年間発電",データシート3!$A$1:$AB$1,0),0)/10^3</f>
        <v>8959.1730000000007</v>
      </c>
      <c r="BG82" s="35">
        <f>VLOOKUP(BC82&amp;"_"&amp;$AZ$9,データシート3!A:AB,MATCH("ea_"&amp;"中小水（河川）"&amp;"_年間発電",データシート3!$A$1:$AB$1,0),0)/10^3+VLOOKUP(BC82&amp;"_"&amp;$AZ$9,データシート3!A:AB,MATCH("ea_"&amp;"中小水（農業用水路）"&amp;"_年間発電",データシート3!$A$1:$AB$1,0),0)/10^3</f>
        <v>144.38399999999996</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5">
        <f t="shared" si="26"/>
        <v>85910.582999999999</v>
      </c>
      <c r="BJ82" s="35">
        <f>(VLOOKUP($BC82&amp;"_"&amp;$AZ$8,データシート3!$A:$AN,MATCH("da_合計",データシート3!$A$1:$AN$1,0),0))/10^3</f>
        <v>6063.8396288824933</v>
      </c>
      <c r="BK82" s="35">
        <f t="shared" si="21"/>
        <v>79846.743371117511</v>
      </c>
      <c r="BL82" s="35">
        <f t="shared" si="22"/>
        <v>0</v>
      </c>
      <c r="BM82" s="35">
        <f t="shared" si="23"/>
        <v>79846.743371117511</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20481</v>
      </c>
      <c r="AY83" s="19" t="str">
        <f>IF(IFERROR(比較地域マスタ!$AE18,"")=0,"",IFERROR(比較地域マスタ!$AE18,""))</f>
        <v>池田町</v>
      </c>
      <c r="AZ83" s="17"/>
      <c r="BA83" s="23">
        <v>12</v>
      </c>
      <c r="BB83" s="23">
        <v>1</v>
      </c>
      <c r="BC83" s="19" t="str">
        <f t="shared" si="24"/>
        <v>20481</v>
      </c>
      <c r="BD83" s="19" t="str">
        <f t="shared" si="25"/>
        <v>池田町</v>
      </c>
      <c r="BE83" s="35">
        <f>VLOOKUP(BC83&amp;"_"&amp;$AZ$9,データシート3!A:AB,MATCH("ea_"&amp;"太陽光（建物系）"&amp;"_年間発電",データシート3!$A$1:$AB$1,0),0)/10^3+VLOOKUP(BC83&amp;"_"&amp;$AZ$9,データシート3!A:AB,MATCH("ea_"&amp;"太陽光（土地系）"&amp;"_年間発電",データシート3!$A$1:$AB$1,0),0)/10^3</f>
        <v>411700.98199999996</v>
      </c>
      <c r="BF83" s="35">
        <f>VLOOKUP(BC83&amp;"_"&amp;$AZ$9,データシート3!A:AB,MATCH("ea_"&amp;"風力（陸上）"&amp;"_年間発電",データシート3!$A$1:$AB$1,0),0)/10^3</f>
        <v>887.83500000000004</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412588.81699999998</v>
      </c>
      <c r="BJ83" s="35">
        <f>(VLOOKUP($BC83&amp;"_"&amp;$AZ$8,データシート3!$A:$AN,MATCH("da_合計",データシート3!$A$1:$AN$1,0),0))/10^3</f>
        <v>52474.929393962135</v>
      </c>
      <c r="BK83" s="35">
        <f t="shared" si="21"/>
        <v>360113.88760603784</v>
      </c>
      <c r="BL83" s="35">
        <f t="shared" si="22"/>
        <v>0</v>
      </c>
      <c r="BM83" s="35">
        <f t="shared" si="23"/>
        <v>360113.88760603784</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20209</v>
      </c>
      <c r="AY84" s="19" t="str">
        <f>IF(IFERROR(比較地域マスタ!$AE19,"")=0,"",IFERROR(比較地域マスタ!$AE19,""))</f>
        <v>伊那市</v>
      </c>
      <c r="AZ84" s="17"/>
      <c r="BA84" s="23">
        <v>13</v>
      </c>
      <c r="BB84" s="23">
        <v>1</v>
      </c>
      <c r="BC84" s="19" t="str">
        <f t="shared" si="24"/>
        <v>20209</v>
      </c>
      <c r="BD84" s="19" t="str">
        <f t="shared" si="25"/>
        <v>伊那市</v>
      </c>
      <c r="BE84" s="35">
        <f>VLOOKUP(BC84&amp;"_"&amp;$AZ$9,データシート3!A:AB,MATCH("ea_"&amp;"太陽光（建物系）"&amp;"_年間発電",データシート3!$A$1:$AB$1,0),0)/10^3+VLOOKUP(BC84&amp;"_"&amp;$AZ$9,データシート3!A:AB,MATCH("ea_"&amp;"太陽光（土地系）"&amp;"_年間発電",データシート3!$A$1:$AB$1,0),0)/10^3</f>
        <v>2574109.5260000001</v>
      </c>
      <c r="BF84" s="35">
        <f>VLOOKUP(BC84&amp;"_"&amp;$AZ$9,データシート3!A:AB,MATCH("ea_"&amp;"風力（陸上）"&amp;"_年間発電",データシート3!$A$1:$AB$1,0),0)/10^3</f>
        <v>41070.375</v>
      </c>
      <c r="BG84" s="35">
        <f>VLOOKUP(BC84&amp;"_"&amp;$AZ$9,データシート3!A:AB,MATCH("ea_"&amp;"中小水（河川）"&amp;"_年間発電",データシート3!$A$1:$AB$1,0),0)/10^3+VLOOKUP(BC84&amp;"_"&amp;$AZ$9,データシート3!A:AB,MATCH("ea_"&amp;"中小水（農業用水路）"&amp;"_年間発電",データシート3!$A$1:$AB$1,0),0)/10^3</f>
        <v>218613.87899999999</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2833793.7800000003</v>
      </c>
      <c r="BJ84" s="35">
        <f>(VLOOKUP($BC84&amp;"_"&amp;$AZ$8,データシート3!$A:$AN,MATCH("da_合計",データシート3!$A$1:$AN$1,0),0))/10^3</f>
        <v>404822.69092424051</v>
      </c>
      <c r="BK84" s="35">
        <f t="shared" si="21"/>
        <v>2428971.08907576</v>
      </c>
      <c r="BL84" s="35">
        <f t="shared" si="22"/>
        <v>0</v>
      </c>
      <c r="BM84" s="35">
        <f t="shared" si="23"/>
        <v>2428971.08907576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20203</v>
      </c>
      <c r="AY85" s="19" t="str">
        <f>IF(IFERROR(比較地域マスタ!$AE20,"")=0,"",IFERROR(比較地域マスタ!$AE20,""))</f>
        <v>上田市</v>
      </c>
      <c r="AZ85" s="17"/>
      <c r="BA85" s="23">
        <v>14</v>
      </c>
      <c r="BB85" s="23">
        <v>1</v>
      </c>
      <c r="BC85" s="19" t="str">
        <f t="shared" si="24"/>
        <v>20203</v>
      </c>
      <c r="BD85" s="19" t="str">
        <f t="shared" si="25"/>
        <v>上田市</v>
      </c>
      <c r="BE85" s="35">
        <f>VLOOKUP(BC85&amp;"_"&amp;$AZ$9,データシート3!A:AB,MATCH("ea_"&amp;"太陽光（建物系）"&amp;"_年間発電",データシート3!$A$1:$AB$1,0),0)/10^3+VLOOKUP(BC85&amp;"_"&amp;$AZ$9,データシート3!A:AB,MATCH("ea_"&amp;"太陽光（土地系）"&amp;"_年間発電",データシート3!$A$1:$AB$1,0),0)/10^3</f>
        <v>3289555.4240000001</v>
      </c>
      <c r="BF85" s="35">
        <f>VLOOKUP(BC85&amp;"_"&amp;$AZ$9,データシート3!A:AB,MATCH("ea_"&amp;"風力（陸上）"&amp;"_年間発電",データシート3!$A$1:$AB$1,0),0)/10^3</f>
        <v>342959.22100000002</v>
      </c>
      <c r="BG85" s="35">
        <f>VLOOKUP(BC85&amp;"_"&amp;$AZ$9,データシート3!A:AB,MATCH("ea_"&amp;"中小水（河川）"&amp;"_年間発電",データシート3!$A$1:$AB$1,0),0)/10^3+VLOOKUP(BC85&amp;"_"&amp;$AZ$9,データシート3!A:AB,MATCH("ea_"&amp;"中小水（農業用水路）"&amp;"_年間発電",データシート3!$A$1:$AB$1,0),0)/10^3</f>
        <v>153482.701</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5">
        <f t="shared" si="26"/>
        <v>3786834.4869999997</v>
      </c>
      <c r="BJ85" s="35">
        <f>(VLOOKUP($BC85&amp;"_"&amp;$AZ$8,データシート3!$A:$AN,MATCH("da_合計",データシート3!$A$1:$AN$1,0),0))/10^3</f>
        <v>1015834.1601797967</v>
      </c>
      <c r="BK85" s="35">
        <f t="shared" si="21"/>
        <v>2771000.3268202031</v>
      </c>
      <c r="BL85" s="35">
        <f t="shared" si="22"/>
        <v>0</v>
      </c>
      <c r="BM85" s="35">
        <f t="shared" si="23"/>
        <v>2771000.3268202031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20412</v>
      </c>
      <c r="AY86" s="19" t="str">
        <f>IF(IFERROR(比較地域マスタ!$AE21,"")=0,"",IFERROR(比較地域マスタ!$AE21,""))</f>
        <v>売木村</v>
      </c>
      <c r="AZ86" s="17"/>
      <c r="BA86" s="23">
        <v>15</v>
      </c>
      <c r="BB86" s="23">
        <v>1</v>
      </c>
      <c r="BC86" s="19" t="str">
        <f t="shared" si="24"/>
        <v>20412</v>
      </c>
      <c r="BD86" s="19" t="str">
        <f t="shared" si="25"/>
        <v>売木村</v>
      </c>
      <c r="BE86" s="35">
        <f>VLOOKUP(BC86&amp;"_"&amp;$AZ$9,データシート3!A:AB,MATCH("ea_"&amp;"太陽光（建物系）"&amp;"_年間発電",データシート3!$A$1:$AB$1,0),0)/10^3+VLOOKUP(BC86&amp;"_"&amp;$AZ$9,データシート3!A:AB,MATCH("ea_"&amp;"太陽光（土地系）"&amp;"_年間発電",データシート3!$A$1:$AB$1,0),0)/10^3</f>
        <v>51276.461000000003</v>
      </c>
      <c r="BF86" s="35">
        <f>VLOOKUP(BC86&amp;"_"&amp;$AZ$9,データシート3!A:AB,MATCH("ea_"&amp;"風力（陸上）"&amp;"_年間発電",データシート3!$A$1:$AB$1,0),0)/10^3</f>
        <v>288520.28700000001</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339796.74800000002</v>
      </c>
      <c r="BJ86" s="35">
        <f>(VLOOKUP($BC86&amp;"_"&amp;$AZ$8,データシート3!$A:$AN,MATCH("da_合計",データシート3!$A$1:$AN$1,0),0))/10^3</f>
        <v>2349.4444801116224</v>
      </c>
      <c r="BK86" s="35">
        <f t="shared" si="21"/>
        <v>337447.30351988837</v>
      </c>
      <c r="BL86" s="35">
        <f t="shared" si="22"/>
        <v>0</v>
      </c>
      <c r="BM86" s="35">
        <f t="shared" si="23"/>
        <v>337447.30351988837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20429</v>
      </c>
      <c r="AY87" s="19" t="str">
        <f>IF(IFERROR(比較地域マスタ!$AE22,"")=0,"",IFERROR(比較地域マスタ!$AE22,""))</f>
        <v>王滝村</v>
      </c>
      <c r="AZ87" s="17"/>
      <c r="BA87" s="23">
        <v>16</v>
      </c>
      <c r="BB87" s="23">
        <v>1</v>
      </c>
      <c r="BC87" s="19" t="str">
        <f t="shared" si="24"/>
        <v>20429</v>
      </c>
      <c r="BD87" s="19" t="str">
        <f t="shared" si="25"/>
        <v>王滝村</v>
      </c>
      <c r="BE87" s="35">
        <f>VLOOKUP(BC87&amp;"_"&amp;$AZ$9,データシート3!A:AB,MATCH("ea_"&amp;"太陽光（建物系）"&amp;"_年間発電",データシート3!$A$1:$AB$1,0),0)/10^3+VLOOKUP(BC87&amp;"_"&amp;$AZ$9,データシート3!A:AB,MATCH("ea_"&amp;"太陽光（土地系）"&amp;"_年間発電",データシート3!$A$1:$AB$1,0),0)/10^3</f>
        <v>19651.030999999995</v>
      </c>
      <c r="BF87" s="35">
        <f>VLOOKUP(BC87&amp;"_"&amp;$AZ$9,データシート3!A:AB,MATCH("ea_"&amp;"風力（陸上）"&amp;"_年間発電",データシート3!$A$1:$AB$1,0),0)/10^3</f>
        <v>5285.0680000000002</v>
      </c>
      <c r="BG87" s="35">
        <f>VLOOKUP(BC87&amp;"_"&amp;$AZ$9,データシート3!A:AB,MATCH("ea_"&amp;"中小水（河川）"&amp;"_年間発電",データシート3!$A$1:$AB$1,0),0)/10^3+VLOOKUP(BC87&amp;"_"&amp;$AZ$9,データシート3!A:AB,MATCH("ea_"&amp;"中小水（農業用水路）"&amp;"_年間発電",データシート3!$A$1:$AB$1,0),0)/10^3</f>
        <v>112730.65799999998</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5">
        <f t="shared" si="26"/>
        <v>138817.12</v>
      </c>
      <c r="BJ87" s="35">
        <f>(VLOOKUP($BC87&amp;"_"&amp;$AZ$8,データシート3!$A:$AN,MATCH("da_合計",データシート3!$A$1:$AN$1,0),0))/10^3</f>
        <v>3886.4020478750795</v>
      </c>
      <c r="BK87" s="35">
        <f t="shared" si="21"/>
        <v>134930.71795212492</v>
      </c>
      <c r="BL87" s="35">
        <f t="shared" si="22"/>
        <v>0</v>
      </c>
      <c r="BM87" s="35">
        <f t="shared" si="23"/>
        <v>134930.71795212492</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20430</v>
      </c>
      <c r="AY88" s="19" t="str">
        <f>IF(IFERROR(比較地域マスタ!$AE23,"")=0,"",IFERROR(比較地域マスタ!$AE23,""))</f>
        <v>大桑村</v>
      </c>
      <c r="AZ88" s="17"/>
      <c r="BA88" s="23">
        <v>17</v>
      </c>
      <c r="BB88" s="23">
        <v>1</v>
      </c>
      <c r="BC88" s="19" t="str">
        <f t="shared" si="24"/>
        <v>20430</v>
      </c>
      <c r="BD88" s="19" t="str">
        <f t="shared" si="25"/>
        <v>大桑村</v>
      </c>
      <c r="BE88" s="35">
        <f>VLOOKUP(BC88&amp;"_"&amp;$AZ$9,データシート3!A:AB,MATCH("ea_"&amp;"太陽光（建物系）"&amp;"_年間発電",データシート3!$A$1:$AB$1,0),0)/10^3+VLOOKUP(BC88&amp;"_"&amp;$AZ$9,データシート3!A:AB,MATCH("ea_"&amp;"太陽光（土地系）"&amp;"_年間発電",データシート3!$A$1:$AB$1,0),0)/10^3</f>
        <v>79025.146999999997</v>
      </c>
      <c r="BF88" s="35">
        <f>VLOOKUP(BC88&amp;"_"&amp;$AZ$9,データシート3!A:AB,MATCH("ea_"&amp;"風力（陸上）"&amp;"_年間発電",データシート3!$A$1:$AB$1,0),0)/10^3</f>
        <v>33092.442000000003</v>
      </c>
      <c r="BG88" s="35">
        <f>VLOOKUP(BC88&amp;"_"&amp;$AZ$9,データシート3!A:AB,MATCH("ea_"&amp;"中小水（河川）"&amp;"_年間発電",データシート3!$A$1:$AB$1,0),0)/10^3+VLOOKUP(BC88&amp;"_"&amp;$AZ$9,データシート3!A:AB,MATCH("ea_"&amp;"中小水（農業用水路）"&amp;"_年間発電",データシート3!$A$1:$AB$1,0),0)/10^3</f>
        <v>120134.93799999998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232252.527</v>
      </c>
      <c r="BJ88" s="35">
        <f>(VLOOKUP($BC88&amp;"_"&amp;$AZ$8,データシート3!$A:$AN,MATCH("da_合計",データシート3!$A$1:$AN$1,0),0))/10^3</f>
        <v>29005.339678031942</v>
      </c>
      <c r="BK88" s="35">
        <f t="shared" si="21"/>
        <v>203247.18732196806</v>
      </c>
      <c r="BL88" s="35">
        <f t="shared" si="22"/>
        <v>0</v>
      </c>
      <c r="BM88" s="35">
        <f t="shared" si="23"/>
        <v>203247.18732196806</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20417</v>
      </c>
      <c r="AY89" s="19" t="str">
        <f>IF(IFERROR(比較地域マスタ!$AE24,"")=0,"",IFERROR(比較地域マスタ!$AE24,""))</f>
        <v>大鹿村</v>
      </c>
      <c r="AZ89" s="17"/>
      <c r="BA89" s="23">
        <v>18</v>
      </c>
      <c r="BB89" s="23">
        <v>1</v>
      </c>
      <c r="BC89" s="19" t="str">
        <f t="shared" si="24"/>
        <v>20417</v>
      </c>
      <c r="BD89" s="19" t="str">
        <f t="shared" si="25"/>
        <v>大鹿村</v>
      </c>
      <c r="BE89" s="35">
        <f>VLOOKUP(BC89&amp;"_"&amp;$AZ$9,データシート3!A:AB,MATCH("ea_"&amp;"太陽光（建物系）"&amp;"_年間発電",データシート3!$A$1:$AB$1,0),0)/10^3+VLOOKUP(BC89&amp;"_"&amp;$AZ$9,データシート3!A:AB,MATCH("ea_"&amp;"太陽光（土地系）"&amp;"_年間発電",データシート3!$A$1:$AB$1,0),0)/10^3</f>
        <v>95139.457999999999</v>
      </c>
      <c r="BF89" s="35">
        <f>VLOOKUP(BC89&amp;"_"&amp;$AZ$9,データシート3!A:AB,MATCH("ea_"&amp;"風力（陸上）"&amp;"_年間発電",データシート3!$A$1:$AB$1,0),0)/10^3</f>
        <v>204.946</v>
      </c>
      <c r="BG89" s="35">
        <f>VLOOKUP(BC89&amp;"_"&amp;$AZ$9,データシート3!A:AB,MATCH("ea_"&amp;"中小水（河川）"&amp;"_年間発電",データシート3!$A$1:$AB$1,0),0)/10^3+VLOOKUP(BC89&amp;"_"&amp;$AZ$9,データシート3!A:AB,MATCH("ea_"&amp;"中小水（農業用水路）"&amp;"_年間発電",データシート3!$A$1:$AB$1,0),0)/10^3</f>
        <v>19257.496999999999</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114601.901</v>
      </c>
      <c r="BJ89" s="35">
        <f>(VLOOKUP($BC89&amp;"_"&amp;$AZ$8,データシート3!$A:$AN,MATCH("da_合計",データシート3!$A$1:$AN$1,0),0))/10^3</f>
        <v>4515.5694647353903</v>
      </c>
      <c r="BK89" s="35">
        <f t="shared" si="21"/>
        <v>110086.3315352646</v>
      </c>
      <c r="BL89" s="35">
        <f t="shared" si="22"/>
        <v>0</v>
      </c>
      <c r="BM89" s="35">
        <f t="shared" si="23"/>
        <v>110086.3315352646</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20212</v>
      </c>
      <c r="AY90" s="19" t="str">
        <f>IF(IFERROR(比較地域マスタ!$AE25,"")=0,"",IFERROR(比較地域マスタ!$AE25,""))</f>
        <v>大町市</v>
      </c>
      <c r="AZ90" s="17"/>
      <c r="BA90" s="23">
        <v>19</v>
      </c>
      <c r="BB90" s="23">
        <v>1</v>
      </c>
      <c r="BC90" s="19" t="str">
        <f t="shared" si="24"/>
        <v>20212</v>
      </c>
      <c r="BD90" s="19" t="str">
        <f t="shared" si="25"/>
        <v>大町市</v>
      </c>
      <c r="BE90" s="35">
        <f>VLOOKUP(BC90&amp;"_"&amp;$AZ$9,データシート3!A:AB,MATCH("ea_"&amp;"太陽光（建物系）"&amp;"_年間発電",データシート3!$A$1:$AB$1,0),0)/10^3+VLOOKUP(BC90&amp;"_"&amp;$AZ$9,データシート3!A:AB,MATCH("ea_"&amp;"太陽光（土地系）"&amp;"_年間発電",データシート3!$A$1:$AB$1,0),0)/10^3</f>
        <v>1421862.436</v>
      </c>
      <c r="BF90" s="35">
        <f>VLOOKUP(BC90&amp;"_"&amp;$AZ$9,データシート3!A:AB,MATCH("ea_"&amp;"風力（陸上）"&amp;"_年間発電",データシート3!$A$1:$AB$1,0),0)/10^3</f>
        <v>121244.734</v>
      </c>
      <c r="BG90" s="35">
        <f>VLOOKUP(BC90&amp;"_"&amp;$AZ$9,データシート3!A:AB,MATCH("ea_"&amp;"中小水（河川）"&amp;"_年間発電",データシート3!$A$1:$AB$1,0),0)/10^3+VLOOKUP(BC90&amp;"_"&amp;$AZ$9,データシート3!A:AB,MATCH("ea_"&amp;"中小水（農業用水路）"&amp;"_年間発電",データシート3!$A$1:$AB$1,0),0)/10^3</f>
        <v>179466.22099999999</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1722573.3909999998</v>
      </c>
      <c r="BJ90" s="35">
        <f>(VLOOKUP($BC90&amp;"_"&amp;$AZ$8,データシート3!$A:$AN,MATCH("da_合計",データシート3!$A$1:$AN$1,0),0))/10^3</f>
        <v>178410.23812499939</v>
      </c>
      <c r="BK90" s="35">
        <f t="shared" si="21"/>
        <v>1544163.1528750004</v>
      </c>
      <c r="BL90" s="35">
        <f t="shared" si="22"/>
        <v>0</v>
      </c>
      <c r="BM90" s="35">
        <f t="shared" si="23"/>
        <v>1544163.1528750004</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20204</v>
      </c>
      <c r="AY91" s="19" t="str">
        <f>IF(IFERROR(比較地域マスタ!$AE26,"")=0,"",IFERROR(比較地域マスタ!$AE26,""))</f>
        <v>岡谷市</v>
      </c>
      <c r="BA91" s="23">
        <v>20</v>
      </c>
      <c r="BB91" s="23">
        <v>1</v>
      </c>
      <c r="BC91" s="19" t="str">
        <f t="shared" si="24"/>
        <v>20204</v>
      </c>
      <c r="BD91" s="19" t="str">
        <f t="shared" si="25"/>
        <v>岡谷市</v>
      </c>
      <c r="BE91" s="35">
        <f>VLOOKUP(BC91&amp;"_"&amp;$AZ$9,データシート3!A:AB,MATCH("ea_"&amp;"太陽光（建物系）"&amp;"_年間発電",データシート3!$A$1:$AB$1,0),0)/10^3+VLOOKUP(BC91&amp;"_"&amp;$AZ$9,データシート3!A:AB,MATCH("ea_"&amp;"太陽光（土地系）"&amp;"_年間発電",データシート3!$A$1:$AB$1,0),0)/10^3</f>
        <v>407039.02700000006</v>
      </c>
      <c r="BF91" s="35">
        <f>VLOOKUP(BC91&amp;"_"&amp;$AZ$9,データシート3!A:AB,MATCH("ea_"&amp;"風力（陸上）"&amp;"_年間発電",データシート3!$A$1:$AB$1,0),0)/10^3</f>
        <v>29061.311000000002</v>
      </c>
      <c r="BG91" s="35">
        <f>VLOOKUP(BC91&amp;"_"&amp;$AZ$9,データシート3!A:AB,MATCH("ea_"&amp;"中小水（河川）"&amp;"_年間発電",データシート3!$A$1:$AB$1,0),0)/10^3+VLOOKUP(BC91&amp;"_"&amp;$AZ$9,データシート3!A:AB,MATCH("ea_"&amp;"中小水（農業用水路）"&amp;"_年間発電",データシート3!$A$1:$AB$1,0),0)/10^3</f>
        <v>2718.5259999999998</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438818.86400000006</v>
      </c>
      <c r="BJ91" s="35">
        <f>(VLOOKUP($BC91&amp;"_"&amp;$AZ$8,データシート3!$A:$AN,MATCH("da_合計",データシート3!$A$1:$AN$1,0),0))/10^3</f>
        <v>307793.9167954477</v>
      </c>
      <c r="BK91" s="35">
        <f t="shared" si="21"/>
        <v>131024.94720455236</v>
      </c>
      <c r="BL91" s="35">
        <f t="shared" si="22"/>
        <v>0</v>
      </c>
      <c r="BM91" s="35">
        <f t="shared" si="23"/>
        <v>131024.94720455236</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20588</v>
      </c>
      <c r="AY92" s="19" t="str">
        <f>IF(IFERROR(比較地域マスタ!$AE27,"")=0,"",IFERROR(比較地域マスタ!$AE27,""))</f>
        <v>小川村</v>
      </c>
      <c r="AZ92" s="17"/>
      <c r="BA92" s="23">
        <v>21</v>
      </c>
      <c r="BB92" s="23">
        <v>1</v>
      </c>
      <c r="BC92" s="19" t="str">
        <f t="shared" si="24"/>
        <v>20588</v>
      </c>
      <c r="BD92" s="19" t="str">
        <f t="shared" si="25"/>
        <v>小川村</v>
      </c>
      <c r="BE92" s="35">
        <f>VLOOKUP(BC92&amp;"_"&amp;$AZ$9,データシート3!A:AB,MATCH("ea_"&amp;"太陽光（建物系）"&amp;"_年間発電",データシート3!$A$1:$AB$1,0),0)/10^3+VLOOKUP(BC92&amp;"_"&amp;$AZ$9,データシート3!A:AB,MATCH("ea_"&amp;"太陽光（土地系）"&amp;"_年間発電",データシート3!$A$1:$AB$1,0),0)/10^3</f>
        <v>111365.88999999998</v>
      </c>
      <c r="BF92" s="35">
        <f>VLOOKUP(BC92&amp;"_"&amp;$AZ$9,データシート3!A:AB,MATCH("ea_"&amp;"風力（陸上）"&amp;"_年間発電",データシート3!$A$1:$AB$1,0),0)/10^3</f>
        <v>15411.501</v>
      </c>
      <c r="BG92" s="35">
        <f>VLOOKUP(BC92&amp;"_"&amp;$AZ$9,データシート3!A:AB,MATCH("ea_"&amp;"中小水（河川）"&amp;"_年間発電",データシート3!$A$1:$AB$1,0),0)/10^3+VLOOKUP(BC92&amp;"_"&amp;$AZ$9,データシート3!A:AB,MATCH("ea_"&amp;"中小水（農業用水路）"&amp;"_年間発電",データシート3!$A$1:$AB$1,0),0)/10^3</f>
        <v>6752.0780000000004</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133529.46899999998</v>
      </c>
      <c r="BJ92" s="35">
        <f>(VLOOKUP($BC92&amp;"_"&amp;$AZ$8,データシート3!$A:$AN,MATCH("da_合計",データシート3!$A$1:$AN$1,0),0))/10^3</f>
        <v>10473.040203232707</v>
      </c>
      <c r="BK92" s="35">
        <f>BI92-BJ92</f>
        <v>123056.42879676727</v>
      </c>
      <c r="BL92" s="35">
        <f t="shared" si="22"/>
        <v>0</v>
      </c>
      <c r="BM92" s="35">
        <f t="shared" si="23"/>
        <v>123056.42879676727</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20486</v>
      </c>
      <c r="AY93" s="19" t="str">
        <f>IF(IFERROR(比較地域マスタ!$AE28,"")=0,"",IFERROR(比較地域マスタ!$AE28,""))</f>
        <v>小谷村</v>
      </c>
      <c r="AZ93" s="17"/>
      <c r="BA93" s="23">
        <v>22</v>
      </c>
      <c r="BB93" s="23">
        <v>1</v>
      </c>
      <c r="BC93" s="19" t="str">
        <f t="shared" si="24"/>
        <v>20486</v>
      </c>
      <c r="BD93" s="19" t="str">
        <f t="shared" si="25"/>
        <v>小谷村</v>
      </c>
      <c r="BE93" s="35">
        <f>VLOOKUP(BC93&amp;"_"&amp;$AZ$9,データシート3!A:AB,MATCH("ea_"&amp;"太陽光（建物系）"&amp;"_年間発電",データシート3!$A$1:$AB$1,0),0)/10^3+VLOOKUP(BC93&amp;"_"&amp;$AZ$9,データシート3!A:AB,MATCH("ea_"&amp;"太陽光（土地系）"&amp;"_年間発電",データシート3!$A$1:$AB$1,0),0)/10^3</f>
        <v>122020.71699999998</v>
      </c>
      <c r="BF93" s="35">
        <f>VLOOKUP(BC93&amp;"_"&amp;$AZ$9,データシート3!A:AB,MATCH("ea_"&amp;"風力（陸上）"&amp;"_年間発電",データシート3!$A$1:$AB$1,0),0)/10^3</f>
        <v>123375.09699999999</v>
      </c>
      <c r="BG93" s="35">
        <f>VLOOKUP(BC93&amp;"_"&amp;$AZ$9,データシート3!A:AB,MATCH("ea_"&amp;"中小水（河川）"&amp;"_年間発電",データシート3!$A$1:$AB$1,0),0)/10^3+VLOOKUP(BC93&amp;"_"&amp;$AZ$9,データシート3!A:AB,MATCH("ea_"&amp;"中小水（農業用水路）"&amp;"_年間発電",データシート3!$A$1:$AB$1,0),0)/10^3</f>
        <v>73946.118000000002</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5">
        <f t="shared" si="26"/>
        <v>794717.902</v>
      </c>
      <c r="BJ93" s="35">
        <f>(VLOOKUP($BC93&amp;"_"&amp;$AZ$8,データシート3!$A:$AN,MATCH("da_合計",データシート3!$A$1:$AN$1,0),0))/10^3</f>
        <v>14400.191999008508</v>
      </c>
      <c r="BK93" s="35">
        <f t="shared" si="21"/>
        <v>780317.71000099147</v>
      </c>
      <c r="BL93" s="35">
        <f t="shared" si="22"/>
        <v>0</v>
      </c>
      <c r="BM93" s="35">
        <f t="shared" si="23"/>
        <v>780317.71000099147</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20541</v>
      </c>
      <c r="AY94" s="19" t="str">
        <f>IF(IFERROR(比較地域マスタ!$AE29,"")=0,"",IFERROR(比較地域マスタ!$AE29,""))</f>
        <v>小布施町</v>
      </c>
      <c r="AZ94" s="17"/>
      <c r="BA94" s="23">
        <v>23</v>
      </c>
      <c r="BB94" s="23">
        <v>1</v>
      </c>
      <c r="BC94" s="19" t="str">
        <f t="shared" si="24"/>
        <v>20541</v>
      </c>
      <c r="BD94" s="19" t="str">
        <f t="shared" si="25"/>
        <v>小布施町</v>
      </c>
      <c r="BE94" s="35">
        <f>VLOOKUP(BC94&amp;"_"&amp;$AZ$9,データシート3!A:AB,MATCH("ea_"&amp;"太陽光（建物系）"&amp;"_年間発電",データシート3!$A$1:$AB$1,0),0)/10^3+VLOOKUP(BC94&amp;"_"&amp;$AZ$9,データシート3!A:AB,MATCH("ea_"&amp;"太陽光（土地系）"&amp;"_年間発電",データシート3!$A$1:$AB$1,0),0)/10^3</f>
        <v>318790.82</v>
      </c>
      <c r="BF94" s="35">
        <f>VLOOKUP(BC94&amp;"_"&amp;$AZ$9,データシート3!A:AB,MATCH("ea_"&amp;"風力（陸上）"&amp;"_年間発電",データシート3!$A$1:$AB$1,0),0)/10^3</f>
        <v>0</v>
      </c>
      <c r="BG94" s="35">
        <f>VLOOKUP(BC94&amp;"_"&amp;$AZ$9,データシート3!A:AB,MATCH("ea_"&amp;"中小水（河川）"&amp;"_年間発電",データシート3!$A$1:$AB$1,0),0)/10^3+VLOOKUP(BC94&amp;"_"&amp;$AZ$9,データシート3!A:AB,MATCH("ea_"&amp;"中小水（農業用水路）"&amp;"_年間発電",データシート3!$A$1:$AB$1,0),0)/10^3</f>
        <v>8842.8410000000003</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5">
        <f t="shared" si="26"/>
        <v>327633.66100000002</v>
      </c>
      <c r="BJ94" s="35">
        <f>(VLOOKUP($BC94&amp;"_"&amp;$AZ$8,データシート3!$A:$AN,MATCH("da_合計",データシート3!$A$1:$AN$1,0),0))/10^3</f>
        <v>41970.159876141821</v>
      </c>
      <c r="BK94" s="35">
        <f t="shared" si="21"/>
        <v>285663.50112385821</v>
      </c>
      <c r="BL94" s="35">
        <f t="shared" si="22"/>
        <v>0</v>
      </c>
      <c r="BM94" s="35">
        <f t="shared" si="23"/>
        <v>285663.50112385821</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20446</v>
      </c>
      <c r="AY95" s="19" t="str">
        <f>IF(IFERROR(比較地域マスタ!$AE30,"")=0,"",IFERROR(比較地域マスタ!$AE30,""))</f>
        <v>麻績村</v>
      </c>
      <c r="AZ95" s="17"/>
      <c r="BA95" s="23">
        <v>24</v>
      </c>
      <c r="BB95" s="23">
        <v>1</v>
      </c>
      <c r="BC95" s="19" t="str">
        <f t="shared" si="24"/>
        <v>20446</v>
      </c>
      <c r="BD95" s="19" t="str">
        <f t="shared" si="25"/>
        <v>麻績村</v>
      </c>
      <c r="BE95" s="35">
        <f>VLOOKUP(BC95&amp;"_"&amp;$AZ$9,データシート3!A:AB,MATCH("ea_"&amp;"太陽光（建物系）"&amp;"_年間発電",データシート3!$A$1:$AB$1,0),0)/10^3+VLOOKUP(BC95&amp;"_"&amp;$AZ$9,データシート3!A:AB,MATCH("ea_"&amp;"太陽光（土地系）"&amp;"_年間発電",データシート3!$A$1:$AB$1,0),0)/10^3</f>
        <v>154445.28200000004</v>
      </c>
      <c r="BF95" s="35">
        <f>VLOOKUP(BC95&amp;"_"&amp;$AZ$9,データシート3!A:AB,MATCH("ea_"&amp;"風力（陸上）"&amp;"_年間発電",データシート3!$A$1:$AB$1,0),0)/10^3</f>
        <v>22819.098999999995</v>
      </c>
      <c r="BG95" s="35">
        <f>VLOOKUP(BC95&amp;"_"&amp;$AZ$9,データシート3!A:AB,MATCH("ea_"&amp;"中小水（河川）"&amp;"_年間発電",データシート3!$A$1:$AB$1,0),0)/10^3+VLOOKUP(BC95&amp;"_"&amp;$AZ$9,データシート3!A:AB,MATCH("ea_"&amp;"中小水（農業用水路）"&amp;"_年間発電",データシート3!$A$1:$AB$1,0),0)/10^3</f>
        <v>271.15300000000008</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177535.53400000001</v>
      </c>
      <c r="BJ95" s="35">
        <f>(VLOOKUP($BC95&amp;"_"&amp;$AZ$8,データシート3!$A:$AN,MATCH("da_合計",データシート3!$A$1:$AN$1,0),0))/10^3</f>
        <v>11743.513433537335</v>
      </c>
      <c r="BK95" s="35">
        <f t="shared" si="21"/>
        <v>165792.02056646268</v>
      </c>
      <c r="BL95" s="35">
        <f t="shared" si="22"/>
        <v>0</v>
      </c>
      <c r="BM95" s="35">
        <f t="shared" si="23"/>
        <v>165792.02056646268</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20321</v>
      </c>
      <c r="AY96" s="19" t="str">
        <f>IF(IFERROR(比較地域マスタ!$AE31,"")=0,"",IFERROR(比較地域マスタ!$AE31,""))</f>
        <v>軽井沢町</v>
      </c>
      <c r="AZ96" s="17"/>
      <c r="BA96" s="23">
        <v>25</v>
      </c>
      <c r="BB96" s="23">
        <v>1</v>
      </c>
      <c r="BC96" s="19" t="str">
        <f t="shared" si="24"/>
        <v>20321</v>
      </c>
      <c r="BD96" s="19" t="str">
        <f t="shared" si="25"/>
        <v>軽井沢町</v>
      </c>
      <c r="BE96" s="35">
        <f>VLOOKUP(BC96&amp;"_"&amp;$AZ$9,データシート3!A:AB,MATCH("ea_"&amp;"太陽光（建物系）"&amp;"_年間発電",データシート3!$A$1:$AB$1,0),0)/10^3+VLOOKUP(BC96&amp;"_"&amp;$AZ$9,データシート3!A:AB,MATCH("ea_"&amp;"太陽光（土地系）"&amp;"_年間発電",データシート3!$A$1:$AB$1,0),0)/10^3</f>
        <v>579866.272</v>
      </c>
      <c r="BF96" s="35">
        <f>VLOOKUP(BC96&amp;"_"&amp;$AZ$9,データシート3!A:AB,MATCH("ea_"&amp;"風力（陸上）"&amp;"_年間発電",データシート3!$A$1:$AB$1,0),0)/10^3</f>
        <v>77552.880999999994</v>
      </c>
      <c r="BG96" s="35">
        <f>VLOOKUP(BC96&amp;"_"&amp;$AZ$9,データシート3!A:AB,MATCH("ea_"&amp;"中小水（河川）"&amp;"_年間発電",データシート3!$A$1:$AB$1,0),0)/10^3+VLOOKUP(BC96&amp;"_"&amp;$AZ$9,データシート3!A:AB,MATCH("ea_"&amp;"中小水（農業用水路）"&amp;"_年間発電",データシート3!$A$1:$AB$1,0),0)/10^3</f>
        <v>696.14300000000014</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5">
        <f t="shared" si="26"/>
        <v>659849.67099999997</v>
      </c>
      <c r="BJ96" s="35">
        <f>(VLOOKUP($BC96&amp;"_"&amp;$AZ$8,データシート3!$A:$AN,MATCH("da_合計",データシート3!$A$1:$AN$1,0),0))/10^3</f>
        <v>140016.03783734163</v>
      </c>
      <c r="BK96" s="35">
        <f t="shared" si="21"/>
        <v>519833.63316265831</v>
      </c>
      <c r="BL96" s="35">
        <f t="shared" si="22"/>
        <v>0</v>
      </c>
      <c r="BM96" s="35">
        <f t="shared" si="23"/>
        <v>519833.63316265831</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20304</v>
      </c>
      <c r="AY97" s="19" t="str">
        <f>IF(IFERROR(比較地域マスタ!$AE32,"")=0,"",IFERROR(比較地域マスタ!$AE32,""))</f>
        <v>川上村</v>
      </c>
      <c r="AZ97" s="17"/>
      <c r="BA97" s="23">
        <v>26</v>
      </c>
      <c r="BB97" s="23">
        <v>1</v>
      </c>
      <c r="BC97" s="19" t="str">
        <f t="shared" si="24"/>
        <v>20304</v>
      </c>
      <c r="BD97" s="19" t="str">
        <f t="shared" si="25"/>
        <v>川上村</v>
      </c>
      <c r="BE97" s="35">
        <f>VLOOKUP(BC97&amp;"_"&amp;$AZ$9,データシート3!A:AB,MATCH("ea_"&amp;"太陽光（建物系）"&amp;"_年間発電",データシート3!$A$1:$AB$1,0),0)/10^3+VLOOKUP(BC97&amp;"_"&amp;$AZ$9,データシート3!A:AB,MATCH("ea_"&amp;"太陽光（土地系）"&amp;"_年間発電",データシート3!$A$1:$AB$1,0),0)/10^3</f>
        <v>1133398.4989999998</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70111.298999999999</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5">
        <f t="shared" si="26"/>
        <v>1203702.098</v>
      </c>
      <c r="BJ97" s="35">
        <f>(VLOOKUP($BC97&amp;"_"&amp;$AZ$8,データシート3!$A:$AN,MATCH("da_合計",データシート3!$A$1:$AN$1,0),0))/10^3</f>
        <v>12482.996619090198</v>
      </c>
      <c r="BK97" s="35">
        <f t="shared" si="21"/>
        <v>1191219.1013809098</v>
      </c>
      <c r="BL97" s="35">
        <f t="shared" si="22"/>
        <v>0</v>
      </c>
      <c r="BM97" s="35">
        <f t="shared" si="23"/>
        <v>1191219.1013809098</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20562</v>
      </c>
      <c r="AY98" s="19" t="str">
        <f>IF(IFERROR(比較地域マスタ!$AE33,"")=0,"",IFERROR(比較地域マスタ!$AE33,""))</f>
        <v>木島平村</v>
      </c>
      <c r="AZ98" s="17"/>
      <c r="BA98" s="23">
        <v>27</v>
      </c>
      <c r="BB98" s="23">
        <v>1</v>
      </c>
      <c r="BC98" s="19" t="str">
        <f t="shared" si="24"/>
        <v>20562</v>
      </c>
      <c r="BD98" s="19" t="str">
        <f t="shared" si="25"/>
        <v>木島平村</v>
      </c>
      <c r="BE98" s="35">
        <f>VLOOKUP(BC98&amp;"_"&amp;$AZ$9,データシート3!A:AB,MATCH("ea_"&amp;"太陽光（建物系）"&amp;"_年間発電",データシート3!$A$1:$AB$1,0),0)/10^3+VLOOKUP(BC98&amp;"_"&amp;$AZ$9,データシート3!A:AB,MATCH("ea_"&amp;"太陽光（土地系）"&amp;"_年間発電",データシート3!$A$1:$AB$1,0),0)/10^3</f>
        <v>281450.25900000002</v>
      </c>
      <c r="BF98" s="35">
        <f>VLOOKUP(BC98&amp;"_"&amp;$AZ$9,データシート3!A:AB,MATCH("ea_"&amp;"風力（陸上）"&amp;"_年間発電",データシート3!$A$1:$AB$1,0),0)/10^3</f>
        <v>586.00599999999997</v>
      </c>
      <c r="BG98" s="35">
        <f>VLOOKUP(BC98&amp;"_"&amp;$AZ$9,データシート3!A:AB,MATCH("ea_"&amp;"中小水（河川）"&amp;"_年間発電",データシート3!$A$1:$AB$1,0),0)/10^3+VLOOKUP(BC98&amp;"_"&amp;$AZ$9,データシート3!A:AB,MATCH("ea_"&amp;"中小水（農業用水路）"&amp;"_年間発電",データシート3!$A$1:$AB$1,0),0)/10^3</f>
        <v>33901.01999999999</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5">
        <f t="shared" si="26"/>
        <v>322213.01900000003</v>
      </c>
      <c r="BJ98" s="35">
        <f>(VLOOKUP($BC98&amp;"_"&amp;$AZ$8,データシート3!$A:$AN,MATCH("da_合計",データシート3!$A$1:$AN$1,0),0))/10^3</f>
        <v>16789.157935715397</v>
      </c>
      <c r="BK98" s="35">
        <f t="shared" si="21"/>
        <v>305423.86106428463</v>
      </c>
      <c r="BL98" s="35">
        <f t="shared" si="22"/>
        <v>0</v>
      </c>
      <c r="BM98" s="35">
        <f t="shared" si="23"/>
        <v>305423.86106428463</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20432</v>
      </c>
      <c r="AY99" s="19" t="str">
        <f>IF(IFERROR(比較地域マスタ!$AE34,"")=0,"",IFERROR(比較地域マスタ!$AE34,""))</f>
        <v>木曽町</v>
      </c>
      <c r="AZ99" s="17"/>
      <c r="BA99" s="23">
        <v>28</v>
      </c>
      <c r="BB99" s="23">
        <v>1</v>
      </c>
      <c r="BC99" s="19" t="str">
        <f t="shared" si="24"/>
        <v>20432</v>
      </c>
      <c r="BD99" s="19" t="str">
        <f t="shared" si="25"/>
        <v>木曽町</v>
      </c>
      <c r="BE99" s="35">
        <f>VLOOKUP(BC99&amp;"_"&amp;$AZ$9,データシート3!A:AB,MATCH("ea_"&amp;"太陽光（建物系）"&amp;"_年間発電",データシート3!$A$1:$AB$1,0),0)/10^3+VLOOKUP(BC99&amp;"_"&amp;$AZ$9,データシート3!A:AB,MATCH("ea_"&amp;"太陽光（土地系）"&amp;"_年間発電",データシート3!$A$1:$AB$1,0),0)/10^3</f>
        <v>453207.61099999998</v>
      </c>
      <c r="BF99" s="35">
        <f>VLOOKUP(BC99&amp;"_"&amp;$AZ$9,データシート3!A:AB,MATCH("ea_"&amp;"風力（陸上）"&amp;"_年間発電",データシート3!$A$1:$AB$1,0),0)/10^3</f>
        <v>44204.911</v>
      </c>
      <c r="BG99" s="35">
        <f>VLOOKUP(BC99&amp;"_"&amp;$AZ$9,データシート3!A:AB,MATCH("ea_"&amp;"中小水（河川）"&amp;"_年間発電",データシート3!$A$1:$AB$1,0),0)/10^3+VLOOKUP(BC99&amp;"_"&amp;$AZ$9,データシート3!A:AB,MATCH("ea_"&amp;"中小水（農業用水路）"&amp;"_年間発電",データシート3!$A$1:$AB$1,0),0)/10^3</f>
        <v>211461.18700000001</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5">
        <f t="shared" si="26"/>
        <v>713268.88100000005</v>
      </c>
      <c r="BJ99" s="35">
        <f>(VLOOKUP($BC99&amp;"_"&amp;$AZ$8,データシート3!$A:$AN,MATCH("da_合計",データシート3!$A$1:$AN$1,0),0))/10^3</f>
        <v>62584.835083318219</v>
      </c>
      <c r="BK99" s="35">
        <f t="shared" si="21"/>
        <v>650684.04591668188</v>
      </c>
      <c r="BL99" s="35">
        <f t="shared" si="22"/>
        <v>0</v>
      </c>
      <c r="BM99" s="35">
        <f t="shared" si="23"/>
        <v>650684.04591668188</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20425</v>
      </c>
      <c r="AY100" s="19" t="str">
        <f>IF(IFERROR(比較地域マスタ!$AE35,"")=0,"",IFERROR(比較地域マスタ!$AE35,""))</f>
        <v>木祖村</v>
      </c>
      <c r="AZ100" s="17"/>
      <c r="BA100" s="23">
        <v>29</v>
      </c>
      <c r="BB100" s="23">
        <v>1</v>
      </c>
      <c r="BC100" s="19" t="str">
        <f t="shared" si="24"/>
        <v>20425</v>
      </c>
      <c r="BD100" s="19" t="str">
        <f t="shared" si="25"/>
        <v>木祖村</v>
      </c>
      <c r="BE100" s="35">
        <f>VLOOKUP(BC100&amp;"_"&amp;$AZ$9,データシート3!A:AB,MATCH("ea_"&amp;"太陽光（建物系）"&amp;"_年間発電",データシート3!$A$1:$AB$1,0),0)/10^3+VLOOKUP(BC100&amp;"_"&amp;$AZ$9,データシート3!A:AB,MATCH("ea_"&amp;"太陽光（土地系）"&amp;"_年間発電",データシート3!$A$1:$AB$1,0),0)/10^3</f>
        <v>106566.53200000004</v>
      </c>
      <c r="BF100" s="35">
        <f>VLOOKUP(BC100&amp;"_"&amp;$AZ$9,データシート3!A:AB,MATCH("ea_"&amp;"風力（陸上）"&amp;"_年間発電",データシート3!$A$1:$AB$1,0),0)/10^3</f>
        <v>10878.163</v>
      </c>
      <c r="BG100" s="35">
        <f>VLOOKUP(BC100&amp;"_"&amp;$AZ$9,データシート3!A:AB,MATCH("ea_"&amp;"中小水（河川）"&amp;"_年間発電",データシート3!$A$1:$AB$1,0),0)/10^3+VLOOKUP(BC100&amp;"_"&amp;$AZ$9,データシート3!A:AB,MATCH("ea_"&amp;"中小水（農業用水路）"&amp;"_年間発電",データシート3!$A$1:$AB$1,0),0)/10^3</f>
        <v>42320.857000000004</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159765.55200000003</v>
      </c>
      <c r="BJ100" s="35">
        <f>(VLOOKUP($BC100&amp;"_"&amp;$AZ$8,データシート3!$A:$AN,MATCH("da_合計",データシート3!$A$1:$AN$1,0),0))/10^3</f>
        <v>11252.694696507633</v>
      </c>
      <c r="BK100" s="35">
        <f t="shared" si="21"/>
        <v>148512.8573034924</v>
      </c>
      <c r="BL100" s="35">
        <f t="shared" si="22"/>
        <v>0</v>
      </c>
      <c r="BM100" s="35">
        <f t="shared" si="23"/>
        <v>148512.8573034924</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20307</v>
      </c>
      <c r="AY101" s="19" t="str">
        <f>IF(IFERROR(比較地域マスタ!$AE36,"")=0,"",IFERROR(比較地域マスタ!$AE36,""))</f>
        <v>北相木村</v>
      </c>
      <c r="AZ101" s="17"/>
      <c r="BA101" s="23">
        <v>30</v>
      </c>
      <c r="BB101" s="23">
        <v>1</v>
      </c>
      <c r="BC101" s="19" t="str">
        <f t="shared" si="24"/>
        <v>20307</v>
      </c>
      <c r="BD101" s="19" t="str">
        <f t="shared" si="25"/>
        <v>北相木村</v>
      </c>
      <c r="BE101" s="35">
        <f>VLOOKUP(BC101&amp;"_"&amp;$AZ$9,データシート3!A:AB,MATCH("ea_"&amp;"太陽光（建物系）"&amp;"_年間発電",データシート3!$A$1:$AB$1,0),0)/10^3+VLOOKUP(BC101&amp;"_"&amp;$AZ$9,データシート3!A:AB,MATCH("ea_"&amp;"太陽光（土地系）"&amp;"_年間発電",データシート3!$A$1:$AB$1,0),0)/10^3</f>
        <v>82695.428</v>
      </c>
      <c r="BF101" s="35">
        <f>VLOOKUP(BC101&amp;"_"&amp;$AZ$9,データシート3!A:AB,MATCH("ea_"&amp;"風力（陸上）"&amp;"_年間発電",データシート3!$A$1:$AB$1,0),0)/10^3</f>
        <v>0</v>
      </c>
      <c r="BG101" s="35">
        <f>VLOOKUP(BC101&amp;"_"&amp;$AZ$9,データシート3!A:AB,MATCH("ea_"&amp;"中小水（河川）"&amp;"_年間発電",データシート3!$A$1:$AB$1,0),0)/10^3+VLOOKUP(BC101&amp;"_"&amp;$AZ$9,データシート3!A:AB,MATCH("ea_"&amp;"中小水（農業用水路）"&amp;"_年間発電",データシート3!$A$1:$AB$1,0),0)/10^3</f>
        <v>11012.236000000003</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5">
        <f t="shared" si="26"/>
        <v>93707.664000000004</v>
      </c>
      <c r="BJ101" s="35">
        <f>(VLOOKUP($BC101&amp;"_"&amp;$AZ$8,データシート3!$A:$AN,MATCH("da_合計",データシート3!$A$1:$AN$1,0),0))/10^3</f>
        <v>2429.5545990244755</v>
      </c>
      <c r="BK101" s="35">
        <f t="shared" si="21"/>
        <v>91278.109400975532</v>
      </c>
      <c r="BL101" s="35">
        <f t="shared" si="22"/>
        <v>0</v>
      </c>
      <c r="BM101" s="35">
        <f t="shared" si="23"/>
        <v>91278.109400975532</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20303</v>
      </c>
      <c r="AY102" s="19" t="str">
        <f>IF(IFERROR(比較地域マスタ!$AE37,"")=0,"",IFERROR(比較地域マスタ!$AE37,""))</f>
        <v>小海町</v>
      </c>
      <c r="AZ102" s="17"/>
      <c r="BA102" s="23">
        <v>31</v>
      </c>
      <c r="BB102" s="23">
        <v>1</v>
      </c>
      <c r="BC102" s="19" t="str">
        <f t="shared" si="24"/>
        <v>20303</v>
      </c>
      <c r="BD102" s="19" t="str">
        <f t="shared" si="25"/>
        <v>小海町</v>
      </c>
      <c r="BE102" s="35">
        <f>VLOOKUP(BC102&amp;"_"&amp;$AZ$9,データシート3!A:AB,MATCH("ea_"&amp;"太陽光（建物系）"&amp;"_年間発電",データシート3!$A$1:$AB$1,0),0)/10^3+VLOOKUP(BC102&amp;"_"&amp;$AZ$9,データシート3!A:AB,MATCH("ea_"&amp;"太陽光（土地系）"&amp;"_年間発電",データシート3!$A$1:$AB$1,0),0)/10^3</f>
        <v>398140.92800000001</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27956.850999999999</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5">
        <f t="shared" si="26"/>
        <v>429711.98000000004</v>
      </c>
      <c r="BJ102" s="35">
        <f>(VLOOKUP($BC102&amp;"_"&amp;$AZ$8,データシート3!$A:$AN,MATCH("da_合計",データシート3!$A$1:$AN$1,0),0))/10^3</f>
        <v>21890.110754514411</v>
      </c>
      <c r="BK102" s="35">
        <f t="shared" si="21"/>
        <v>407821.86924548564</v>
      </c>
      <c r="BL102" s="35">
        <f t="shared" si="22"/>
        <v>0</v>
      </c>
      <c r="BM102" s="35">
        <f t="shared" si="23"/>
        <v>407821.86924548564</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20210</v>
      </c>
      <c r="AY103" s="19" t="str">
        <f>IF(IFERROR(比較地域マスタ!$AE38,"")=0,"",IFERROR(比較地域マスタ!$AE38,""))</f>
        <v>駒ヶ根市</v>
      </c>
      <c r="AZ103" s="17"/>
      <c r="BA103" s="23">
        <v>32</v>
      </c>
      <c r="BB103" s="23">
        <v>1</v>
      </c>
      <c r="BC103" s="19" t="str">
        <f t="shared" si="24"/>
        <v>20210</v>
      </c>
      <c r="BD103" s="19" t="str">
        <f t="shared" si="25"/>
        <v>駒ヶ根市</v>
      </c>
      <c r="BE103" s="35">
        <f>VLOOKUP(BC103&amp;"_"&amp;$AZ$9,データシート3!A:AB,MATCH("ea_"&amp;"太陽光（建物系）"&amp;"_年間発電",データシート3!$A$1:$AB$1,0),0)/10^3+VLOOKUP(BC103&amp;"_"&amp;$AZ$9,データシート3!A:AB,MATCH("ea_"&amp;"太陽光（土地系）"&amp;"_年間発電",データシート3!$A$1:$AB$1,0),0)/10^3</f>
        <v>934639.64100000006</v>
      </c>
      <c r="BF103" s="35">
        <f>VLOOKUP(BC103&amp;"_"&amp;$AZ$9,データシート3!A:AB,MATCH("ea_"&amp;"風力（陸上）"&amp;"_年間発電",データシート3!$A$1:$AB$1,0),0)/10^3</f>
        <v>9390.1399999999976</v>
      </c>
      <c r="BG103" s="35">
        <f>VLOOKUP(BC103&amp;"_"&amp;$AZ$9,データシート3!A:AB,MATCH("ea_"&amp;"中小水（河川）"&amp;"_年間発電",データシート3!$A$1:$AB$1,0),0)/10^3+VLOOKUP(BC103&amp;"_"&amp;$AZ$9,データシート3!A:AB,MATCH("ea_"&amp;"中小水（農業用水路）"&amp;"_年間発電",データシート3!$A$1:$AB$1,0),0)/10^3</f>
        <v>87774.231</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5">
        <f t="shared" si="26"/>
        <v>1031804.0120000001</v>
      </c>
      <c r="BJ103" s="35">
        <f>(VLOOKUP($BC103&amp;"_"&amp;$AZ$8,データシート3!$A:$AN,MATCH("da_合計",データシート3!$A$1:$AN$1,0),0))/10^3</f>
        <v>252999.21842712964</v>
      </c>
      <c r="BK103" s="35">
        <f t="shared" si="21"/>
        <v>778804.79357287043</v>
      </c>
      <c r="BL103" s="35">
        <f t="shared" si="22"/>
        <v>0</v>
      </c>
      <c r="BM103" s="35">
        <f t="shared" si="23"/>
        <v>778804.79357287043</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20208</v>
      </c>
      <c r="AY104" s="19" t="str">
        <f>IF(IFERROR(比較地域マスタ!$AE39,"")=0,"",IFERROR(比較地域マスタ!$AE39,""))</f>
        <v>小諸市</v>
      </c>
      <c r="AZ104" s="17"/>
      <c r="BA104" s="23">
        <v>33</v>
      </c>
      <c r="BB104" s="23">
        <v>1</v>
      </c>
      <c r="BC104" s="19" t="str">
        <f t="shared" si="24"/>
        <v>20208</v>
      </c>
      <c r="BD104" s="19" t="str">
        <f t="shared" si="25"/>
        <v>小諸市</v>
      </c>
      <c r="BE104" s="35">
        <f>VLOOKUP(BC104&amp;"_"&amp;$AZ$9,データシート3!A:AB,MATCH("ea_"&amp;"太陽光（建物系）"&amp;"_年間発電",データシート3!$A$1:$AB$1,0),0)/10^3+VLOOKUP(BC104&amp;"_"&amp;$AZ$9,データシート3!A:AB,MATCH("ea_"&amp;"太陽光（土地系）"&amp;"_年間発電",データシート3!$A$1:$AB$1,0),0)/10^3</f>
        <v>1352141.4309999999</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7906.6620000000003</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5">
        <f t="shared" si="26"/>
        <v>1363521.0119999999</v>
      </c>
      <c r="BJ104" s="35">
        <f>(VLOOKUP($BC104&amp;"_"&amp;$AZ$8,データシート3!$A:$AN,MATCH("da_合計",データシート3!$A$1:$AN$1,0),0))/10^3</f>
        <v>255928.5280541004</v>
      </c>
      <c r="BK104" s="35">
        <f t="shared" ref="BK104:BK135" si="27">BI104-BJ104</f>
        <v>1107592.4839458994</v>
      </c>
      <c r="BL104" s="35">
        <f t="shared" ref="BL104:BL135" si="28">IF(BK104&gt;0,0,BK104)</f>
        <v>0</v>
      </c>
      <c r="BM104" s="35">
        <f t="shared" ref="BM104:BM135" si="29">IF(BK104&gt;0,BK104,0)</f>
        <v>1107592.4839458994</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20602</v>
      </c>
      <c r="AY105" s="19" t="str">
        <f>IF(IFERROR(比較地域マスタ!$AE40,"")=0,"",IFERROR(比較地域マスタ!$AE40,""))</f>
        <v>栄村</v>
      </c>
      <c r="AZ105" s="17"/>
      <c r="BA105" s="23">
        <v>34</v>
      </c>
      <c r="BB105" s="23">
        <v>1</v>
      </c>
      <c r="BC105" s="19" t="str">
        <f t="shared" si="24"/>
        <v>20602</v>
      </c>
      <c r="BD105" s="19" t="str">
        <f t="shared" si="25"/>
        <v>栄村</v>
      </c>
      <c r="BE105" s="35">
        <f>VLOOKUP(BC105&amp;"_"&amp;$AZ$9,データシート3!A:AB,MATCH("ea_"&amp;"太陽光（建物系）"&amp;"_年間発電",データシート3!$A$1:$AB$1,0),0)/10^3+VLOOKUP(BC105&amp;"_"&amp;$AZ$9,データシート3!A:AB,MATCH("ea_"&amp;"太陽光（土地系）"&amp;"_年間発電",データシート3!$A$1:$AB$1,0),0)/10^3</f>
        <v>185687.61799999999</v>
      </c>
      <c r="BF105" s="35">
        <f>VLOOKUP(BC105&amp;"_"&amp;$AZ$9,データシート3!A:AB,MATCH("ea_"&amp;"風力（陸上）"&amp;"_年間発電",データシート3!$A$1:$AB$1,0),0)/10^3</f>
        <v>175751.14600000001</v>
      </c>
      <c r="BG105" s="35">
        <f>VLOOKUP(BC105&amp;"_"&amp;$AZ$9,データシート3!A:AB,MATCH("ea_"&amp;"中小水（河川）"&amp;"_年間発電",データシート3!$A$1:$AB$1,0),0)/10^3+VLOOKUP(BC105&amp;"_"&amp;$AZ$9,データシート3!A:AB,MATCH("ea_"&amp;"中小水（農業用水路）"&amp;"_年間発電",データシート3!$A$1:$AB$1,0),0)/10^3</f>
        <v>165731.98300000001</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5">
        <f t="shared" si="26"/>
        <v>1938800.7660000001</v>
      </c>
      <c r="BJ105" s="35">
        <f>(VLOOKUP($BC105&amp;"_"&amp;$AZ$8,データシート3!$A:$AN,MATCH("da_合計",データシート3!$A$1:$AN$1,0),0))/10^3</f>
        <v>7725.1582738596762</v>
      </c>
      <c r="BK105" s="35">
        <f t="shared" si="27"/>
        <v>1931075.6077261404</v>
      </c>
      <c r="BL105" s="35">
        <f t="shared" si="28"/>
        <v>0</v>
      </c>
      <c r="BM105" s="35">
        <f t="shared" si="29"/>
        <v>1931075.6077261404</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20521</v>
      </c>
      <c r="AY106" s="19" t="str">
        <f>IF(IFERROR(比較地域マスタ!$AE41,"")=0,"",IFERROR(比較地域マスタ!$AE41,""))</f>
        <v>坂城町</v>
      </c>
      <c r="AZ106" s="17"/>
      <c r="BA106" s="23">
        <v>35</v>
      </c>
      <c r="BB106" s="23">
        <v>1</v>
      </c>
      <c r="BC106" s="19" t="str">
        <f t="shared" si="24"/>
        <v>20521</v>
      </c>
      <c r="BD106" s="19" t="str">
        <f t="shared" si="25"/>
        <v>坂城町</v>
      </c>
      <c r="BE106" s="35">
        <f>VLOOKUP(BC106&amp;"_"&amp;$AZ$9,データシート3!A:AB,MATCH("ea_"&amp;"太陽光（建物系）"&amp;"_年間発電",データシート3!$A$1:$AB$1,0),0)/10^3+VLOOKUP(BC106&amp;"_"&amp;$AZ$9,データシート3!A:AB,MATCH("ea_"&amp;"太陽光（土地系）"&amp;"_年間発電",データシート3!$A$1:$AB$1,0),0)/10^3</f>
        <v>291121.13</v>
      </c>
      <c r="BF106" s="35">
        <f>VLOOKUP(BC106&amp;"_"&amp;$AZ$9,データシート3!A:AB,MATCH("ea_"&amp;"風力（陸上）"&amp;"_年間発電",データシート3!$A$1:$AB$1,0),0)/10^3</f>
        <v>43978.587</v>
      </c>
      <c r="BG106" s="35">
        <f>VLOOKUP(BC106&amp;"_"&amp;$AZ$9,データシート3!A:AB,MATCH("ea_"&amp;"中小水（河川）"&amp;"_年間発電",データシート3!$A$1:$AB$1,0),0)/10^3+VLOOKUP(BC106&amp;"_"&amp;$AZ$9,データシート3!A:AB,MATCH("ea_"&amp;"中小水（農業用水路）"&amp;"_年間発電",データシート3!$A$1:$AB$1,0),0)/10^3</f>
        <v>3905.2069999999999</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339004.924</v>
      </c>
      <c r="BJ106" s="35">
        <f>(VLOOKUP($BC106&amp;"_"&amp;$AZ$8,データシート3!$A:$AN,MATCH("da_合計",データシート3!$A$1:$AN$1,0),0))/10^3</f>
        <v>198900.70169860934</v>
      </c>
      <c r="BK106" s="35">
        <f t="shared" si="27"/>
        <v>140104.22230139066</v>
      </c>
      <c r="BL106" s="35">
        <f t="shared" si="28"/>
        <v>0</v>
      </c>
      <c r="BM106" s="35">
        <f t="shared" si="29"/>
        <v>140104.22230139066</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20217</v>
      </c>
      <c r="AY107" s="19" t="str">
        <f>IF(IFERROR(比較地域マスタ!$AE42,"")=0,"",IFERROR(比較地域マスタ!$AE42,""))</f>
        <v>佐久市</v>
      </c>
      <c r="AZ107" s="17"/>
      <c r="BA107" s="23">
        <v>36</v>
      </c>
      <c r="BB107" s="23">
        <v>1</v>
      </c>
      <c r="BC107" s="19" t="str">
        <f t="shared" si="24"/>
        <v>20217</v>
      </c>
      <c r="BD107" s="19" t="str">
        <f t="shared" si="25"/>
        <v>佐久市</v>
      </c>
      <c r="BE107" s="35">
        <f>VLOOKUP(BC107&amp;"_"&amp;$AZ$9,データシート3!A:AB,MATCH("ea_"&amp;"太陽光（建物系）"&amp;"_年間発電",データシート3!$A$1:$AB$1,0),0)/10^3+VLOOKUP(BC107&amp;"_"&amp;$AZ$9,データシート3!A:AB,MATCH("ea_"&amp;"太陽光（土地系）"&amp;"_年間発電",データシート3!$A$1:$AB$1,0),0)/10^3</f>
        <v>3699577.0439999998</v>
      </c>
      <c r="BF107" s="35">
        <f>VLOOKUP(BC107&amp;"_"&amp;$AZ$9,データシート3!A:AB,MATCH("ea_"&amp;"風力（陸上）"&amp;"_年間発電",データシート3!$A$1:$AB$1,0),0)/10^3</f>
        <v>557409.11899999983</v>
      </c>
      <c r="BG107" s="35">
        <f>VLOOKUP(BC107&amp;"_"&amp;$AZ$9,データシート3!A:AB,MATCH("ea_"&amp;"中小水（河川）"&amp;"_年間発電",データシート3!$A$1:$AB$1,0),0)/10^3+VLOOKUP(BC107&amp;"_"&amp;$AZ$9,データシート3!A:AB,MATCH("ea_"&amp;"中小水（農業用水路）"&amp;"_年間発電",データシート3!$A$1:$AB$1,0),0)/10^3</f>
        <v>26151.634999999998</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5">
        <f t="shared" si="26"/>
        <v>4295872.9809999997</v>
      </c>
      <c r="BJ107" s="35">
        <f>(VLOOKUP($BC107&amp;"_"&amp;$AZ$8,データシート3!$A:$AN,MATCH("da_合計",データシート3!$A$1:$AN$1,0),0))/10^3</f>
        <v>569925.69567063125</v>
      </c>
      <c r="BK107" s="35">
        <f t="shared" si="27"/>
        <v>3725947.2853293684</v>
      </c>
      <c r="BL107" s="35">
        <f t="shared" si="28"/>
        <v>0</v>
      </c>
      <c r="BM107" s="35">
        <f t="shared" si="29"/>
        <v>3725947.2853293684</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20309</v>
      </c>
      <c r="AY108" s="19" t="str">
        <f>IF(IFERROR(比較地域マスタ!$AE43,"")=0,"",IFERROR(比較地域マスタ!$AE43,""))</f>
        <v>佐久穂町</v>
      </c>
      <c r="AZ108" s="17"/>
      <c r="BA108" s="23">
        <v>37</v>
      </c>
      <c r="BB108" s="23">
        <v>1</v>
      </c>
      <c r="BC108" s="19" t="str">
        <f t="shared" si="24"/>
        <v>20309</v>
      </c>
      <c r="BD108" s="19" t="str">
        <f t="shared" si="25"/>
        <v>佐久穂町</v>
      </c>
      <c r="BE108" s="35">
        <f>VLOOKUP(BC108&amp;"_"&amp;$AZ$9,データシート3!A:AB,MATCH("ea_"&amp;"太陽光（建物系）"&amp;"_年間発電",データシート3!$A$1:$AB$1,0),0)/10^3+VLOOKUP(BC108&amp;"_"&amp;$AZ$9,データシート3!A:AB,MATCH("ea_"&amp;"太陽光（土地系）"&amp;"_年間発電",データシート3!$A$1:$AB$1,0),0)/10^3</f>
        <v>573517.375</v>
      </c>
      <c r="BF108" s="35">
        <f>VLOOKUP(BC108&amp;"_"&amp;$AZ$9,データシート3!A:AB,MATCH("ea_"&amp;"風力（陸上）"&amp;"_年間発電",データシート3!$A$1:$AB$1,0),0)/10^3</f>
        <v>38606.230000000003</v>
      </c>
      <c r="BG108" s="35">
        <f>VLOOKUP(BC108&amp;"_"&amp;$AZ$9,データシート3!A:AB,MATCH("ea_"&amp;"中小水（河川）"&amp;"_年間発電",データシート3!$A$1:$AB$1,0),0)/10^3+VLOOKUP(BC108&amp;"_"&amp;$AZ$9,データシート3!A:AB,MATCH("ea_"&amp;"中小水（農業用水路）"&amp;"_年間発電",データシート3!$A$1:$AB$1,0),0)/10^3</f>
        <v>69957.279999999999</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5">
        <f t="shared" si="26"/>
        <v>682080.88500000001</v>
      </c>
      <c r="BJ108" s="35">
        <f>(VLOOKUP($BC108&amp;"_"&amp;$AZ$8,データシート3!$A:$AN,MATCH("da_合計",データシート3!$A$1:$AN$1,0),0))/10^3</f>
        <v>38919.395665461692</v>
      </c>
      <c r="BK108" s="35">
        <f t="shared" si="27"/>
        <v>643161.48933453835</v>
      </c>
      <c r="BL108" s="35">
        <f t="shared" si="28"/>
        <v>0</v>
      </c>
      <c r="BM108" s="35">
        <f t="shared" si="29"/>
        <v>643161.48933453835</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20215</v>
      </c>
      <c r="AY109" s="19" t="str">
        <f>IF(IFERROR(比較地域マスタ!$AE44,"")=0,"",IFERROR(比較地域マスタ!$AE44,""))</f>
        <v>塩尻市</v>
      </c>
      <c r="AZ109" s="17"/>
      <c r="BA109" s="23">
        <v>38</v>
      </c>
      <c r="BB109" s="23">
        <v>1</v>
      </c>
      <c r="BC109" s="19" t="str">
        <f t="shared" si="24"/>
        <v>20215</v>
      </c>
      <c r="BD109" s="19" t="str">
        <f t="shared" si="25"/>
        <v>塩尻市</v>
      </c>
      <c r="BE109" s="35">
        <f>VLOOKUP(BC109&amp;"_"&amp;$AZ$9,データシート3!A:AB,MATCH("ea_"&amp;"太陽光（建物系）"&amp;"_年間発電",データシート3!$A$1:$AB$1,0),0)/10^3+VLOOKUP(BC109&amp;"_"&amp;$AZ$9,データシート3!A:AB,MATCH("ea_"&amp;"太陽光（土地系）"&amp;"_年間発電",データシート3!$A$1:$AB$1,0),0)/10^3</f>
        <v>1916052.773</v>
      </c>
      <c r="BF109" s="35">
        <f>VLOOKUP(BC109&amp;"_"&amp;$AZ$9,データシート3!A:AB,MATCH("ea_"&amp;"風力（陸上）"&amp;"_年間発電",データシート3!$A$1:$AB$1,0),0)/10^3</f>
        <v>69276.498000000007</v>
      </c>
      <c r="BG109" s="35">
        <f>VLOOKUP(BC109&amp;"_"&amp;$AZ$9,データシート3!A:AB,MATCH("ea_"&amp;"中小水（河川）"&amp;"_年間発電",データシート3!$A$1:$AB$1,0),0)/10^3+VLOOKUP(BC109&amp;"_"&amp;$AZ$9,データシート3!A:AB,MATCH("ea_"&amp;"中小水（農業用水路）"&amp;"_年間発電",データシート3!$A$1:$AB$1,0),0)/10^3</f>
        <v>110659.19899999998</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5">
        <f t="shared" si="26"/>
        <v>2095988.47</v>
      </c>
      <c r="BJ109" s="35">
        <f>(VLOOKUP($BC109&amp;"_"&amp;$AZ$8,データシート3!$A:$AN,MATCH("da_合計",データシート3!$A$1:$AN$1,0),0))/10^3</f>
        <v>714667.34981903434</v>
      </c>
      <c r="BK109" s="35">
        <f t="shared" si="27"/>
        <v>1381321.1201809656</v>
      </c>
      <c r="BL109" s="35">
        <f t="shared" si="28"/>
        <v>0</v>
      </c>
      <c r="BM109" s="35">
        <f t="shared" si="29"/>
        <v>1381321.1201809656</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20583</v>
      </c>
      <c r="AY110" s="19" t="str">
        <f>IF(IFERROR(比較地域マスタ!$AE45,"")=0,"",IFERROR(比較地域マスタ!$AE45,""))</f>
        <v>信濃町</v>
      </c>
      <c r="AZ110" s="17"/>
      <c r="BA110" s="23">
        <v>39</v>
      </c>
      <c r="BB110" s="23">
        <v>1</v>
      </c>
      <c r="BC110" s="19" t="str">
        <f t="shared" si="24"/>
        <v>20583</v>
      </c>
      <c r="BD110" s="19" t="str">
        <f t="shared" si="25"/>
        <v>信濃町</v>
      </c>
      <c r="BE110" s="35">
        <f>VLOOKUP(BC110&amp;"_"&amp;$AZ$9,データシート3!A:AB,MATCH("ea_"&amp;"太陽光（建物系）"&amp;"_年間発電",データシート3!$A$1:$AB$1,0),0)/10^3+VLOOKUP(BC110&amp;"_"&amp;$AZ$9,データシート3!A:AB,MATCH("ea_"&amp;"太陽光（土地系）"&amp;"_年間発電",データシート3!$A$1:$AB$1,0),0)/10^3</f>
        <v>698601.87300000002</v>
      </c>
      <c r="BF110" s="35">
        <f>VLOOKUP(BC110&amp;"_"&amp;$AZ$9,データシート3!A:AB,MATCH("ea_"&amp;"風力（陸上）"&amp;"_年間発電",データシート3!$A$1:$AB$1,0),0)/10^3</f>
        <v>63784.15800000001</v>
      </c>
      <c r="BG110" s="35">
        <f>VLOOKUP(BC110&amp;"_"&amp;$AZ$9,データシート3!A:AB,MATCH("ea_"&amp;"中小水（河川）"&amp;"_年間発電",データシート3!$A$1:$AB$1,0),0)/10^3+VLOOKUP(BC110&amp;"_"&amp;$AZ$9,データシート3!A:AB,MATCH("ea_"&amp;"中小水（農業用水路）"&amp;"_年間発電",データシート3!$A$1:$AB$1,0),0)/10^3</f>
        <v>40359.383999999998</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5">
        <f t="shared" si="26"/>
        <v>814130.08600000001</v>
      </c>
      <c r="BJ110" s="35">
        <f>(VLOOKUP($BC110&amp;"_"&amp;$AZ$8,データシート3!$A:$AN,MATCH("da_合計",データシート3!$A$1:$AN$1,0),0))/10^3</f>
        <v>48841.518992784084</v>
      </c>
      <c r="BK110" s="35">
        <f t="shared" si="27"/>
        <v>765288.56700721593</v>
      </c>
      <c r="BL110" s="35">
        <f t="shared" si="28"/>
        <v>0</v>
      </c>
      <c r="BM110" s="35">
        <f t="shared" si="29"/>
        <v>765288.56700721593</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20411</v>
      </c>
      <c r="AY111" s="19" t="str">
        <f>IF(IFERROR(比較地域マスタ!$AE46,"")=0,"",IFERROR(比較地域マスタ!$AE46,""))</f>
        <v>下條村</v>
      </c>
      <c r="AZ111" s="17"/>
      <c r="BA111" s="23">
        <v>40</v>
      </c>
      <c r="BB111" s="23">
        <v>1</v>
      </c>
      <c r="BC111" s="19" t="str">
        <f t="shared" si="24"/>
        <v>20411</v>
      </c>
      <c r="BD111" s="19" t="str">
        <f t="shared" si="25"/>
        <v>下條村</v>
      </c>
      <c r="BE111" s="35">
        <f>VLOOKUP(BC111&amp;"_"&amp;$AZ$9,データシート3!A:AB,MATCH("ea_"&amp;"太陽光（建物系）"&amp;"_年間発電",データシート3!$A$1:$AB$1,0),0)/10^3+VLOOKUP(BC111&amp;"_"&amp;$AZ$9,データシート3!A:AB,MATCH("ea_"&amp;"太陽光（土地系）"&amp;"_年間発電",データシート3!$A$1:$AB$1,0),0)/10^3</f>
        <v>154689.58300000001</v>
      </c>
      <c r="BF111" s="35">
        <f>VLOOKUP(BC111&amp;"_"&amp;$AZ$9,データシート3!A:AB,MATCH("ea_"&amp;"風力（陸上）"&amp;"_年間発電",データシート3!$A$1:$AB$1,0),0)/10^3</f>
        <v>53187.059000000001</v>
      </c>
      <c r="BG111" s="35">
        <f>VLOOKUP(BC111&amp;"_"&amp;$AZ$9,データシート3!A:AB,MATCH("ea_"&amp;"中小水（河川）"&amp;"_年間発電",データシート3!$A$1:$AB$1,0),0)/10^3+VLOOKUP(BC111&amp;"_"&amp;$AZ$9,データシート3!A:AB,MATCH("ea_"&amp;"中小水（農業用水路）"&amp;"_年間発電",データシート3!$A$1:$AB$1,0),0)/10^3</f>
        <v>253.376</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208130.01800000001</v>
      </c>
      <c r="BJ111" s="35">
        <f>(VLOOKUP($BC111&amp;"_"&amp;$AZ$8,データシート3!$A:$AN,MATCH("da_合計",データシート3!$A$1:$AN$1,0),0))/10^3</f>
        <v>18490.82882598403</v>
      </c>
      <c r="BK111" s="35">
        <f t="shared" si="27"/>
        <v>189639.18917401598</v>
      </c>
      <c r="BL111" s="35">
        <f t="shared" si="28"/>
        <v>0</v>
      </c>
      <c r="BM111" s="35">
        <f t="shared" si="29"/>
        <v>189639.18917401598</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20361</v>
      </c>
      <c r="AY112" s="19" t="str">
        <f>IF(IFERROR(比較地域マスタ!$AE47,"")=0,"",IFERROR(比較地域マスタ!$AE47,""))</f>
        <v>下諏訪町</v>
      </c>
      <c r="AZ112" s="17"/>
      <c r="BA112" s="23">
        <v>41</v>
      </c>
      <c r="BB112" s="23">
        <v>1</v>
      </c>
      <c r="BC112" s="19" t="str">
        <f t="shared" si="24"/>
        <v>20361</v>
      </c>
      <c r="BD112" s="19" t="str">
        <f t="shared" si="25"/>
        <v>下諏訪町</v>
      </c>
      <c r="BE112" s="35">
        <f>VLOOKUP(BC112&amp;"_"&amp;$AZ$9,データシート3!A:AB,MATCH("ea_"&amp;"太陽光（建物系）"&amp;"_年間発電",データシート3!$A$1:$AB$1,0),0)/10^3+VLOOKUP(BC112&amp;"_"&amp;$AZ$9,データシート3!A:AB,MATCH("ea_"&amp;"太陽光（土地系）"&amp;"_年間発電",データシート3!$A$1:$AB$1,0),0)/10^3</f>
        <v>141635.51599999997</v>
      </c>
      <c r="BF112" s="35">
        <f>VLOOKUP(BC112&amp;"_"&amp;$AZ$9,データシート3!A:AB,MATCH("ea_"&amp;"風力（陸上）"&amp;"_年間発電",データシート3!$A$1:$AB$1,0),0)/10^3</f>
        <v>0</v>
      </c>
      <c r="BG112" s="35">
        <f>VLOOKUP(BC112&amp;"_"&amp;$AZ$9,データシート3!A:AB,MATCH("ea_"&amp;"中小水（河川）"&amp;"_年間発電",データシート3!$A$1:$AB$1,0),0)/10^3+VLOOKUP(BC112&amp;"_"&amp;$AZ$9,データシート3!A:AB,MATCH("ea_"&amp;"中小水（農業用水路）"&amp;"_年間発電",データシート3!$A$1:$AB$1,0),0)/10^3</f>
        <v>9904.5429999999997</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5">
        <f t="shared" si="26"/>
        <v>151626.15199999997</v>
      </c>
      <c r="BJ112" s="35">
        <f>(VLOOKUP($BC112&amp;"_"&amp;$AZ$8,データシート3!$A:$AN,MATCH("da_合計",データシート3!$A$1:$AN$1,0),0))/10^3</f>
        <v>97105.673091800069</v>
      </c>
      <c r="BK112" s="35">
        <f t="shared" si="27"/>
        <v>54520.478908199904</v>
      </c>
      <c r="BL112" s="35">
        <f t="shared" si="28"/>
        <v>0</v>
      </c>
      <c r="BM112" s="35">
        <f t="shared" si="29"/>
        <v>54520.478908199904</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20207</v>
      </c>
      <c r="AY113" s="19" t="str">
        <f>IF(IFERROR(比較地域マスタ!$AE48,"")=0,"",IFERROR(比較地域マスタ!$AE48,""))</f>
        <v>須坂市</v>
      </c>
      <c r="AZ113" s="17"/>
      <c r="BA113" s="23">
        <v>42</v>
      </c>
      <c r="BB113" s="23">
        <v>1</v>
      </c>
      <c r="BC113" s="19" t="str">
        <f t="shared" si="24"/>
        <v>20207</v>
      </c>
      <c r="BD113" s="19" t="str">
        <f t="shared" si="25"/>
        <v>須坂市</v>
      </c>
      <c r="BE113" s="35">
        <f>VLOOKUP(BC113&amp;"_"&amp;$AZ$9,データシート3!A:AB,MATCH("ea_"&amp;"太陽光（建物系）"&amp;"_年間発電",データシート3!$A$1:$AB$1,0),0)/10^3+VLOOKUP(BC113&amp;"_"&amp;$AZ$9,データシート3!A:AB,MATCH("ea_"&amp;"太陽光（土地系）"&amp;"_年間発電",データシート3!$A$1:$AB$1,0),0)/10^3</f>
        <v>1045207.277</v>
      </c>
      <c r="BF113" s="35">
        <f>VLOOKUP(BC113&amp;"_"&amp;$AZ$9,データシート3!A:AB,MATCH("ea_"&amp;"風力（陸上）"&amp;"_年間発電",データシート3!$A$1:$AB$1,0),0)/10^3</f>
        <v>21634.652999999998</v>
      </c>
      <c r="BG113" s="35">
        <f>VLOOKUP(BC113&amp;"_"&amp;$AZ$9,データシート3!A:AB,MATCH("ea_"&amp;"中小水（河川）"&amp;"_年間発電",データシート3!$A$1:$AB$1,0),0)/10^3+VLOOKUP(BC113&amp;"_"&amp;$AZ$9,データシート3!A:AB,MATCH("ea_"&amp;"中小水（農業用水路）"&amp;"_年間発電",データシート3!$A$1:$AB$1,0),0)/10^3</f>
        <v>79909.327000000005</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5">
        <f t="shared" si="26"/>
        <v>1147179.2709999999</v>
      </c>
      <c r="BJ113" s="35">
        <f>(VLOOKUP($BC113&amp;"_"&amp;$AZ$8,データシート3!$A:$AN,MATCH("da_合計",データシート3!$A$1:$AN$1,0),0))/10^3</f>
        <v>286521.90074607445</v>
      </c>
      <c r="BK113" s="35">
        <f t="shared" si="27"/>
        <v>860657.37025392544</v>
      </c>
      <c r="BL113" s="35">
        <f t="shared" si="28"/>
        <v>0</v>
      </c>
      <c r="BM113" s="35">
        <f t="shared" si="29"/>
        <v>860657.37025392544</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20206</v>
      </c>
      <c r="AY114" s="19" t="str">
        <f>IF(IFERROR(比較地域マスタ!$AE49,"")=0,"",IFERROR(比較地域マスタ!$AE49,""))</f>
        <v>諏訪市</v>
      </c>
      <c r="AZ114" s="17"/>
      <c r="BA114" s="23">
        <v>43</v>
      </c>
      <c r="BB114" s="23">
        <v>1</v>
      </c>
      <c r="BC114" s="19" t="str">
        <f t="shared" si="24"/>
        <v>20206</v>
      </c>
      <c r="BD114" s="19" t="str">
        <f t="shared" si="25"/>
        <v>諏訪市</v>
      </c>
      <c r="BE114" s="35">
        <f>VLOOKUP(BC114&amp;"_"&amp;$AZ$9,データシート3!A:AB,MATCH("ea_"&amp;"太陽光（建物系）"&amp;"_年間発電",データシート3!$A$1:$AB$1,0),0)/10^3+VLOOKUP(BC114&amp;"_"&amp;$AZ$9,データシート3!A:AB,MATCH("ea_"&amp;"太陽光（土地系）"&amp;"_年間発電",データシート3!$A$1:$AB$1,0),0)/10^3</f>
        <v>576944.326</v>
      </c>
      <c r="BF114" s="35">
        <f>VLOOKUP(BC114&amp;"_"&amp;$AZ$9,データシート3!A:AB,MATCH("ea_"&amp;"風力（陸上）"&amp;"_年間発電",データシート3!$A$1:$AB$1,0),0)/10^3</f>
        <v>56370.137999999999</v>
      </c>
      <c r="BG114" s="35">
        <f>VLOOKUP(BC114&amp;"_"&amp;$AZ$9,データシート3!A:AB,MATCH("ea_"&amp;"中小水（河川）"&amp;"_年間発電",データシート3!$A$1:$AB$1,0),0)/10^3+VLOOKUP(BC114&amp;"_"&amp;$AZ$9,データシート3!A:AB,MATCH("ea_"&amp;"中小水（農業用水路）"&amp;"_年間発電",データシート3!$A$1:$AB$1,0),0)/10^3</f>
        <v>2646.308</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5">
        <f t="shared" si="26"/>
        <v>635978.43200000003</v>
      </c>
      <c r="BJ114" s="35">
        <f>(VLOOKUP($BC114&amp;"_"&amp;$AZ$8,データシート3!$A:$AN,MATCH("da_合計",データシート3!$A$1:$AN$1,0),0))/10^3</f>
        <v>303878.79775607132</v>
      </c>
      <c r="BK114" s="35">
        <f t="shared" si="27"/>
        <v>332099.63424392871</v>
      </c>
      <c r="BL114" s="35">
        <f t="shared" si="28"/>
        <v>0</v>
      </c>
      <c r="BM114" s="35">
        <f t="shared" si="29"/>
        <v>332099.63424392871</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20415</v>
      </c>
      <c r="AY115" s="19" t="str">
        <f>IF(IFERROR(比較地域マスタ!$AE50,"")=0,"",IFERROR(比較地域マスタ!$AE50,""))</f>
        <v>喬木村</v>
      </c>
      <c r="AZ115" s="17"/>
      <c r="BA115" s="23">
        <v>44</v>
      </c>
      <c r="BB115" s="23">
        <v>1</v>
      </c>
      <c r="BC115" s="19" t="str">
        <f t="shared" si="24"/>
        <v>20415</v>
      </c>
      <c r="BD115" s="19" t="str">
        <f t="shared" si="25"/>
        <v>喬木村</v>
      </c>
      <c r="BE115" s="35">
        <f>VLOOKUP(BC115&amp;"_"&amp;$AZ$9,データシート3!A:AB,MATCH("ea_"&amp;"太陽光（建物系）"&amp;"_年間発電",データシート3!$A$1:$AB$1,0),0)/10^3+VLOOKUP(BC115&amp;"_"&amp;$AZ$9,データシート3!A:AB,MATCH("ea_"&amp;"太陽光（土地系）"&amp;"_年間発電",データシート3!$A$1:$AB$1,0),0)/10^3</f>
        <v>201542.83900000001</v>
      </c>
      <c r="BF115" s="35">
        <f>VLOOKUP(BC115&amp;"_"&amp;$AZ$9,データシート3!A:AB,MATCH("ea_"&amp;"風力（陸上）"&amp;"_年間発電",データシート3!$A$1:$AB$1,0),0)/10^3</f>
        <v>0</v>
      </c>
      <c r="BG115" s="35">
        <f>VLOOKUP(BC115&amp;"_"&amp;$AZ$9,データシート3!A:AB,MATCH("ea_"&amp;"中小水（河川）"&amp;"_年間発電",データシート3!$A$1:$AB$1,0),0)/10^3+VLOOKUP(BC115&amp;"_"&amp;$AZ$9,データシート3!A:AB,MATCH("ea_"&amp;"中小水（農業用水路）"&amp;"_年間発電",データシート3!$A$1:$AB$1,0),0)/10^3</f>
        <v>3370.2469999999998</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204913.08600000001</v>
      </c>
      <c r="BJ115" s="35">
        <f>(VLOOKUP($BC115&amp;"_"&amp;$AZ$8,データシート3!$A:$AN,MATCH("da_合計",データシート3!$A$1:$AN$1,0),0))/10^3</f>
        <v>24110.642024936071</v>
      </c>
      <c r="BK115" s="35">
        <f t="shared" si="27"/>
        <v>180802.44397506394</v>
      </c>
      <c r="BL115" s="35">
        <f t="shared" si="28"/>
        <v>0</v>
      </c>
      <c r="BM115" s="35">
        <f t="shared" si="29"/>
        <v>180802.44397506394</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20403</v>
      </c>
      <c r="AY116" s="19" t="str">
        <f>IF(IFERROR(比較地域マスタ!$AE51,"")=0,"",IFERROR(比較地域マスタ!$AE51,""))</f>
        <v>高森町</v>
      </c>
      <c r="AZ116" s="17"/>
      <c r="BA116" s="23">
        <v>45</v>
      </c>
      <c r="BB116" s="23">
        <v>1</v>
      </c>
      <c r="BC116" s="19" t="str">
        <f t="shared" si="24"/>
        <v>20403</v>
      </c>
      <c r="BD116" s="19" t="str">
        <f t="shared" si="25"/>
        <v>高森町</v>
      </c>
      <c r="BE116" s="35">
        <f>VLOOKUP(BC116&amp;"_"&amp;$AZ$9,データシート3!A:AB,MATCH("ea_"&amp;"太陽光（建物系）"&amp;"_年間発電",データシート3!$A$1:$AB$1,0),0)/10^3+VLOOKUP(BC116&amp;"_"&amp;$AZ$9,データシート3!A:AB,MATCH("ea_"&amp;"太陽光（土地系）"&amp;"_年間発電",データシート3!$A$1:$AB$1,0),0)/10^3</f>
        <v>408831.00699999998</v>
      </c>
      <c r="BF116" s="35">
        <f>VLOOKUP(BC116&amp;"_"&amp;$AZ$9,データシート3!A:AB,MATCH("ea_"&amp;"風力（陸上）"&amp;"_年間発電",データシート3!$A$1:$AB$1,0),0)/10^3</f>
        <v>13188.794</v>
      </c>
      <c r="BG116" s="35">
        <f>VLOOKUP(BC116&amp;"_"&amp;$AZ$9,データシート3!A:AB,MATCH("ea_"&amp;"中小水（河川）"&amp;"_年間発電",データシート3!$A$1:$AB$1,0),0)/10^3+VLOOKUP(BC116&amp;"_"&amp;$AZ$9,データシート3!A:AB,MATCH("ea_"&amp;"中小水（農業用水路）"&amp;"_年間発電",データシート3!$A$1:$AB$1,0),0)/10^3</f>
        <v>1838.866</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5">
        <f t="shared" si="26"/>
        <v>423858.66699999996</v>
      </c>
      <c r="BJ116" s="35">
        <f>(VLOOKUP($BC116&amp;"_"&amp;$AZ$8,データシート3!$A:$AN,MATCH("da_合計",データシート3!$A$1:$AN$1,0),0))/10^3</f>
        <v>59777.318173974651</v>
      </c>
      <c r="BK116" s="35">
        <f t="shared" si="27"/>
        <v>364081.34882602532</v>
      </c>
      <c r="BL116" s="35">
        <f t="shared" si="28"/>
        <v>0</v>
      </c>
      <c r="BM116" s="35">
        <f t="shared" si="29"/>
        <v>364081.34882602532</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t="str">
        <f>比較地域マスタ!AD52</f>
        <v>20543</v>
      </c>
      <c r="AY117" s="19" t="str">
        <f>IF(IFERROR(比較地域マスタ!$AE52,"")=0,"",IFERROR(比較地域マスタ!$AE52,""))</f>
        <v>高山村</v>
      </c>
      <c r="AZ117" s="17"/>
      <c r="BA117" s="23">
        <v>46</v>
      </c>
      <c r="BB117" s="23">
        <v>1</v>
      </c>
      <c r="BC117" s="19" t="str">
        <f t="shared" si="24"/>
        <v>20543</v>
      </c>
      <c r="BD117" s="19" t="str">
        <f t="shared" si="25"/>
        <v>高山村</v>
      </c>
      <c r="BE117" s="35">
        <f>VLOOKUP(BC117&amp;"_"&amp;$AZ$9,データシート3!A:AB,MATCH("ea_"&amp;"太陽光（建物系）"&amp;"_年間発電",データシート3!$A$1:$AB$1,0),0)/10^3+VLOOKUP(BC117&amp;"_"&amp;$AZ$9,データシート3!A:AB,MATCH("ea_"&amp;"太陽光（土地系）"&amp;"_年間発電",データシート3!$A$1:$AB$1,0),0)/10^3</f>
        <v>330717.60799999995</v>
      </c>
      <c r="BF117" s="35">
        <f>VLOOKUP(BC117&amp;"_"&amp;$AZ$9,データシート3!A:AB,MATCH("ea_"&amp;"風力（陸上）"&amp;"_年間発電",データシート3!$A$1:$AB$1,0),0)/10^3</f>
        <v>0</v>
      </c>
      <c r="BG117" s="35">
        <f>VLOOKUP(BC117&amp;"_"&amp;$AZ$9,データシート3!A:AB,MATCH("ea_"&amp;"中小水（河川）"&amp;"_年間発電",データシート3!$A$1:$AB$1,0),0)/10^3+VLOOKUP(BC117&amp;"_"&amp;$AZ$9,データシート3!A:AB,MATCH("ea_"&amp;"中小水（農業用水路）"&amp;"_年間発電",データシート3!$A$1:$AB$1,0),0)/10^3</f>
        <v>59761.038999999997</v>
      </c>
      <c r="BH117" s="35">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5">
        <f t="shared" si="26"/>
        <v>390493.36399999994</v>
      </c>
      <c r="BJ117" s="35">
        <f>(VLOOKUP($BC117&amp;"_"&amp;$AZ$8,データシート3!$A:$AN,MATCH("da_合計",データシート3!$A$1:$AN$1,0),0))/10^3</f>
        <v>33273.744346782645</v>
      </c>
      <c r="BK117" s="35">
        <f t="shared" si="27"/>
        <v>357219.61965321732</v>
      </c>
      <c r="BL117" s="35">
        <f t="shared" si="28"/>
        <v>0</v>
      </c>
      <c r="BM117" s="35">
        <f t="shared" si="29"/>
        <v>357219.61965321732</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t="str">
        <f>比較地域マスタ!AD53</f>
        <v>20382</v>
      </c>
      <c r="AY118" s="19" t="str">
        <f>IF(IFERROR(比較地域マスタ!$AE53,"")=0,"",IFERROR(比較地域マスタ!$AE53,""))</f>
        <v>辰野町</v>
      </c>
      <c r="AZ118" s="17"/>
      <c r="BA118" s="23">
        <v>47</v>
      </c>
      <c r="BB118" s="23">
        <v>1</v>
      </c>
      <c r="BC118" s="19" t="str">
        <f t="shared" si="24"/>
        <v>20382</v>
      </c>
      <c r="BD118" s="19" t="str">
        <f t="shared" si="25"/>
        <v>辰野町</v>
      </c>
      <c r="BE118" s="35">
        <f>VLOOKUP(BC118&amp;"_"&amp;$AZ$9,データシート3!A:AB,MATCH("ea_"&amp;"太陽光（建物系）"&amp;"_年間発電",データシート3!$A$1:$AB$1,0),0)/10^3+VLOOKUP(BC118&amp;"_"&amp;$AZ$9,データシート3!A:AB,MATCH("ea_"&amp;"太陽光（土地系）"&amp;"_年間発電",データシート3!$A$1:$AB$1,0),0)/10^3</f>
        <v>474667.99100000004</v>
      </c>
      <c r="BF118" s="35">
        <f>VLOOKUP(BC118&amp;"_"&amp;$AZ$9,データシート3!A:AB,MATCH("ea_"&amp;"風力（陸上）"&amp;"_年間発電",データシート3!$A$1:$AB$1,0),0)/10^3</f>
        <v>44683.936000000002</v>
      </c>
      <c r="BG118" s="35">
        <f>VLOOKUP(BC118&amp;"_"&amp;$AZ$9,データシート3!A:AB,MATCH("ea_"&amp;"中小水（河川）"&amp;"_年間発電",データシート3!$A$1:$AB$1,0),0)/10^3+VLOOKUP(BC118&amp;"_"&amp;$AZ$9,データシート3!A:AB,MATCH("ea_"&amp;"中小水（農業用水路）"&amp;"_年間発電",データシート3!$A$1:$AB$1,0),0)/10^3</f>
        <v>36981.985000000001</v>
      </c>
      <c r="BH118" s="35">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5">
        <f t="shared" si="26"/>
        <v>556333.91200000001</v>
      </c>
      <c r="BJ118" s="35">
        <f>(VLOOKUP($BC118&amp;"_"&amp;$AZ$8,データシート3!$A:$AN,MATCH("da_合計",データシート3!$A$1:$AN$1,0),0))/10^3</f>
        <v>107961.22021868796</v>
      </c>
      <c r="BK118" s="35">
        <f t="shared" si="27"/>
        <v>448372.69178131205</v>
      </c>
      <c r="BL118" s="35">
        <f t="shared" si="28"/>
        <v>0</v>
      </c>
      <c r="BM118" s="35">
        <f t="shared" si="29"/>
        <v>448372.69178131205</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t="str">
        <f>比較地域マスタ!AD54</f>
        <v>20324</v>
      </c>
      <c r="AY119" s="19" t="str">
        <f>IF(IFERROR(比較地域マスタ!$AE54,"")=0,"",IFERROR(比較地域マスタ!$AE54,""))</f>
        <v>立科町</v>
      </c>
      <c r="AZ119" s="17"/>
      <c r="BA119" s="23">
        <v>48</v>
      </c>
      <c r="BB119" s="23">
        <v>1</v>
      </c>
      <c r="BC119" s="19" t="str">
        <f>AX119</f>
        <v>20324</v>
      </c>
      <c r="BD119" s="19" t="str">
        <f t="shared" si="25"/>
        <v>立科町</v>
      </c>
      <c r="BE119" s="35">
        <f>VLOOKUP(BC119&amp;"_"&amp;$AZ$9,データシート3!A:AB,MATCH("ea_"&amp;"太陽光（建物系）"&amp;"_年間発電",データシート3!$A$1:$AB$1,0),0)/10^3+VLOOKUP(BC119&amp;"_"&amp;$AZ$9,データシート3!A:AB,MATCH("ea_"&amp;"太陽光（土地系）"&amp;"_年間発電",データシート3!$A$1:$AB$1,0),0)/10^3</f>
        <v>658991.90899999999</v>
      </c>
      <c r="BF119" s="35">
        <f>VLOOKUP(BC119&amp;"_"&amp;$AZ$9,データシート3!A:AB,MATCH("ea_"&amp;"風力（陸上）"&amp;"_年間発電",データシート3!$A$1:$AB$1,0),0)/10^3</f>
        <v>38440.73799999999</v>
      </c>
      <c r="BG119" s="35">
        <f>VLOOKUP(BC119&amp;"_"&amp;$AZ$9,データシート3!A:AB,MATCH("ea_"&amp;"中小水（河川）"&amp;"_年間発電",データシート3!$A$1:$AB$1,0),0)/10^3+VLOOKUP(BC119&amp;"_"&amp;$AZ$9,データシート3!A:AB,MATCH("ea_"&amp;"中小水（農業用水路）"&amp;"_年間発電",データシート3!$A$1:$AB$1,0),0)/10^3</f>
        <v>984.40700000000004</v>
      </c>
      <c r="BH119" s="35">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5">
        <f t="shared" si="26"/>
        <v>698933.12300000002</v>
      </c>
      <c r="BJ119" s="35">
        <f>(VLOOKUP($BC119&amp;"_"&amp;$AZ$8,データシート3!$A:$AN,MATCH("da_合計",データシート3!$A$1:$AN$1,0),0))/10^3</f>
        <v>34542.681493213218</v>
      </c>
      <c r="BK119" s="35">
        <f t="shared" si="27"/>
        <v>664390.44150678685</v>
      </c>
      <c r="BL119" s="35">
        <f t="shared" si="28"/>
        <v>0</v>
      </c>
      <c r="BM119" s="35">
        <f t="shared" si="29"/>
        <v>664390.44150678685</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t="str">
        <f>比較地域マスタ!AD55</f>
        <v>20452</v>
      </c>
      <c r="AY120" s="19" t="str">
        <f>IF(IFERROR(比較地域マスタ!$AE55,"")=0,"",IFERROR(比較地域マスタ!$AE55,""))</f>
        <v>筑北村</v>
      </c>
      <c r="AZ120" s="17"/>
      <c r="BA120" s="23">
        <v>49</v>
      </c>
      <c r="BB120" s="23">
        <v>1</v>
      </c>
      <c r="BC120" s="19" t="str">
        <f t="shared" si="24"/>
        <v>20452</v>
      </c>
      <c r="BD120" s="19" t="str">
        <f t="shared" si="25"/>
        <v>筑北村</v>
      </c>
      <c r="BE120" s="35">
        <f>VLOOKUP(BC120&amp;"_"&amp;$AZ$9,データシート3!A:AB,MATCH("ea_"&amp;"太陽光（建物系）"&amp;"_年間発電",データシート3!$A$1:$AB$1,0),0)/10^3+VLOOKUP(BC120&amp;"_"&amp;$AZ$9,データシート3!A:AB,MATCH("ea_"&amp;"太陽光（土地系）"&amp;"_年間発電",データシート3!$A$1:$AB$1,0),0)/10^3</f>
        <v>247389.05799999999</v>
      </c>
      <c r="BF120" s="35">
        <f>VLOOKUP(BC120&amp;"_"&amp;$AZ$9,データシート3!A:AB,MATCH("ea_"&amp;"風力（陸上）"&amp;"_年間発電",データシート3!$A$1:$AB$1,0),0)/10^3</f>
        <v>133024.82999999999</v>
      </c>
      <c r="BG120" s="35">
        <f>VLOOKUP(BC120&amp;"_"&amp;$AZ$9,データシート3!A:AB,MATCH("ea_"&amp;"中小水（河川）"&amp;"_年間発電",データシート3!$A$1:$AB$1,0),0)/10^3+VLOOKUP(BC120&amp;"_"&amp;$AZ$9,データシート3!A:AB,MATCH("ea_"&amp;"中小水（農業用水路）"&amp;"_年間発電",データシート3!$A$1:$AB$1,0),0)/10^3</f>
        <v>3158.81</v>
      </c>
      <c r="BH120" s="35">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5">
        <f t="shared" si="26"/>
        <v>383572.69799999997</v>
      </c>
      <c r="BJ120" s="35">
        <f>(VLOOKUP($BC120&amp;"_"&amp;$AZ$8,データシート3!$A:$AN,MATCH("da_合計",データシート3!$A$1:$AN$1,0),0))/10^3</f>
        <v>15142.110068693835</v>
      </c>
      <c r="BK120" s="35">
        <f t="shared" si="27"/>
        <v>368430.58793130616</v>
      </c>
      <c r="BL120" s="35">
        <f t="shared" si="28"/>
        <v>0</v>
      </c>
      <c r="BM120" s="35">
        <f t="shared" si="29"/>
        <v>368430.58793130616</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t="str">
        <f>比較地域マスタ!AD56</f>
        <v>20218</v>
      </c>
      <c r="AY121" s="19" t="str">
        <f>IF(IFERROR(比較地域マスタ!$AE56,"")=0,"",IFERROR(比較地域マスタ!$AE56,""))</f>
        <v>千曲市</v>
      </c>
      <c r="AZ121" s="17"/>
      <c r="BA121" s="23">
        <v>50</v>
      </c>
      <c r="BB121" s="23">
        <v>1</v>
      </c>
      <c r="BC121" s="19" t="str">
        <f t="shared" si="24"/>
        <v>20218</v>
      </c>
      <c r="BD121" s="19" t="str">
        <f t="shared" si="25"/>
        <v>千曲市</v>
      </c>
      <c r="BE121" s="35">
        <f>VLOOKUP(BC121&amp;"_"&amp;$AZ$9,データシート3!A:AB,MATCH("ea_"&amp;"太陽光（建物系）"&amp;"_年間発電",データシート3!$A$1:$AB$1,0),0)/10^3+VLOOKUP(BC121&amp;"_"&amp;$AZ$9,データシート3!A:AB,MATCH("ea_"&amp;"太陽光（土地系）"&amp;"_年間発電",データシート3!$A$1:$AB$1,0),0)/10^3</f>
        <v>869533.34700000007</v>
      </c>
      <c r="BF121" s="35">
        <f>VLOOKUP(BC121&amp;"_"&amp;$AZ$9,データシート3!A:AB,MATCH("ea_"&amp;"風力（陸上）"&amp;"_年間発電",データシート3!$A$1:$AB$1,0),0)/10^3</f>
        <v>152517.80100000004</v>
      </c>
      <c r="BG121" s="35">
        <f>VLOOKUP(BC121&amp;"_"&amp;$AZ$9,データシート3!A:AB,MATCH("ea_"&amp;"中小水（河川）"&amp;"_年間発電",データシート3!$A$1:$AB$1,0),0)/10^3+VLOOKUP(BC121&amp;"_"&amp;$AZ$9,データシート3!A:AB,MATCH("ea_"&amp;"中小水（農業用水路）"&amp;"_年間発電",データシート3!$A$1:$AB$1,0),0)/10^3</f>
        <v>7321.527</v>
      </c>
      <c r="BH121" s="35">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5">
        <f t="shared" si="26"/>
        <v>1029374.883</v>
      </c>
      <c r="BJ121" s="35">
        <f>(VLOOKUP($BC121&amp;"_"&amp;$AZ$8,データシート3!$A:$AN,MATCH("da_合計",データシート3!$A$1:$AN$1,0),0))/10^3</f>
        <v>354537.02598019381</v>
      </c>
      <c r="BK121" s="35">
        <f t="shared" si="27"/>
        <v>674837.85701980628</v>
      </c>
      <c r="BL121" s="35">
        <f t="shared" si="28"/>
        <v>0</v>
      </c>
      <c r="BM121" s="35">
        <f t="shared" si="29"/>
        <v>674837.85701980628</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t="str">
        <f>比較地域マスタ!AD57</f>
        <v>20214</v>
      </c>
      <c r="AY122" s="19" t="str">
        <f>IF(IFERROR(比較地域マスタ!$AE57,"")=0,"",IFERROR(比較地域マスタ!$AE57,""))</f>
        <v>茅野市</v>
      </c>
      <c r="AZ122" s="17"/>
      <c r="BA122" s="23">
        <v>51</v>
      </c>
      <c r="BB122" s="23">
        <v>1</v>
      </c>
      <c r="BC122" s="19" t="str">
        <f t="shared" si="24"/>
        <v>20214</v>
      </c>
      <c r="BD122" s="19" t="str">
        <f t="shared" si="25"/>
        <v>茅野市</v>
      </c>
      <c r="BE122" s="35">
        <f>VLOOKUP(BC122&amp;"_"&amp;$AZ$9,データシート3!A:AB,MATCH("ea_"&amp;"太陽光（建物系）"&amp;"_年間発電",データシート3!$A$1:$AB$1,0),0)/10^3+VLOOKUP(BC122&amp;"_"&amp;$AZ$9,データシート3!A:AB,MATCH("ea_"&amp;"太陽光（土地系）"&amp;"_年間発電",データシート3!$A$1:$AB$1,0),0)/10^3</f>
        <v>1814282.5169999998</v>
      </c>
      <c r="BF122" s="35">
        <f>VLOOKUP(BC122&amp;"_"&amp;$AZ$9,データシート3!A:AB,MATCH("ea_"&amp;"風力（陸上）"&amp;"_年間発電",データシート3!$A$1:$AB$1,0),0)/10^3</f>
        <v>10817.993</v>
      </c>
      <c r="BG122" s="35">
        <f>VLOOKUP(BC122&amp;"_"&amp;$AZ$9,データシート3!A:AB,MATCH("ea_"&amp;"中小水（河川）"&amp;"_年間発電",データシート3!$A$1:$AB$1,0),0)/10^3+VLOOKUP(BC122&amp;"_"&amp;$AZ$9,データシート3!A:AB,MATCH("ea_"&amp;"中小水（農業用水路）"&amp;"_年間発電",データシート3!$A$1:$AB$1,0),0)/10^3</f>
        <v>80238.38</v>
      </c>
      <c r="BH122" s="35">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5">
        <f t="shared" si="26"/>
        <v>1965632.7569999998</v>
      </c>
      <c r="BJ122" s="35">
        <f>(VLOOKUP($BC122&amp;"_"&amp;$AZ$8,データシート3!$A:$AN,MATCH("da_合計",データシート3!$A$1:$AN$1,0),0))/10^3</f>
        <v>372501.26307835523</v>
      </c>
      <c r="BK122" s="35">
        <f t="shared" si="27"/>
        <v>1593131.4939216445</v>
      </c>
      <c r="BL122" s="35">
        <f t="shared" si="28"/>
        <v>0</v>
      </c>
      <c r="BM122" s="35">
        <f t="shared" si="29"/>
        <v>1593131.4939216445</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t="str">
        <f>比較地域マスタ!AD58</f>
        <v>20413</v>
      </c>
      <c r="AY123" s="19" t="str">
        <f>IF(IFERROR(比較地域マスタ!$AE58,"")=0,"",IFERROR(比較地域マスタ!$AE58,""))</f>
        <v>天龍村</v>
      </c>
      <c r="AZ123" s="17"/>
      <c r="BA123" s="23">
        <v>52</v>
      </c>
      <c r="BB123" s="23">
        <v>1</v>
      </c>
      <c r="BC123" s="19" t="str">
        <f t="shared" si="24"/>
        <v>20413</v>
      </c>
      <c r="BD123" s="19" t="str">
        <f t="shared" si="25"/>
        <v>天龍村</v>
      </c>
      <c r="BE123" s="35">
        <f>VLOOKUP(BC123&amp;"_"&amp;$AZ$9,データシート3!A:AB,MATCH("ea_"&amp;"太陽光（建物系）"&amp;"_年間発電",データシート3!$A$1:$AB$1,0),0)/10^3+VLOOKUP(BC123&amp;"_"&amp;$AZ$9,データシート3!A:AB,MATCH("ea_"&amp;"太陽光（土地系）"&amp;"_年間発電",データシート3!$A$1:$AB$1,0),0)/10^3</f>
        <v>45080.267</v>
      </c>
      <c r="BF123" s="35">
        <f>VLOOKUP(BC123&amp;"_"&amp;$AZ$9,データシート3!A:AB,MATCH("ea_"&amp;"風力（陸上）"&amp;"_年間発電",データシート3!$A$1:$AB$1,0),0)/10^3</f>
        <v>279968.47399999999</v>
      </c>
      <c r="BG123" s="35">
        <f>VLOOKUP(BC123&amp;"_"&amp;$AZ$9,データシート3!A:AB,MATCH("ea_"&amp;"中小水（河川）"&amp;"_年間発電",データシート3!$A$1:$AB$1,0),0)/10^3+VLOOKUP(BC123&amp;"_"&amp;$AZ$9,データシート3!A:AB,MATCH("ea_"&amp;"中小水（農業用水路）"&amp;"_年間発電",データシート3!$A$1:$AB$1,0),0)/10^3</f>
        <v>5121.2809999999999</v>
      </c>
      <c r="BH123" s="35">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5">
        <f t="shared" si="26"/>
        <v>330170.022</v>
      </c>
      <c r="BJ123" s="35">
        <f>(VLOOKUP($BC123&amp;"_"&amp;$AZ$8,データシート3!$A:$AN,MATCH("da_合計",データシート3!$A$1:$AN$1,0),0))/10^3</f>
        <v>5956.7703707612936</v>
      </c>
      <c r="BK123" s="35">
        <f t="shared" si="27"/>
        <v>324213.25162923872</v>
      </c>
      <c r="BL123" s="35">
        <f t="shared" si="28"/>
        <v>0</v>
      </c>
      <c r="BM123" s="35">
        <f t="shared" si="29"/>
        <v>324213.25162923872</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t="str">
        <f>比較地域マスタ!AD59</f>
        <v>20219</v>
      </c>
      <c r="AY124" s="19" t="str">
        <f>IF(IFERROR(比較地域マスタ!$AE59,"")=0,"",IFERROR(比較地域マスタ!$AE59,""))</f>
        <v>東御市</v>
      </c>
      <c r="AZ124" s="17"/>
      <c r="BA124" s="23">
        <v>53</v>
      </c>
      <c r="BB124" s="23">
        <v>1</v>
      </c>
      <c r="BC124" s="19" t="str">
        <f t="shared" si="24"/>
        <v>20219</v>
      </c>
      <c r="BD124" s="19" t="str">
        <f t="shared" si="25"/>
        <v>東御市</v>
      </c>
      <c r="BE124" s="35">
        <f>VLOOKUP(BC124&amp;"_"&amp;$AZ$9,データシート3!A:AB,MATCH("ea_"&amp;"太陽光（建物系）"&amp;"_年間発電",データシート3!$A$1:$AB$1,0),0)/10^3+VLOOKUP(BC124&amp;"_"&amp;$AZ$9,データシート3!A:AB,MATCH("ea_"&amp;"太陽光（土地系）"&amp;"_年間発電",データシート3!$A$1:$AB$1,0),0)/10^3</f>
        <v>984480.58199999994</v>
      </c>
      <c r="BF124" s="35">
        <f>VLOOKUP(BC124&amp;"_"&amp;$AZ$9,データシート3!A:AB,MATCH("ea_"&amp;"風力（陸上）"&amp;"_年間発電",データシート3!$A$1:$AB$1,0),0)/10^3</f>
        <v>0</v>
      </c>
      <c r="BG124" s="35">
        <f>VLOOKUP(BC124&amp;"_"&amp;$AZ$9,データシート3!A:AB,MATCH("ea_"&amp;"中小水（河川）"&amp;"_年間発電",データシート3!$A$1:$AB$1,0),0)/10^3+VLOOKUP(BC124&amp;"_"&amp;$AZ$9,データシート3!A:AB,MATCH("ea_"&amp;"中小水（農業用水路）"&amp;"_年間発電",データシート3!$A$1:$AB$1,0),0)/10^3</f>
        <v>43920.538</v>
      </c>
      <c r="BH124" s="35">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5">
        <f t="shared" si="26"/>
        <v>1032746.9909999999</v>
      </c>
      <c r="BJ124" s="35">
        <f>(VLOOKUP($BC124&amp;"_"&amp;$AZ$8,データシート3!$A:$AN,MATCH("da_合計",データシート3!$A$1:$AN$1,0),0))/10^3</f>
        <v>182098.54086833211</v>
      </c>
      <c r="BK124" s="35">
        <f t="shared" si="27"/>
        <v>850648.45013166778</v>
      </c>
      <c r="BL124" s="35">
        <f t="shared" si="28"/>
        <v>0</v>
      </c>
      <c r="BM124" s="35">
        <f t="shared" si="29"/>
        <v>850648.45013166778</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t="str">
        <f>比較地域マスタ!AD60</f>
        <v>20416</v>
      </c>
      <c r="AY125" s="19" t="str">
        <f>IF(IFERROR(比較地域マスタ!$AE60,"")=0,"",IFERROR(比較地域マスタ!$AE60,""))</f>
        <v>豊丘村</v>
      </c>
      <c r="AZ125" s="17"/>
      <c r="BA125" s="23">
        <v>54</v>
      </c>
      <c r="BB125" s="23">
        <v>1</v>
      </c>
      <c r="BC125" s="19" t="str">
        <f t="shared" si="24"/>
        <v>20416</v>
      </c>
      <c r="BD125" s="19" t="str">
        <f t="shared" si="25"/>
        <v>豊丘村</v>
      </c>
      <c r="BE125" s="35">
        <f>VLOOKUP(BC125&amp;"_"&amp;$AZ$9,データシート3!A:AB,MATCH("ea_"&amp;"太陽光（建物系）"&amp;"_年間発電",データシート3!$A$1:$AB$1,0),0)/10^3+VLOOKUP(BC125&amp;"_"&amp;$AZ$9,データシート3!A:AB,MATCH("ea_"&amp;"太陽光（土地系）"&amp;"_年間発電",データシート3!$A$1:$AB$1,0),0)/10^3</f>
        <v>247200.76200000005</v>
      </c>
      <c r="BF125" s="35">
        <f>VLOOKUP(BC125&amp;"_"&amp;$AZ$9,データシート3!A:AB,MATCH("ea_"&amp;"風力（陸上）"&amp;"_年間発電",データシート3!$A$1:$AB$1,0),0)/10^3</f>
        <v>0</v>
      </c>
      <c r="BG125" s="35">
        <f>VLOOKUP(BC125&amp;"_"&amp;$AZ$9,データシート3!A:AB,MATCH("ea_"&amp;"中小水（河川）"&amp;"_年間発電",データシート3!$A$1:$AB$1,0),0)/10^3+VLOOKUP(BC125&amp;"_"&amp;$AZ$9,データシート3!A:AB,MATCH("ea_"&amp;"中小水（農業用水路）"&amp;"_年間発電",データシート3!$A$1:$AB$1,0),0)/10^3</f>
        <v>2581.1469999999999</v>
      </c>
      <c r="BH125" s="35">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5">
        <f t="shared" si="26"/>
        <v>249781.90900000004</v>
      </c>
      <c r="BJ125" s="35">
        <f>(VLOOKUP($BC125&amp;"_"&amp;$AZ$8,データシート3!$A:$AN,MATCH("da_合計",データシート3!$A$1:$AN$1,0),0))/10^3</f>
        <v>34911.055887323921</v>
      </c>
      <c r="BK125" s="35">
        <f t="shared" si="27"/>
        <v>214870.85311267612</v>
      </c>
      <c r="BL125" s="35">
        <f t="shared" si="28"/>
        <v>0</v>
      </c>
      <c r="BM125" s="35">
        <f t="shared" si="29"/>
        <v>214870.85311267612</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t="str">
        <f>比較地域マスタ!AD61</f>
        <v>20386</v>
      </c>
      <c r="AY126" s="19" t="str">
        <f>IF(IFERROR(比較地域マスタ!$AE61,"")=0,"",IFERROR(比較地域マスタ!$AE61,""))</f>
        <v>中川村</v>
      </c>
      <c r="AZ126" s="17"/>
      <c r="BA126" s="23">
        <v>55</v>
      </c>
      <c r="BB126" s="23">
        <v>1</v>
      </c>
      <c r="BC126" s="19" t="str">
        <f t="shared" si="24"/>
        <v>20386</v>
      </c>
      <c r="BD126" s="19" t="str">
        <f t="shared" si="25"/>
        <v>中川村</v>
      </c>
      <c r="BE126" s="35">
        <f>VLOOKUP(BC126&amp;"_"&amp;$AZ$9,データシート3!A:AB,MATCH("ea_"&amp;"太陽光（建物系）"&amp;"_年間発電",データシート3!$A$1:$AB$1,0),0)/10^3+VLOOKUP(BC126&amp;"_"&amp;$AZ$9,データシート3!A:AB,MATCH("ea_"&amp;"太陽光（土地系）"&amp;"_年間発電",データシート3!$A$1:$AB$1,0),0)/10^3</f>
        <v>298654.54000000004</v>
      </c>
      <c r="BF126" s="35">
        <f>VLOOKUP(BC126&amp;"_"&amp;$AZ$9,データシート3!A:AB,MATCH("ea_"&amp;"風力（陸上）"&amp;"_年間発電",データシート3!$A$1:$AB$1,0),0)/10^3</f>
        <v>9953.2129999999997</v>
      </c>
      <c r="BG126" s="35">
        <f>VLOOKUP(BC126&amp;"_"&amp;$AZ$9,データシート3!A:AB,MATCH("ea_"&amp;"中小水（河川）"&amp;"_年間発電",データシート3!$A$1:$AB$1,0),0)/10^3+VLOOKUP(BC126&amp;"_"&amp;$AZ$9,データシート3!A:AB,MATCH("ea_"&amp;"中小水（農業用水路）"&amp;"_年間発電",データシート3!$A$1:$AB$1,0),0)/10^3</f>
        <v>701.01300000000003</v>
      </c>
      <c r="BH126" s="35">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5">
        <f t="shared" si="26"/>
        <v>309308.766</v>
      </c>
      <c r="BJ126" s="35">
        <f>(VLOOKUP($BC126&amp;"_"&amp;$AZ$8,データシート3!$A:$AN,MATCH("da_合計",データシート3!$A$1:$AN$1,0),0))/10^3</f>
        <v>16757.091621997064</v>
      </c>
      <c r="BK126" s="35">
        <f t="shared" si="27"/>
        <v>292551.67437800294</v>
      </c>
      <c r="BL126" s="35">
        <f t="shared" si="28"/>
        <v>0</v>
      </c>
      <c r="BM126" s="35">
        <f t="shared" si="29"/>
        <v>292551.67437800294</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t="str">
        <f>比較地域マスタ!AD62</f>
        <v>20211</v>
      </c>
      <c r="AY127" s="19" t="str">
        <f>IF(IFERROR(比較地域マスタ!$AE62,"")=0,"",IFERROR(比較地域マスタ!$AE62,""))</f>
        <v>中野市</v>
      </c>
      <c r="AZ127" s="17"/>
      <c r="BA127" s="23">
        <v>56</v>
      </c>
      <c r="BB127" s="23">
        <v>1</v>
      </c>
      <c r="BC127" s="19" t="str">
        <f t="shared" si="24"/>
        <v>20211</v>
      </c>
      <c r="BD127" s="19" t="str">
        <f t="shared" si="25"/>
        <v>中野市</v>
      </c>
      <c r="BE127" s="35">
        <f>VLOOKUP(BC127&amp;"_"&amp;$AZ$9,データシート3!A:AB,MATCH("ea_"&amp;"太陽光（建物系）"&amp;"_年間発電",データシート3!$A$1:$AB$1,0),0)/10^3+VLOOKUP(BC127&amp;"_"&amp;$AZ$9,データシート3!A:AB,MATCH("ea_"&amp;"太陽光（土地系）"&amp;"_年間発電",データシート3!$A$1:$AB$1,0),0)/10^3</f>
        <v>1313644.1939999999</v>
      </c>
      <c r="BF127" s="35">
        <f>VLOOKUP(BC127&amp;"_"&amp;$AZ$9,データシート3!A:AB,MATCH("ea_"&amp;"風力（陸上）"&amp;"_年間発電",データシート3!$A$1:$AB$1,0),0)/10^3</f>
        <v>76870.054999999993</v>
      </c>
      <c r="BG127" s="35">
        <f>VLOOKUP(BC127&amp;"_"&amp;$AZ$9,データシート3!A:AB,MATCH("ea_"&amp;"中小水（河川）"&amp;"_年間発電",データシート3!$A$1:$AB$1,0),0)/10^3+VLOOKUP(BC127&amp;"_"&amp;$AZ$9,データシート3!A:AB,MATCH("ea_"&amp;"中小水（農業用水路）"&amp;"_年間発電",データシート3!$A$1:$AB$1,0),0)/10^3</f>
        <v>41849.467000000004</v>
      </c>
      <c r="BH127" s="35">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5">
        <f t="shared" si="26"/>
        <v>1433014.9339999999</v>
      </c>
      <c r="BJ127" s="35">
        <f>(VLOOKUP($BC127&amp;"_"&amp;$AZ$8,データシート3!$A:$AN,MATCH("da_合計",データシート3!$A$1:$AN$1,0),0))/10^3</f>
        <v>257938.71635969743</v>
      </c>
      <c r="BK127" s="35">
        <f t="shared" si="27"/>
        <v>1175076.2176403024</v>
      </c>
      <c r="BL127" s="35">
        <f t="shared" si="28"/>
        <v>0</v>
      </c>
      <c r="BM127" s="35">
        <f t="shared" si="29"/>
        <v>1175076.2176403024</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t="str">
        <f>比較地域マスタ!AD63</f>
        <v>20201</v>
      </c>
      <c r="AY128" s="19" t="str">
        <f>IF(IFERROR(比較地域マスタ!$AE63,"")=0,"",IFERROR(比較地域マスタ!$AE63,""))</f>
        <v>長野市</v>
      </c>
      <c r="AZ128" s="17"/>
      <c r="BA128" s="23">
        <v>57</v>
      </c>
      <c r="BB128" s="23">
        <v>1</v>
      </c>
      <c r="BC128" s="19" t="str">
        <f t="shared" si="24"/>
        <v>20201</v>
      </c>
      <c r="BD128" s="19" t="str">
        <f t="shared" si="25"/>
        <v>長野市</v>
      </c>
      <c r="BE128" s="35">
        <f>VLOOKUP(BC128&amp;"_"&amp;$AZ$9,データシート3!A:AB,MATCH("ea_"&amp;"太陽光（建物系）"&amp;"_年間発電",データシート3!$A$1:$AB$1,0),0)/10^3+VLOOKUP(BC128&amp;"_"&amp;$AZ$9,データシート3!A:AB,MATCH("ea_"&amp;"太陽光（土地系）"&amp;"_年間発電",データシート3!$A$1:$AB$1,0),0)/10^3</f>
        <v>4394724.983</v>
      </c>
      <c r="BF128" s="35">
        <f>VLOOKUP(BC128&amp;"_"&amp;$AZ$9,データシート3!A:AB,MATCH("ea_"&amp;"風力（陸上）"&amp;"_年間発電",データシート3!$A$1:$AB$1,0),0)/10^3</f>
        <v>188102.25899999999</v>
      </c>
      <c r="BG128" s="35">
        <f>VLOOKUP(BC128&amp;"_"&amp;$AZ$9,データシート3!A:AB,MATCH("ea_"&amp;"中小水（河川）"&amp;"_年間発電",データシート3!$A$1:$AB$1,0),0)/10^3+VLOOKUP(BC128&amp;"_"&amp;$AZ$9,データシート3!A:AB,MATCH("ea_"&amp;"中小水（農業用水路）"&amp;"_年間発電",データシート3!$A$1:$AB$1,0),0)/10^3</f>
        <v>178369.08</v>
      </c>
      <c r="BH128" s="35">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5">
        <f t="shared" si="26"/>
        <v>4774455.9139999999</v>
      </c>
      <c r="BJ128" s="35">
        <f>(VLOOKUP($BC128&amp;"_"&amp;$AZ$8,データシート3!$A:$AN,MATCH("da_合計",データシート3!$A$1:$AN$1,0),0))/10^3</f>
        <v>2204412.3761996762</v>
      </c>
      <c r="BK128" s="35">
        <f t="shared" si="27"/>
        <v>2570043.5378003237</v>
      </c>
      <c r="BL128" s="35">
        <f t="shared" si="28"/>
        <v>0</v>
      </c>
      <c r="BM128" s="35">
        <f t="shared" si="29"/>
        <v>2570043.5378003237</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t="str">
        <f>比較地域マスタ!AD64</f>
        <v>20350</v>
      </c>
      <c r="AY129" s="19" t="str">
        <f>IF(IFERROR(比較地域マスタ!$AE64,"")=0,"",IFERROR(比較地域マスタ!$AE64,""))</f>
        <v>長和町</v>
      </c>
      <c r="AZ129" s="17"/>
      <c r="BA129" s="23">
        <v>58</v>
      </c>
      <c r="BB129" s="23">
        <v>1</v>
      </c>
      <c r="BC129" s="19" t="str">
        <f t="shared" si="24"/>
        <v>20350</v>
      </c>
      <c r="BD129" s="19" t="str">
        <f t="shared" si="25"/>
        <v>長和町</v>
      </c>
      <c r="BE129" s="35">
        <f>VLOOKUP(BC129&amp;"_"&amp;$AZ$9,データシート3!A:AB,MATCH("ea_"&amp;"太陽光（建物系）"&amp;"_年間発電",データシート3!$A$1:$AB$1,0),0)/10^3+VLOOKUP(BC129&amp;"_"&amp;$AZ$9,データシート3!A:AB,MATCH("ea_"&amp;"太陽光（土地系）"&amp;"_年間発電",データシート3!$A$1:$AB$1,0),0)/10^3</f>
        <v>392990.69900000002</v>
      </c>
      <c r="BF129" s="35">
        <f>VLOOKUP(BC129&amp;"_"&amp;$AZ$9,データシート3!A:AB,MATCH("ea_"&amp;"風力（陸上）"&amp;"_年間発電",データシート3!$A$1:$AB$1,0),0)/10^3</f>
        <v>237825.43700000001</v>
      </c>
      <c r="BG129" s="35">
        <f>VLOOKUP(BC129&amp;"_"&amp;$AZ$9,データシート3!A:AB,MATCH("ea_"&amp;"中小水（河川）"&amp;"_年間発電",データシート3!$A$1:$AB$1,0),0)/10^3+VLOOKUP(BC129&amp;"_"&amp;$AZ$9,データシート3!A:AB,MATCH("ea_"&amp;"中小水（農業用水路）"&amp;"_年間発電",データシート3!$A$1:$AB$1,0),0)/10^3</f>
        <v>51751.029000000002</v>
      </c>
      <c r="BH129" s="35">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5">
        <f t="shared" si="26"/>
        <v>682960.59400000004</v>
      </c>
      <c r="BJ129" s="35">
        <f>(VLOOKUP($BC129&amp;"_"&amp;$AZ$8,データシート3!$A:$AN,MATCH("da_合計",データシート3!$A$1:$AN$1,0),0))/10^3</f>
        <v>26312.586046536398</v>
      </c>
      <c r="BK129" s="35">
        <f t="shared" si="27"/>
        <v>656648.00795346359</v>
      </c>
      <c r="BL129" s="35">
        <f t="shared" si="28"/>
        <v>0</v>
      </c>
      <c r="BM129" s="35">
        <f t="shared" si="29"/>
        <v>656648.00795346359</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t="str">
        <f>比較地域マスタ!AD65</f>
        <v>20423</v>
      </c>
      <c r="AY130" s="19" t="str">
        <f>IF(IFERROR(比較地域マスタ!$AE65,"")=0,"",IFERROR(比較地域マスタ!$AE65,""))</f>
        <v>南木曽町</v>
      </c>
      <c r="AZ130" s="17"/>
      <c r="BA130" s="23">
        <v>59</v>
      </c>
      <c r="BB130" s="23">
        <v>1</v>
      </c>
      <c r="BC130" s="19" t="str">
        <f t="shared" si="24"/>
        <v>20423</v>
      </c>
      <c r="BD130" s="19" t="str">
        <f t="shared" si="25"/>
        <v>南木曽町</v>
      </c>
      <c r="BE130" s="35">
        <f>VLOOKUP(BC130&amp;"_"&amp;$AZ$9,データシート3!A:AB,MATCH("ea_"&amp;"太陽光（建物系）"&amp;"_年間発電",データシート3!$A$1:$AB$1,0),0)/10^3+VLOOKUP(BC130&amp;"_"&amp;$AZ$9,データシート3!A:AB,MATCH("ea_"&amp;"太陽光（土地系）"&amp;"_年間発電",データシート3!$A$1:$AB$1,0),0)/10^3</f>
        <v>124413.981</v>
      </c>
      <c r="BF130" s="35">
        <f>VLOOKUP(BC130&amp;"_"&amp;$AZ$9,データシート3!A:AB,MATCH("ea_"&amp;"風力（陸上）"&amp;"_年間発電",データシート3!$A$1:$AB$1,0),0)/10^3</f>
        <v>53728.029000000002</v>
      </c>
      <c r="BG130" s="35">
        <f>VLOOKUP(BC130&amp;"_"&amp;$AZ$9,データシート3!A:AB,MATCH("ea_"&amp;"中小水（河川）"&amp;"_年間発電",データシート3!$A$1:$AB$1,0),0)/10^3+VLOOKUP(BC130&amp;"_"&amp;$AZ$9,データシート3!A:AB,MATCH("ea_"&amp;"中小水（農業用水路）"&amp;"_年間発電",データシート3!$A$1:$AB$1,0),0)/10^3</f>
        <v>81400.710000000006</v>
      </c>
      <c r="BH130" s="35">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5">
        <f t="shared" si="26"/>
        <v>259542.72000000003</v>
      </c>
      <c r="BJ130" s="35">
        <f>(VLOOKUP($BC130&amp;"_"&amp;$AZ$8,データシート3!$A:$AN,MATCH("da_合計",データシート3!$A$1:$AN$1,0),0))/10^3</f>
        <v>20492.609667291181</v>
      </c>
      <c r="BK130" s="35">
        <f t="shared" si="27"/>
        <v>239050.11033270886</v>
      </c>
      <c r="BL130" s="35">
        <f t="shared" si="28"/>
        <v>0</v>
      </c>
      <c r="BM130" s="35">
        <f t="shared" si="29"/>
        <v>239050.11033270886</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t="str">
        <f>比較地域マスタ!AD66</f>
        <v>20410</v>
      </c>
      <c r="AY131" s="19" t="str">
        <f>IF(IFERROR(比較地域マスタ!$AE66,"")=0,"",IFERROR(比較地域マスタ!$AE66,""))</f>
        <v>根羽村</v>
      </c>
      <c r="AZ131" s="17"/>
      <c r="BA131" s="23">
        <v>60</v>
      </c>
      <c r="BB131" s="23">
        <v>1</v>
      </c>
      <c r="BC131" s="19" t="str">
        <f t="shared" si="24"/>
        <v>20410</v>
      </c>
      <c r="BD131" s="19" t="str">
        <f t="shared" si="25"/>
        <v>根羽村</v>
      </c>
      <c r="BE131" s="35">
        <f>VLOOKUP(BC131&amp;"_"&amp;$AZ$9,データシート3!A:AB,MATCH("ea_"&amp;"太陽光（建物系）"&amp;"_年間発電",データシート3!$A$1:$AB$1,0),0)/10^3+VLOOKUP(BC131&amp;"_"&amp;$AZ$9,データシート3!A:AB,MATCH("ea_"&amp;"太陽光（土地系）"&amp;"_年間発電",データシート3!$A$1:$AB$1,0),0)/10^3</f>
        <v>44387.286999999997</v>
      </c>
      <c r="BF131" s="35">
        <f>VLOOKUP(BC131&amp;"_"&amp;$AZ$9,データシート3!A:AB,MATCH("ea_"&amp;"風力（陸上）"&amp;"_年間発電",データシート3!$A$1:$AB$1,0),0)/10^3</f>
        <v>301162.86200000002</v>
      </c>
      <c r="BG131" s="35">
        <f>VLOOKUP(BC131&amp;"_"&amp;$AZ$9,データシート3!A:AB,MATCH("ea_"&amp;"中小水（河川）"&amp;"_年間発電",データシート3!$A$1:$AB$1,0),0)/10^3+VLOOKUP(BC131&amp;"_"&amp;$AZ$9,データシート3!A:AB,MATCH("ea_"&amp;"中小水（農業用水路）"&amp;"_年間発電",データシート3!$A$1:$AB$1,0),0)/10^3</f>
        <v>43359.898000000001</v>
      </c>
      <c r="BH131" s="35">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5">
        <f t="shared" si="26"/>
        <v>388910.04700000002</v>
      </c>
      <c r="BJ131" s="35">
        <f>(VLOOKUP($BC131&amp;"_"&amp;$AZ$8,データシート3!$A:$AN,MATCH("da_合計",データシート3!$A$1:$AN$1,0),0))/10^3</f>
        <v>4435.5746496929332</v>
      </c>
      <c r="BK131" s="35">
        <f t="shared" si="27"/>
        <v>384474.4723503071</v>
      </c>
      <c r="BL131" s="35">
        <f t="shared" si="28"/>
        <v>0</v>
      </c>
      <c r="BM131" s="35">
        <f t="shared" si="29"/>
        <v>384474.4723503071</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t="str">
        <f>比較地域マスタ!AD67</f>
        <v>20563</v>
      </c>
      <c r="AY132" s="19" t="str">
        <f>IF(IFERROR(比較地域マスタ!$AE67,"")=0,"",IFERROR(比較地域マスタ!$AE67,""))</f>
        <v>野沢温泉村</v>
      </c>
      <c r="AZ132" s="17"/>
      <c r="BA132" s="23">
        <v>61</v>
      </c>
      <c r="BB132" s="23">
        <v>1</v>
      </c>
      <c r="BC132" s="19" t="str">
        <f t="shared" si="24"/>
        <v>20563</v>
      </c>
      <c r="BD132" s="19" t="str">
        <f t="shared" si="25"/>
        <v>野沢温泉村</v>
      </c>
      <c r="BE132" s="35">
        <f>VLOOKUP(BC132&amp;"_"&amp;$AZ$9,データシート3!A:AB,MATCH("ea_"&amp;"太陽光（建物系）"&amp;"_年間発電",データシート3!$A$1:$AB$1,0),0)/10^3+VLOOKUP(BC132&amp;"_"&amp;$AZ$9,データシート3!A:AB,MATCH("ea_"&amp;"太陽光（土地系）"&amp;"_年間発電",データシート3!$A$1:$AB$1,0),0)/10^3</f>
        <v>95364.312000000005</v>
      </c>
      <c r="BF132" s="35">
        <f>VLOOKUP(BC132&amp;"_"&amp;$AZ$9,データシート3!A:AB,MATCH("ea_"&amp;"風力（陸上）"&amp;"_年間発電",データシート3!$A$1:$AB$1,0),0)/10^3</f>
        <v>3544.6669999999999</v>
      </c>
      <c r="BG132" s="35">
        <f>VLOOKUP(BC132&amp;"_"&amp;$AZ$9,データシート3!A:AB,MATCH("ea_"&amp;"中小水（河川）"&amp;"_年間発電",データシート3!$A$1:$AB$1,0),0)/10^3+VLOOKUP(BC132&amp;"_"&amp;$AZ$9,データシート3!A:AB,MATCH("ea_"&amp;"中小水（農業用水路）"&amp;"_年間発電",データシート3!$A$1:$AB$1,0),0)/10^3</f>
        <v>12303.364</v>
      </c>
      <c r="BH132" s="35">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5">
        <f t="shared" si="26"/>
        <v>1092704.8540000001</v>
      </c>
      <c r="BJ132" s="35">
        <f>(VLOOKUP($BC132&amp;"_"&amp;$AZ$8,データシート3!$A:$AN,MATCH("da_合計",データシート3!$A$1:$AN$1,0),0))/10^3</f>
        <v>18105.32893969243</v>
      </c>
      <c r="BK132" s="35">
        <f t="shared" si="27"/>
        <v>1074599.5250603077</v>
      </c>
      <c r="BL132" s="35">
        <f t="shared" si="28"/>
        <v>0</v>
      </c>
      <c r="BM132" s="35">
        <f t="shared" si="29"/>
        <v>1074599.5250603077</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t="str">
        <f>比較地域マスタ!AD68</f>
        <v>20485</v>
      </c>
      <c r="AY133" s="19" t="str">
        <f>IF(IFERROR(比較地域マスタ!$AE68,"")=0,"",IFERROR(比較地域マスタ!$AE68,""))</f>
        <v>白馬村</v>
      </c>
      <c r="AZ133" s="17"/>
      <c r="BA133" s="23">
        <v>62</v>
      </c>
      <c r="BB133" s="23">
        <v>1</v>
      </c>
      <c r="BC133" s="19" t="str">
        <f t="shared" si="24"/>
        <v>20485</v>
      </c>
      <c r="BD133" s="19" t="str">
        <f t="shared" si="25"/>
        <v>白馬村</v>
      </c>
      <c r="BE133" s="35">
        <f>VLOOKUP(BC133&amp;"_"&amp;$AZ$9,データシート3!A:AB,MATCH("ea_"&amp;"太陽光（建物系）"&amp;"_年間発電",データシート3!$A$1:$AB$1,0),0)/10^3+VLOOKUP(BC133&amp;"_"&amp;$AZ$9,データシート3!A:AB,MATCH("ea_"&amp;"太陽光（土地系）"&amp;"_年間発電",データシート3!$A$1:$AB$1,0),0)/10^3</f>
        <v>382730.50400000002</v>
      </c>
      <c r="BF133" s="35">
        <f>VLOOKUP(BC133&amp;"_"&amp;$AZ$9,データシート3!A:AB,MATCH("ea_"&amp;"風力（陸上）"&amp;"_年間発電",データシート3!$A$1:$AB$1,0),0)/10^3</f>
        <v>91049.876000000004</v>
      </c>
      <c r="BG133" s="35">
        <f>VLOOKUP(BC133&amp;"_"&amp;$AZ$9,データシート3!A:AB,MATCH("ea_"&amp;"中小水（河川）"&amp;"_年間発電",データシート3!$A$1:$AB$1,0),0)/10^3+VLOOKUP(BC133&amp;"_"&amp;$AZ$9,データシート3!A:AB,MATCH("ea_"&amp;"中小水（農業用水路）"&amp;"_年間発電",データシート3!$A$1:$AB$1,0),0)/10^3</f>
        <v>24982.098999999995</v>
      </c>
      <c r="BH133" s="35">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5">
        <f t="shared" si="26"/>
        <v>499122.55</v>
      </c>
      <c r="BJ133" s="35">
        <f>(VLOOKUP($BC133&amp;"_"&amp;$AZ$8,データシート3!$A:$AN,MATCH("da_合計",データシート3!$A$1:$AN$1,0),0))/10^3</f>
        <v>53958.529874883388</v>
      </c>
      <c r="BK133" s="35">
        <f t="shared" si="27"/>
        <v>445164.02012511657</v>
      </c>
      <c r="BL133" s="35">
        <f t="shared" si="28"/>
        <v>0</v>
      </c>
      <c r="BM133" s="35">
        <f t="shared" si="29"/>
        <v>445164.02012511657</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t="str">
        <f>比較地域マスタ!AD69</f>
        <v>20363</v>
      </c>
      <c r="AY134" s="19" t="str">
        <f>IF(IFERROR(比較地域マスタ!$AE69,"")=0,"",IFERROR(比較地域マスタ!$AE69,""))</f>
        <v>原村</v>
      </c>
      <c r="AZ134" s="17"/>
      <c r="BA134" s="23">
        <v>63</v>
      </c>
      <c r="BB134" s="23">
        <v>1</v>
      </c>
      <c r="BC134" s="19" t="str">
        <f t="shared" si="24"/>
        <v>20363</v>
      </c>
      <c r="BD134" s="19" t="str">
        <f t="shared" si="25"/>
        <v>原村</v>
      </c>
      <c r="BE134" s="35">
        <f>VLOOKUP(BC134&amp;"_"&amp;$AZ$9,データシート3!A:AB,MATCH("ea_"&amp;"太陽光（建物系）"&amp;"_年間発電",データシート3!$A$1:$AB$1,0),0)/10^3+VLOOKUP(BC134&amp;"_"&amp;$AZ$9,データシート3!A:AB,MATCH("ea_"&amp;"太陽光（土地系）"&amp;"_年間発電",データシート3!$A$1:$AB$1,0),0)/10^3</f>
        <v>674954.28299999982</v>
      </c>
      <c r="BF134" s="35">
        <f>VLOOKUP(BC134&amp;"_"&amp;$AZ$9,データシート3!A:AB,MATCH("ea_"&amp;"風力（陸上）"&amp;"_年間発電",データシート3!$A$1:$AB$1,0),0)/10^3</f>
        <v>0</v>
      </c>
      <c r="BG134" s="35">
        <f>VLOOKUP(BC134&amp;"_"&amp;$AZ$9,データシート3!A:AB,MATCH("ea_"&amp;"中小水（河川）"&amp;"_年間発電",データシート3!$A$1:$AB$1,0),0)/10^3+VLOOKUP(BC134&amp;"_"&amp;$AZ$9,データシート3!A:AB,MATCH("ea_"&amp;"中小水（農業用水路）"&amp;"_年間発電",データシート3!$A$1:$AB$1,0),0)/10^3</f>
        <v>4787.9459999999999</v>
      </c>
      <c r="BH134" s="35">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5">
        <f t="shared" si="26"/>
        <v>680146.44999999984</v>
      </c>
      <c r="BJ134" s="35">
        <f>(VLOOKUP($BC134&amp;"_"&amp;$AZ$8,データシート3!$A:$AN,MATCH("da_合計",データシート3!$A$1:$AN$1,0),0))/10^3</f>
        <v>31303.094752642981</v>
      </c>
      <c r="BK134" s="35">
        <f t="shared" si="27"/>
        <v>648843.35524735681</v>
      </c>
      <c r="BL134" s="35">
        <f t="shared" si="28"/>
        <v>0</v>
      </c>
      <c r="BM134" s="35">
        <f t="shared" si="29"/>
        <v>648843.35524735681</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t="str">
        <f>比較地域マスタ!AD70</f>
        <v>20409</v>
      </c>
      <c r="AY135" s="19" t="str">
        <f>IF(IFERROR(比較地域マスタ!$AE70,"")=0,"",IFERROR(比較地域マスタ!$AE70,""))</f>
        <v>平谷村</v>
      </c>
      <c r="AZ135" s="17"/>
      <c r="BA135" s="23">
        <v>64</v>
      </c>
      <c r="BB135" s="23">
        <v>1</v>
      </c>
      <c r="BC135" s="19" t="str">
        <f t="shared" si="24"/>
        <v>20409</v>
      </c>
      <c r="BD135" s="19" t="str">
        <f t="shared" si="25"/>
        <v>平谷村</v>
      </c>
      <c r="BE135" s="35">
        <f>VLOOKUP(BC135&amp;"_"&amp;$AZ$9,データシート3!A:AB,MATCH("ea_"&amp;"太陽光（建物系）"&amp;"_年間発電",データシート3!$A$1:$AB$1,0),0)/10^3+VLOOKUP(BC135&amp;"_"&amp;$AZ$9,データシート3!A:AB,MATCH("ea_"&amp;"太陽光（土地系）"&amp;"_年間発電",データシート3!$A$1:$AB$1,0),0)/10^3</f>
        <v>17131.398999999998</v>
      </c>
      <c r="BF135" s="35">
        <f>VLOOKUP(BC135&amp;"_"&amp;$AZ$9,データシート3!A:AB,MATCH("ea_"&amp;"風力（陸上）"&amp;"_年間発電",データシート3!$A$1:$AB$1,0),0)/10^3</f>
        <v>156842.81200000001</v>
      </c>
      <c r="BG135" s="35">
        <f>VLOOKUP(BC135&amp;"_"&amp;$AZ$9,データシート3!A:AB,MATCH("ea_"&amp;"中小水（河川）"&amp;"_年間発電",データシート3!$A$1:$AB$1,0),0)/10^3+VLOOKUP(BC135&amp;"_"&amp;$AZ$9,データシート3!A:AB,MATCH("ea_"&amp;"中小水（農業用水路）"&amp;"_年間発電",データシート3!$A$1:$AB$1,0),0)/10^3</f>
        <v>9952.6869999999999</v>
      </c>
      <c r="BH135" s="35">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5">
        <f t="shared" si="26"/>
        <v>183926.89800000002</v>
      </c>
      <c r="BJ135" s="35">
        <f>(VLOOKUP($BC135&amp;"_"&amp;$AZ$8,データシート3!$A:$AN,MATCH("da_合計",データシート3!$A$1:$AN$1,0),0))/10^3</f>
        <v>2278.3151989267853</v>
      </c>
      <c r="BK135" s="35">
        <f t="shared" si="27"/>
        <v>181648.58280107324</v>
      </c>
      <c r="BL135" s="35">
        <f t="shared" si="28"/>
        <v>0</v>
      </c>
      <c r="BM135" s="35">
        <f t="shared" si="29"/>
        <v>181648.58280107324</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t="str">
        <f>比較地域マスタ!AD71</f>
        <v>20362</v>
      </c>
      <c r="AY136" s="19" t="str">
        <f>IF(IFERROR(比較地域マスタ!$AE71,"")=0,"",IFERROR(比較地域マスタ!$AE71,""))</f>
        <v>富士見町</v>
      </c>
      <c r="AZ136" s="17"/>
      <c r="BA136" s="23">
        <v>65</v>
      </c>
      <c r="BB136" s="23">
        <v>1</v>
      </c>
      <c r="BC136" s="19" t="str">
        <f t="shared" si="24"/>
        <v>20362</v>
      </c>
      <c r="BD136" s="19" t="str">
        <f t="shared" si="25"/>
        <v>富士見町</v>
      </c>
      <c r="BE136" s="35">
        <f>VLOOKUP(BC136&amp;"_"&amp;$AZ$9,データシート3!A:AB,MATCH("ea_"&amp;"太陽光（建物系）"&amp;"_年間発電",データシート3!$A$1:$AB$1,0),0)/10^3+VLOOKUP(BC136&amp;"_"&amp;$AZ$9,データシート3!A:AB,MATCH("ea_"&amp;"太陽光（土地系）"&amp;"_年間発電",データシート3!$A$1:$AB$1,0),0)/10^3</f>
        <v>889644.65099999995</v>
      </c>
      <c r="BF136" s="35">
        <f>VLOOKUP(BC136&amp;"_"&amp;$AZ$9,データシート3!A:AB,MATCH("ea_"&amp;"風力（陸上）"&amp;"_年間発電",データシート3!$A$1:$AB$1,0),0)/10^3</f>
        <v>819.01099999999985</v>
      </c>
      <c r="BG136" s="35">
        <f>VLOOKUP(BC136&amp;"_"&amp;$AZ$9,データシート3!A:AB,MATCH("ea_"&amp;"中小水（河川）"&amp;"_年間発電",データシート3!$A$1:$AB$1,0),0)/10^3+VLOOKUP(BC136&amp;"_"&amp;$AZ$9,データシート3!A:AB,MATCH("ea_"&amp;"中小水（農業用水路）"&amp;"_年間発電",データシート3!$A$1:$AB$1,0),0)/10^3</f>
        <v>49340.436000000009</v>
      </c>
      <c r="BH136" s="35">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5">
        <f t="shared" si="26"/>
        <v>940817.59499999997</v>
      </c>
      <c r="BJ136" s="35">
        <f>(VLOOKUP($BC136&amp;"_"&amp;$AZ$8,データシート3!$A:$AN,MATCH("da_合計",データシート3!$A$1:$AN$1,0),0))/10^3</f>
        <v>91050.507516809288</v>
      </c>
      <c r="BK136" s="35">
        <f t="shared" ref="BK136:BK167" si="30">BI136-BJ136</f>
        <v>849767.0874831907</v>
      </c>
      <c r="BL136" s="35">
        <f t="shared" ref="BL136:BL167" si="31">IF(BK136&gt;0,0,BK136)</f>
        <v>0</v>
      </c>
      <c r="BM136" s="35">
        <f t="shared" ref="BM136:BM167" si="32">IF(BK136&gt;0,BK136,0)</f>
        <v>849767.0874831907</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t="str">
        <f>比較地域マスタ!AD72</f>
        <v>20402</v>
      </c>
      <c r="AY137" s="19" t="str">
        <f>IF(IFERROR(比較地域マスタ!$AE72,"")=0,"",IFERROR(比較地域マスタ!$AE72,""))</f>
        <v>松川町</v>
      </c>
      <c r="AZ137" s="17"/>
      <c r="BA137" s="23">
        <v>66</v>
      </c>
      <c r="BB137" s="23">
        <v>1</v>
      </c>
      <c r="BC137" s="19" t="str">
        <f t="shared" ref="BC137:BC180" si="33">AX137</f>
        <v>20402</v>
      </c>
      <c r="BD137" s="19" t="str">
        <f t="shared" ref="BD137:BD180" si="34">AY137</f>
        <v>松川町</v>
      </c>
      <c r="BE137" s="35">
        <f>VLOOKUP(BC137&amp;"_"&amp;$AZ$9,データシート3!A:AB,MATCH("ea_"&amp;"太陽光（建物系）"&amp;"_年間発電",データシート3!$A$1:$AB$1,0),0)/10^3+VLOOKUP(BC137&amp;"_"&amp;$AZ$9,データシート3!A:AB,MATCH("ea_"&amp;"太陽光（土地系）"&amp;"_年間発電",データシート3!$A$1:$AB$1,0),0)/10^3</f>
        <v>437749.74400000001</v>
      </c>
      <c r="BF137" s="35">
        <f>VLOOKUP(BC137&amp;"_"&amp;$AZ$9,データシート3!A:AB,MATCH("ea_"&amp;"風力（陸上）"&amp;"_年間発電",データシート3!$A$1:$AB$1,0),0)/10^3</f>
        <v>8581.2479999999996</v>
      </c>
      <c r="BG137" s="35">
        <f>VLOOKUP(BC137&amp;"_"&amp;$AZ$9,データシート3!A:AB,MATCH("ea_"&amp;"中小水（河川）"&amp;"_年間発電",データシート3!$A$1:$AB$1,0),0)/10^3+VLOOKUP(BC137&amp;"_"&amp;$AZ$9,データシート3!A:AB,MATCH("ea_"&amp;"中小水（農業用水路）"&amp;"_年間発電",データシート3!$A$1:$AB$1,0),0)/10^3</f>
        <v>5842.0820000000003</v>
      </c>
      <c r="BH137" s="35">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5">
        <f t="shared" ref="BI137:BI200" si="35">SUM(BE137:BH137)</f>
        <v>452173.07400000002</v>
      </c>
      <c r="BJ137" s="35">
        <f>(VLOOKUP($BC137&amp;"_"&amp;$AZ$8,データシート3!$A:$AN,MATCH("da_合計",データシート3!$A$1:$AN$1,0),0))/10^3</f>
        <v>70253.14786114161</v>
      </c>
      <c r="BK137" s="35">
        <f t="shared" si="30"/>
        <v>381919.92613885843</v>
      </c>
      <c r="BL137" s="35">
        <f t="shared" si="31"/>
        <v>0</v>
      </c>
      <c r="BM137" s="35">
        <f t="shared" si="32"/>
        <v>381919.92613885843</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t="str">
        <f>比較地域マスタ!AD73</f>
        <v>20482</v>
      </c>
      <c r="AY138" s="19" t="str">
        <f>IF(IFERROR(比較地域マスタ!$AE73,"")=0,"",IFERROR(比較地域マスタ!$AE73,""))</f>
        <v>松川村</v>
      </c>
      <c r="AZ138" s="17"/>
      <c r="BA138" s="23">
        <v>67</v>
      </c>
      <c r="BB138" s="23">
        <v>1</v>
      </c>
      <c r="BC138" s="19" t="str">
        <f t="shared" si="33"/>
        <v>20482</v>
      </c>
      <c r="BD138" s="19" t="str">
        <f t="shared" si="34"/>
        <v>松川村</v>
      </c>
      <c r="BE138" s="35">
        <f>VLOOKUP(BC138&amp;"_"&amp;$AZ$9,データシート3!A:AB,MATCH("ea_"&amp;"太陽光（建物系）"&amp;"_年間発電",データシート3!$A$1:$AB$1,0),0)/10^3+VLOOKUP(BC138&amp;"_"&amp;$AZ$9,データシート3!A:AB,MATCH("ea_"&amp;"太陽光（土地系）"&amp;"_年間発電",データシート3!$A$1:$AB$1,0),0)/10^3</f>
        <v>561793.03499999992</v>
      </c>
      <c r="BF138" s="35">
        <f>VLOOKUP(BC138&amp;"_"&amp;$AZ$9,データシート3!A:AB,MATCH("ea_"&amp;"風力（陸上）"&amp;"_年間発電",データシート3!$A$1:$AB$1,0),0)/10^3</f>
        <v>0</v>
      </c>
      <c r="BG138" s="35">
        <f>VLOOKUP(BC138&amp;"_"&amp;$AZ$9,データシート3!A:AB,MATCH("ea_"&amp;"中小水（河川）"&amp;"_年間発電",データシート3!$A$1:$AB$1,0),0)/10^3+VLOOKUP(BC138&amp;"_"&amp;$AZ$9,データシート3!A:AB,MATCH("ea_"&amp;"中小水（農業用水路）"&amp;"_年間発電",データシート3!$A$1:$AB$1,0),0)/10^3</f>
        <v>21666.649000000001</v>
      </c>
      <c r="BH138" s="35">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5">
        <f t="shared" si="35"/>
        <v>583459.68399999989</v>
      </c>
      <c r="BJ138" s="35">
        <f>(VLOOKUP($BC138&amp;"_"&amp;$AZ$8,データシート3!$A:$AN,MATCH("da_合計",データシート3!$A$1:$AN$1,0),0))/10^3</f>
        <v>37332.331099816009</v>
      </c>
      <c r="BK138" s="35">
        <f t="shared" si="30"/>
        <v>546127.35290018388</v>
      </c>
      <c r="BL138" s="35">
        <f t="shared" si="31"/>
        <v>0</v>
      </c>
      <c r="BM138" s="35">
        <f t="shared" si="32"/>
        <v>546127.35290018388</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t="str">
        <f>比較地域マスタ!AD74</f>
        <v>20202</v>
      </c>
      <c r="AY139" s="19" t="str">
        <f>IF(IFERROR(比較地域マスタ!$AE74,"")=0,"",IFERROR(比較地域マスタ!$AE74,""))</f>
        <v>松本市</v>
      </c>
      <c r="AZ139" s="17"/>
      <c r="BA139" s="23">
        <v>68</v>
      </c>
      <c r="BB139" s="23">
        <v>1</v>
      </c>
      <c r="BC139" s="19" t="str">
        <f t="shared" si="33"/>
        <v>20202</v>
      </c>
      <c r="BD139" s="19" t="str">
        <f t="shared" si="34"/>
        <v>松本市</v>
      </c>
      <c r="BE139" s="35">
        <f>VLOOKUP(BC139&amp;"_"&amp;$AZ$9,データシート3!A:AB,MATCH("ea_"&amp;"太陽光（建物系）"&amp;"_年間発電",データシート3!$A$1:$AB$1,0),0)/10^3+VLOOKUP(BC139&amp;"_"&amp;$AZ$9,データシート3!A:AB,MATCH("ea_"&amp;"太陽光（土地系）"&amp;"_年間発電",データシート3!$A$1:$AB$1,0),0)/10^3</f>
        <v>4740867.7369999997</v>
      </c>
      <c r="BF139" s="35">
        <f>VLOOKUP(BC139&amp;"_"&amp;$AZ$9,データシート3!A:AB,MATCH("ea_"&amp;"風力（陸上）"&amp;"_年間発電",データシート3!$A$1:$AB$1,0),0)/10^3</f>
        <v>27961.835999999996</v>
      </c>
      <c r="BG139" s="35">
        <f>VLOOKUP(BC139&amp;"_"&amp;$AZ$9,データシート3!A:AB,MATCH("ea_"&amp;"中小水（河川）"&amp;"_年間発電",データシート3!$A$1:$AB$1,0),0)/10^3+VLOOKUP(BC139&amp;"_"&amp;$AZ$9,データシート3!A:AB,MATCH("ea_"&amp;"中小水（農業用水路）"&amp;"_年間発電",データシート3!$A$1:$AB$1,0),0)/10^3</f>
        <v>407823.07900000003</v>
      </c>
      <c r="BH139" s="35">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5">
        <f t="shared" si="35"/>
        <v>5207683.0419999994</v>
      </c>
      <c r="BJ139" s="35">
        <f>(VLOOKUP($BC139&amp;"_"&amp;$AZ$8,データシート3!$A:$AN,MATCH("da_合計",データシート3!$A$1:$AN$1,0),0))/10^3</f>
        <v>1514076.4723137941</v>
      </c>
      <c r="BK139" s="35">
        <f t="shared" si="30"/>
        <v>3693606.5696862051</v>
      </c>
      <c r="BL139" s="35">
        <f t="shared" si="31"/>
        <v>0</v>
      </c>
      <c r="BM139" s="35">
        <f t="shared" si="32"/>
        <v>3693606.5696862051</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t="str">
        <f>比較地域マスタ!AD75</f>
        <v>20306</v>
      </c>
      <c r="AY140" s="19" t="str">
        <f>IF(IFERROR(比較地域マスタ!$AE75,"")=0,"",IFERROR(比較地域マスタ!$AE75,""))</f>
        <v>南相木村</v>
      </c>
      <c r="AZ140" s="17"/>
      <c r="BA140" s="23">
        <v>69</v>
      </c>
      <c r="BB140" s="23">
        <v>1</v>
      </c>
      <c r="BC140" s="19" t="str">
        <f t="shared" si="33"/>
        <v>20306</v>
      </c>
      <c r="BD140" s="19" t="str">
        <f t="shared" si="34"/>
        <v>南相木村</v>
      </c>
      <c r="BE140" s="35">
        <f>VLOOKUP(BC140&amp;"_"&amp;$AZ$9,データシート3!A:AB,MATCH("ea_"&amp;"太陽光（建物系）"&amp;"_年間発電",データシート3!$A$1:$AB$1,0),0)/10^3+VLOOKUP(BC140&amp;"_"&amp;$AZ$9,データシート3!A:AB,MATCH("ea_"&amp;"太陽光（土地系）"&amp;"_年間発電",データシート3!$A$1:$AB$1,0),0)/10^3</f>
        <v>111891.037</v>
      </c>
      <c r="BF140" s="35">
        <f>VLOOKUP(BC140&amp;"_"&amp;$AZ$9,データシート3!A:AB,MATCH("ea_"&amp;"風力（陸上）"&amp;"_年間発電",データシート3!$A$1:$AB$1,0),0)/10^3</f>
        <v>323.59100000000001</v>
      </c>
      <c r="BG140" s="35">
        <f>VLOOKUP(BC140&amp;"_"&amp;$AZ$9,データシート3!A:AB,MATCH("ea_"&amp;"中小水（河川）"&amp;"_年間発電",データシート3!$A$1:$AB$1,0),0)/10^3+VLOOKUP(BC140&amp;"_"&amp;$AZ$9,データシート3!A:AB,MATCH("ea_"&amp;"中小水（農業用水路）"&amp;"_年間発電",データシート3!$A$1:$AB$1,0),0)/10^3</f>
        <v>8418.3130000000001</v>
      </c>
      <c r="BH140" s="35">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5">
        <f t="shared" si="35"/>
        <v>120632.94099999999</v>
      </c>
      <c r="BJ140" s="35">
        <f>(VLOOKUP($BC140&amp;"_"&amp;$AZ$8,データシート3!$A:$AN,MATCH("da_合計",データシート3!$A$1:$AN$1,0),0))/10^3</f>
        <v>3323.0480796601373</v>
      </c>
      <c r="BK140" s="35">
        <f t="shared" si="30"/>
        <v>117309.89292033986</v>
      </c>
      <c r="BL140" s="35">
        <f t="shared" si="31"/>
        <v>0</v>
      </c>
      <c r="BM140" s="35">
        <f t="shared" si="32"/>
        <v>117309.89292033986</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t="str">
        <f>比較地域マスタ!AD76</f>
        <v>20305</v>
      </c>
      <c r="AY141" s="19" t="str">
        <f>IF(IFERROR(比較地域マスタ!$AE76,"")=0,"",IFERROR(比較地域マスタ!$AE76,""))</f>
        <v>南牧村</v>
      </c>
      <c r="AZ141" s="17"/>
      <c r="BA141" s="23">
        <v>70</v>
      </c>
      <c r="BB141" s="23">
        <v>1</v>
      </c>
      <c r="BC141" s="19" t="str">
        <f t="shared" si="33"/>
        <v>20305</v>
      </c>
      <c r="BD141" s="19" t="str">
        <f t="shared" si="34"/>
        <v>南牧村</v>
      </c>
      <c r="BE141" s="35">
        <f>VLOOKUP(BC141&amp;"_"&amp;$AZ$9,データシート3!A:AB,MATCH("ea_"&amp;"太陽光（建物系）"&amp;"_年間発電",データシート3!$A$1:$AB$1,0),0)/10^3+VLOOKUP(BC141&amp;"_"&amp;$AZ$9,データシート3!A:AB,MATCH("ea_"&amp;"太陽光（土地系）"&amp;"_年間発電",データシート3!$A$1:$AB$1,0),0)/10^3</f>
        <v>1151863.2590000001</v>
      </c>
      <c r="BF141" s="35">
        <f>VLOOKUP(BC141&amp;"_"&amp;$AZ$9,データシート3!A:AB,MATCH("ea_"&amp;"風力（陸上）"&amp;"_年間発電",データシート3!$A$1:$AB$1,0),0)/10^3</f>
        <v>0</v>
      </c>
      <c r="BG141" s="35">
        <f>VLOOKUP(BC141&amp;"_"&amp;$AZ$9,データシート3!A:AB,MATCH("ea_"&amp;"中小水（河川）"&amp;"_年間発電",データシート3!$A$1:$AB$1,0),0)/10^3+VLOOKUP(BC141&amp;"_"&amp;$AZ$9,データシート3!A:AB,MATCH("ea_"&amp;"中小水（農業用水路）"&amp;"_年間発電",データシート3!$A$1:$AB$1,0),0)/10^3</f>
        <v>38016.972999999998</v>
      </c>
      <c r="BH141" s="35">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5">
        <f t="shared" si="35"/>
        <v>1200152.558</v>
      </c>
      <c r="BJ141" s="35">
        <f>(VLOOKUP($BC141&amp;"_"&amp;$AZ$8,データシート3!$A:$AN,MATCH("da_合計",データシート3!$A$1:$AN$1,0),0))/10^3</f>
        <v>20433.983993290138</v>
      </c>
      <c r="BK141" s="35">
        <f t="shared" si="30"/>
        <v>1179718.5740067097</v>
      </c>
      <c r="BL141" s="35">
        <f t="shared" si="31"/>
        <v>0</v>
      </c>
      <c r="BM141" s="35">
        <f t="shared" si="32"/>
        <v>1179718.5740067097</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t="str">
        <f>比較地域マスタ!AD77</f>
        <v>20385</v>
      </c>
      <c r="AY142" s="19" t="str">
        <f>IF(IFERROR(比較地域マスタ!$AE77,"")=0,"",IFERROR(比較地域マスタ!$AE77,""))</f>
        <v>南箕輪村</v>
      </c>
      <c r="AZ142" s="17"/>
      <c r="BA142" s="23">
        <v>71</v>
      </c>
      <c r="BB142" s="23">
        <v>1</v>
      </c>
      <c r="BC142" s="19" t="str">
        <f t="shared" si="33"/>
        <v>20385</v>
      </c>
      <c r="BD142" s="19" t="str">
        <f t="shared" si="34"/>
        <v>南箕輪村</v>
      </c>
      <c r="BE142" s="35">
        <f>VLOOKUP(BC142&amp;"_"&amp;$AZ$9,データシート3!A:AB,MATCH("ea_"&amp;"太陽光（建物系）"&amp;"_年間発電",データシート3!$A$1:$AB$1,0),0)/10^3+VLOOKUP(BC142&amp;"_"&amp;$AZ$9,データシート3!A:AB,MATCH("ea_"&amp;"太陽光（土地系）"&amp;"_年間発電",データシート3!$A$1:$AB$1,0),0)/10^3</f>
        <v>530902.16499999992</v>
      </c>
      <c r="BF142" s="35">
        <f>VLOOKUP(BC142&amp;"_"&amp;$AZ$9,データシート3!A:AB,MATCH("ea_"&amp;"風力（陸上）"&amp;"_年間発電",データシート3!$A$1:$AB$1,0),0)/10^3</f>
        <v>330.73700000000002</v>
      </c>
      <c r="BG142" s="35">
        <f>VLOOKUP(BC142&amp;"_"&amp;$AZ$9,データシート3!A:AB,MATCH("ea_"&amp;"中小水（河川）"&amp;"_年間発電",データシート3!$A$1:$AB$1,0),0)/10^3+VLOOKUP(BC142&amp;"_"&amp;$AZ$9,データシート3!A:AB,MATCH("ea_"&amp;"中小水（農業用水路）"&amp;"_年間発電",データシート3!$A$1:$AB$1,0),0)/10^3</f>
        <v>12521.759</v>
      </c>
      <c r="BH142" s="35">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5">
        <f t="shared" si="35"/>
        <v>543754.66099999985</v>
      </c>
      <c r="BJ142" s="35">
        <f>(VLOOKUP($BC142&amp;"_"&amp;$AZ$8,データシート3!$A:$AN,MATCH("da_合計",データシート3!$A$1:$AN$1,0),0))/10^3</f>
        <v>102950.91072937995</v>
      </c>
      <c r="BK142" s="35">
        <f t="shared" si="30"/>
        <v>440803.75027061987</v>
      </c>
      <c r="BL142" s="35">
        <f t="shared" si="31"/>
        <v>0</v>
      </c>
      <c r="BM142" s="35">
        <f t="shared" si="32"/>
        <v>440803.75027061987</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t="str">
        <f>比較地域マスタ!AD78</f>
        <v>20383</v>
      </c>
      <c r="AY143" s="19" t="str">
        <f>IF(IFERROR(比較地域マスタ!$AE78,"")=0,"",IFERROR(比較地域マスタ!$AE78,""))</f>
        <v>箕輪町</v>
      </c>
      <c r="AZ143" s="17"/>
      <c r="BA143" s="23">
        <v>72</v>
      </c>
      <c r="BB143" s="23">
        <v>1</v>
      </c>
      <c r="BC143" s="19" t="str">
        <f t="shared" si="33"/>
        <v>20383</v>
      </c>
      <c r="BD143" s="19" t="str">
        <f t="shared" si="34"/>
        <v>箕輪町</v>
      </c>
      <c r="BE143" s="35">
        <f>VLOOKUP(BC143&amp;"_"&amp;$AZ$9,データシート3!A:AB,MATCH("ea_"&amp;"太陽光（建物系）"&amp;"_年間発電",データシート3!$A$1:$AB$1,0),0)/10^3+VLOOKUP(BC143&amp;"_"&amp;$AZ$9,データシート3!A:AB,MATCH("ea_"&amp;"太陽光（土地系）"&amp;"_年間発電",データシート3!$A$1:$AB$1,0),0)/10^3</f>
        <v>779076.00800000003</v>
      </c>
      <c r="BF143" s="35">
        <f>VLOOKUP(BC143&amp;"_"&amp;$AZ$9,データシート3!A:AB,MATCH("ea_"&amp;"風力（陸上）"&amp;"_年間発電",データシート3!$A$1:$AB$1,0),0)/10^3</f>
        <v>711.85</v>
      </c>
      <c r="BG143" s="35">
        <f>VLOOKUP(BC143&amp;"_"&amp;$AZ$9,データシート3!A:AB,MATCH("ea_"&amp;"中小水（河川）"&amp;"_年間発電",データシート3!$A$1:$AB$1,0),0)/10^3+VLOOKUP(BC143&amp;"_"&amp;$AZ$9,データシート3!A:AB,MATCH("ea_"&amp;"中小水（農業用水路）"&amp;"_年間発電",データシート3!$A$1:$AB$1,0),0)/10^3</f>
        <v>24958.905000000006</v>
      </c>
      <c r="BH143" s="35">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5">
        <f t="shared" si="35"/>
        <v>804746.76300000004</v>
      </c>
      <c r="BJ143" s="35">
        <f>(VLOOKUP($BC143&amp;"_"&amp;$AZ$8,データシート3!$A:$AN,MATCH("da_合計",データシート3!$A$1:$AN$1,0),0))/10^3</f>
        <v>190446.19371915265</v>
      </c>
      <c r="BK143" s="35">
        <f t="shared" si="30"/>
        <v>614300.56928084744</v>
      </c>
      <c r="BL143" s="35">
        <f t="shared" si="31"/>
        <v>0</v>
      </c>
      <c r="BM143" s="35">
        <f t="shared" si="32"/>
        <v>614300.56928084744</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t="str">
        <f>比較地域マスタ!AD79</f>
        <v>20388</v>
      </c>
      <c r="AY144" s="19" t="str">
        <f>IF(IFERROR(比較地域マスタ!$AE79,"")=0,"",IFERROR(比較地域マスタ!$AE79,""))</f>
        <v>宮田村</v>
      </c>
      <c r="AZ144" s="17"/>
      <c r="BA144" s="23">
        <v>73</v>
      </c>
      <c r="BB144" s="23">
        <v>1</v>
      </c>
      <c r="BC144" s="19" t="str">
        <f t="shared" si="33"/>
        <v>20388</v>
      </c>
      <c r="BD144" s="19" t="str">
        <f t="shared" si="34"/>
        <v>宮田村</v>
      </c>
      <c r="BE144" s="35">
        <f>VLOOKUP(BC144&amp;"_"&amp;$AZ$9,データシート3!A:AB,MATCH("ea_"&amp;"太陽光（建物系）"&amp;"_年間発電",データシート3!$A$1:$AB$1,0),0)/10^3+VLOOKUP(BC144&amp;"_"&amp;$AZ$9,データシート3!A:AB,MATCH("ea_"&amp;"太陽光（土地系）"&amp;"_年間発電",データシート3!$A$1:$AB$1,0),0)/10^3</f>
        <v>288133.93699999998</v>
      </c>
      <c r="BF144" s="35">
        <f>VLOOKUP(BC144&amp;"_"&amp;$AZ$9,データシート3!A:AB,MATCH("ea_"&amp;"風力（陸上）"&amp;"_年間発電",データシート3!$A$1:$AB$1,0),0)/10^3</f>
        <v>3293.0819999999999</v>
      </c>
      <c r="BG144" s="35">
        <f>VLOOKUP(BC144&amp;"_"&amp;$AZ$9,データシート3!A:AB,MATCH("ea_"&amp;"中小水（河川）"&amp;"_年間発電",データシート3!$A$1:$AB$1,0),0)/10^3+VLOOKUP(BC144&amp;"_"&amp;$AZ$9,データシート3!A:AB,MATCH("ea_"&amp;"中小水（農業用水路）"&amp;"_年間発電",データシート3!$A$1:$AB$1,0),0)/10^3</f>
        <v>51683.252</v>
      </c>
      <c r="BH144" s="35">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5">
        <f t="shared" si="35"/>
        <v>343110.27099999995</v>
      </c>
      <c r="BJ144" s="35">
        <f>(VLOOKUP($BC144&amp;"_"&amp;$AZ$8,データシート3!$A:$AN,MATCH("da_合計",データシート3!$A$1:$AN$1,0),0))/10^3</f>
        <v>61567.082727220753</v>
      </c>
      <c r="BK144" s="35">
        <f t="shared" si="30"/>
        <v>281543.18827277923</v>
      </c>
      <c r="BL144" s="35">
        <f t="shared" si="31"/>
        <v>0</v>
      </c>
      <c r="BM144" s="35">
        <f t="shared" si="32"/>
        <v>281543.18827277923</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t="str">
        <f>比較地域マスタ!AD80</f>
        <v>20323</v>
      </c>
      <c r="AY145" s="19" t="str">
        <f>IF(IFERROR(比較地域マスタ!$AE80,"")=0,"",IFERROR(比較地域マスタ!$AE80,""))</f>
        <v>御代田町</v>
      </c>
      <c r="AZ145" s="17"/>
      <c r="BA145" s="23">
        <v>74</v>
      </c>
      <c r="BB145" s="23">
        <v>1</v>
      </c>
      <c r="BC145" s="19" t="str">
        <f t="shared" si="33"/>
        <v>20323</v>
      </c>
      <c r="BD145" s="19" t="str">
        <f t="shared" si="34"/>
        <v>御代田町</v>
      </c>
      <c r="BE145" s="35">
        <f>VLOOKUP(BC145&amp;"_"&amp;$AZ$9,データシート3!A:AB,MATCH("ea_"&amp;"太陽光（建物系）"&amp;"_年間発電",データシート3!$A$1:$AB$1,0),0)/10^3+VLOOKUP(BC145&amp;"_"&amp;$AZ$9,データシート3!A:AB,MATCH("ea_"&amp;"太陽光（土地系）"&amp;"_年間発電",データシート3!$A$1:$AB$1,0),0)/10^3</f>
        <v>482562.11200000008</v>
      </c>
      <c r="BF145" s="35">
        <f>VLOOKUP(BC145&amp;"_"&amp;$AZ$9,データシート3!A:AB,MATCH("ea_"&amp;"風力（陸上）"&amp;"_年間発電",データシート3!$A$1:$AB$1,0),0)/10^3</f>
        <v>54736.241999999998</v>
      </c>
      <c r="BG145" s="35">
        <f>VLOOKUP(BC145&amp;"_"&amp;$AZ$9,データシート3!A:AB,MATCH("ea_"&amp;"中小水（河川）"&amp;"_年間発電",データシート3!$A$1:$AB$1,0),0)/10^3+VLOOKUP(BC145&amp;"_"&amp;$AZ$9,データシート3!A:AB,MATCH("ea_"&amp;"中小水（農業用水路）"&amp;"_年間発電",データシート3!$A$1:$AB$1,0),0)/10^3</f>
        <v>4784.7789999999986</v>
      </c>
      <c r="BH145" s="35">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5">
        <f t="shared" si="35"/>
        <v>542470.43000000005</v>
      </c>
      <c r="BJ145" s="35">
        <f>(VLOOKUP($BC145&amp;"_"&amp;$AZ$8,データシート3!$A:$AN,MATCH("da_合計",データシート3!$A$1:$AN$1,0),0))/10^3</f>
        <v>172441.91884067669</v>
      </c>
      <c r="BK145" s="35">
        <f t="shared" si="30"/>
        <v>370028.51115932339</v>
      </c>
      <c r="BL145" s="35">
        <f t="shared" si="31"/>
        <v>0</v>
      </c>
      <c r="BM145" s="35">
        <f t="shared" si="32"/>
        <v>370028.51115932339</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t="str">
        <f>比較地域マスタ!AD81</f>
        <v>20414</v>
      </c>
      <c r="AY146" s="19" t="str">
        <f>IF(IFERROR(比較地域マスタ!$AE81,"")=0,"",IFERROR(比較地域マスタ!$AE81,""))</f>
        <v>泰阜村</v>
      </c>
      <c r="AZ146" s="17"/>
      <c r="BA146" s="23">
        <v>75</v>
      </c>
      <c r="BB146" s="23">
        <v>1</v>
      </c>
      <c r="BC146" s="19" t="str">
        <f t="shared" si="33"/>
        <v>20414</v>
      </c>
      <c r="BD146" s="19" t="str">
        <f t="shared" si="34"/>
        <v>泰阜村</v>
      </c>
      <c r="BE146" s="35">
        <f>VLOOKUP(BC146&amp;"_"&amp;$AZ$9,データシート3!A:AB,MATCH("ea_"&amp;"太陽光（建物系）"&amp;"_年間発電",データシート3!$A$1:$AB$1,0),0)/10^3+VLOOKUP(BC146&amp;"_"&amp;$AZ$9,データシート3!A:AB,MATCH("ea_"&amp;"太陽光（土地系）"&amp;"_年間発電",データシート3!$A$1:$AB$1,0),0)/10^3</f>
        <v>75407.837</v>
      </c>
      <c r="BF146" s="35">
        <f>VLOOKUP(BC146&amp;"_"&amp;$AZ$9,データシート3!A:AB,MATCH("ea_"&amp;"風力（陸上）"&amp;"_年間発電",データシート3!$A$1:$AB$1,0),0)/10^3</f>
        <v>168.94200000000001</v>
      </c>
      <c r="BG146" s="35">
        <f>VLOOKUP(BC146&amp;"_"&amp;$AZ$9,データシート3!A:AB,MATCH("ea_"&amp;"中小水（河川）"&amp;"_年間発電",データシート3!$A$1:$AB$1,0),0)/10^3+VLOOKUP(BC146&amp;"_"&amp;$AZ$9,データシート3!A:AB,MATCH("ea_"&amp;"中小水（農業用水路）"&amp;"_年間発電",データシート3!$A$1:$AB$1,0),0)/10^3</f>
        <v>1302.8279999999997</v>
      </c>
      <c r="BH146" s="35">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5">
        <f t="shared" si="35"/>
        <v>76879.606999999989</v>
      </c>
      <c r="BJ146" s="35">
        <f>(VLOOKUP($BC146&amp;"_"&amp;$AZ$8,データシート3!$A:$AN,MATCH("da_合計",データシート3!$A$1:$AN$1,0),0))/10^3</f>
        <v>6989.4789984518793</v>
      </c>
      <c r="BK146" s="35">
        <f t="shared" si="30"/>
        <v>69890.128001548117</v>
      </c>
      <c r="BL146" s="35">
        <f t="shared" si="31"/>
        <v>0</v>
      </c>
      <c r="BM146" s="35">
        <f t="shared" si="32"/>
        <v>69890.128001548117</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t="str">
        <f>比較地域マスタ!AD82</f>
        <v>20450</v>
      </c>
      <c r="AY147" s="19" t="str">
        <f>IF(IFERROR(比較地域マスタ!$AE82,"")=0,"",IFERROR(比較地域マスタ!$AE82,""))</f>
        <v>山形村</v>
      </c>
      <c r="AZ147" s="17"/>
      <c r="BA147" s="23">
        <v>76</v>
      </c>
      <c r="BB147" s="23">
        <v>1</v>
      </c>
      <c r="BC147" s="19" t="str">
        <f t="shared" si="33"/>
        <v>20450</v>
      </c>
      <c r="BD147" s="19" t="str">
        <f t="shared" si="34"/>
        <v>山形村</v>
      </c>
      <c r="BE147" s="35">
        <f>VLOOKUP(BC147&amp;"_"&amp;$AZ$9,データシート3!A:AB,MATCH("ea_"&amp;"太陽光（建物系）"&amp;"_年間発電",データシート3!$A$1:$AB$1,0),0)/10^3+VLOOKUP(BC147&amp;"_"&amp;$AZ$9,データシート3!A:AB,MATCH("ea_"&amp;"太陽光（土地系）"&amp;"_年間発電",データシート3!$A$1:$AB$1,0),0)/10^3</f>
        <v>421162.772</v>
      </c>
      <c r="BF147" s="35">
        <f>VLOOKUP(BC147&amp;"_"&amp;$AZ$9,データシート3!A:AB,MATCH("ea_"&amp;"風力（陸上）"&amp;"_年間発電",データシート3!$A$1:$AB$1,0),0)/10^3</f>
        <v>2272.2860000000005</v>
      </c>
      <c r="BG147" s="35">
        <f>VLOOKUP(BC147&amp;"_"&amp;$AZ$9,データシート3!A:AB,MATCH("ea_"&amp;"中小水（河川）"&amp;"_年間発電",データシート3!$A$1:$AB$1,0),0)/10^3+VLOOKUP(BC147&amp;"_"&amp;$AZ$9,データシート3!A:AB,MATCH("ea_"&amp;"中小水（農業用水路）"&amp;"_年間発電",データシート3!$A$1:$AB$1,0),0)/10^3</f>
        <v>7107.0910000000013</v>
      </c>
      <c r="BH147" s="35">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5">
        <f t="shared" si="35"/>
        <v>430542.14900000003</v>
      </c>
      <c r="BJ147" s="35">
        <f>(VLOOKUP($BC147&amp;"_"&amp;$AZ$8,データシート3!$A:$AN,MATCH("da_合計",データシート3!$A$1:$AN$1,0),0))/10^3</f>
        <v>37883.65977542421</v>
      </c>
      <c r="BK147" s="35">
        <f t="shared" si="30"/>
        <v>392658.48922457581</v>
      </c>
      <c r="BL147" s="35">
        <f t="shared" si="31"/>
        <v>0</v>
      </c>
      <c r="BM147" s="35">
        <f t="shared" si="32"/>
        <v>392658.48922457581</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t="str">
        <f>比較地域マスタ!AD83</f>
        <v>20561</v>
      </c>
      <c r="AY148" s="19" t="str">
        <f>IF(IFERROR(比較地域マスタ!$AE83,"")=0,"",IFERROR(比較地域マスタ!$AE83,""))</f>
        <v>山ノ内町</v>
      </c>
      <c r="AZ148" s="17"/>
      <c r="BA148" s="23">
        <v>77</v>
      </c>
      <c r="BB148" s="23">
        <v>1</v>
      </c>
      <c r="BC148" s="19" t="str">
        <f t="shared" si="33"/>
        <v>20561</v>
      </c>
      <c r="BD148" s="19" t="str">
        <f t="shared" si="34"/>
        <v>山ノ内町</v>
      </c>
      <c r="BE148" s="35">
        <f>VLOOKUP(BC148&amp;"_"&amp;$AZ$9,データシート3!A:AB,MATCH("ea_"&amp;"太陽光（建物系）"&amp;"_年間発電",データシート3!$A$1:$AB$1,0),0)/10^3+VLOOKUP(BC148&amp;"_"&amp;$AZ$9,データシート3!A:AB,MATCH("ea_"&amp;"太陽光（土地系）"&amp;"_年間発電",データシート3!$A$1:$AB$1,0),0)/10^3</f>
        <v>457802.337</v>
      </c>
      <c r="BF148" s="35">
        <f>VLOOKUP(BC148&amp;"_"&amp;$AZ$9,データシート3!A:AB,MATCH("ea_"&amp;"風力（陸上）"&amp;"_年間発電",データシート3!$A$1:$AB$1,0),0)/10^3</f>
        <v>4550.6809999999996</v>
      </c>
      <c r="BG148" s="35">
        <f>VLOOKUP(BC148&amp;"_"&amp;$AZ$9,データシート3!A:AB,MATCH("ea_"&amp;"中小水（河川）"&amp;"_年間発電",データシート3!$A$1:$AB$1,0),0)/10^3+VLOOKUP(BC148&amp;"_"&amp;$AZ$9,データシート3!A:AB,MATCH("ea_"&amp;"中小水（農業用水路）"&amp;"_年間発電",データシート3!$A$1:$AB$1,0),0)/10^3</f>
        <v>115530.769</v>
      </c>
      <c r="BH148" s="35">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5">
        <f t="shared" si="35"/>
        <v>1789002.6740000001</v>
      </c>
      <c r="BJ148" s="35">
        <f>(VLOOKUP($BC148&amp;"_"&amp;$AZ$8,データシート3!$A:$AN,MATCH("da_合計",データシート3!$A$1:$AN$1,0),0))/10^3</f>
        <v>52235.502909864939</v>
      </c>
      <c r="BK148" s="35">
        <f t="shared" si="30"/>
        <v>1736767.1710901351</v>
      </c>
      <c r="BL148" s="35">
        <f t="shared" si="31"/>
        <v>0</v>
      </c>
      <c r="BM148" s="35">
        <f t="shared" si="32"/>
        <v>1736767.1710901351</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長野県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20</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253</v>
      </c>
      <c r="H7" s="712">
        <f t="shared" si="0"/>
        <v>264</v>
      </c>
      <c r="I7" s="712">
        <f t="shared" si="0"/>
        <v>270</v>
      </c>
      <c r="J7" s="712">
        <f t="shared" si="0"/>
        <v>267</v>
      </c>
      <c r="K7" s="713">
        <f t="shared" si="0"/>
        <v>271</v>
      </c>
      <c r="L7" s="713">
        <f t="shared" si="0"/>
        <v>267</v>
      </c>
      <c r="M7" s="713">
        <f t="shared" si="0"/>
        <v>265</v>
      </c>
      <c r="N7" s="713">
        <f t="shared" si="0"/>
        <v>269</v>
      </c>
      <c r="O7" s="713">
        <f>SUM(O8:O13)</f>
        <v>270</v>
      </c>
      <c r="P7" s="713">
        <f t="shared" si="0"/>
        <v>271</v>
      </c>
      <c r="Q7" s="714">
        <f>SUM(Q8:Q13)</f>
        <v>278</v>
      </c>
      <c r="R7" s="919">
        <f t="shared" si="0"/>
        <v>2481.7840000000001</v>
      </c>
      <c r="S7" s="920">
        <f t="shared" si="0"/>
        <v>2554.9410000000003</v>
      </c>
      <c r="T7" s="920">
        <f t="shared" si="0"/>
        <v>2617.413</v>
      </c>
      <c r="U7" s="920">
        <f t="shared" si="0"/>
        <v>2630.8120000000004</v>
      </c>
      <c r="V7" s="920">
        <f t="shared" si="0"/>
        <v>2442.2539999999999</v>
      </c>
      <c r="W7" s="920">
        <f t="shared" si="0"/>
        <v>2494.721</v>
      </c>
      <c r="X7" s="920">
        <f t="shared" si="0"/>
        <v>2585.1139999999996</v>
      </c>
      <c r="Y7" s="920">
        <f t="shared" si="0"/>
        <v>2463.8490000000002</v>
      </c>
      <c r="Z7" s="920">
        <f>SUM(Z8:Z13)</f>
        <v>2387.5720000000001</v>
      </c>
      <c r="AA7" s="920">
        <f>SUM(AA8:AA13)</f>
        <v>2249.9870000000001</v>
      </c>
      <c r="AB7" s="921">
        <f t="shared" si="0"/>
        <v>2280.817</v>
      </c>
    </row>
    <row r="8" spans="2:30" s="22" customFormat="1" ht="20.45" customHeight="1">
      <c r="B8" s="715"/>
      <c r="C8" s="716" t="s">
        <v>122</v>
      </c>
      <c r="D8" s="717"/>
      <c r="E8" s="716"/>
      <c r="F8" s="717"/>
      <c r="G8" s="718">
        <f>VLOOKUP($D$3&amp;"_"&amp;G$3,データシート1!$A:$BU,MATCH($G$2&amp;"_"&amp;$C8,データシート1!$A$1:$BU$1,0),0)</f>
        <v>5</v>
      </c>
      <c r="H8" s="719">
        <f>VLOOKUP($D$3&amp;"_"&amp;H$3,データシート1!$A:$BU,MATCH($G$2&amp;"_"&amp;$C8,データシート1!$A$1:$BU$1,0),0)</f>
        <v>5</v>
      </c>
      <c r="I8" s="719">
        <f>VLOOKUP($D$3&amp;"_"&amp;I$3,データシート1!$A:$BU,MATCH($G$2&amp;"_"&amp;$C8,データシート1!$A$1:$BU$1,0),0)</f>
        <v>6</v>
      </c>
      <c r="J8" s="719">
        <f>VLOOKUP($D$3&amp;"_"&amp;J$3,データシート1!$A:$BU,MATCH($G$2&amp;"_"&amp;$C8,データシート1!$A$1:$BU$1,0),0)</f>
        <v>5</v>
      </c>
      <c r="K8" s="720">
        <f>VLOOKUP($D$3&amp;"_"&amp;K$3,データシート1!$A:$BU,MATCH($G$2&amp;"_"&amp;$C8,データシート1!$A$1:$BU$1,0),0)</f>
        <v>5</v>
      </c>
      <c r="L8" s="720">
        <f>VLOOKUP($D$3&amp;"_"&amp;L$3,データシート1!$A:$BU,MATCH($G$2&amp;"_"&amp;$C8,データシート1!$A$1:$BU$1,0),0)</f>
        <v>6</v>
      </c>
      <c r="M8" s="720">
        <f>VLOOKUP($D$3&amp;"_"&amp;M$3,データシート1!$A:$BU,MATCH($G$2&amp;"_"&amp;$C8,データシート1!$A$1:$BU$1,0),0)</f>
        <v>6</v>
      </c>
      <c r="N8" s="720">
        <f>VLOOKUP($D$3&amp;"_"&amp;N$3,データシート1!$A:$BU,MATCH($G$2&amp;"_"&amp;$C8,データシート1!$A$1:$BU$1,0),0)</f>
        <v>7</v>
      </c>
      <c r="O8" s="720">
        <f>VLOOKUP($D$3&amp;"_"&amp;O$3,データシート1!$A:$BU,MATCH($G$2&amp;"_"&amp;$C8,データシート1!$A$1:$BU$1,0),0)</f>
        <v>7</v>
      </c>
      <c r="P8" s="720">
        <f>VLOOKUP($D$3&amp;"_"&amp;P$3,データシート1!$A:$BU,MATCH($G$2&amp;"_"&amp;$C8,データシート1!$A$1:$BU$1,0),0)</f>
        <v>7</v>
      </c>
      <c r="Q8" s="721">
        <f>VLOOKUP($D$3&amp;"_"&amp;Q$3,データシート1!$A:$BU,MATCH($G$2&amp;"_"&amp;$C8,データシート1!$A$1:$BU$1,0),0)</f>
        <v>7</v>
      </c>
      <c r="R8" s="922">
        <f>VLOOKUP($D$3&amp;"_"&amp;R$3,データシート1!$A:$BU,MATCH($R$2&amp;"_"&amp;$C8,データシート1!$A$1:$BU$1,0),0)</f>
        <v>36.225999999999999</v>
      </c>
      <c r="S8" s="923">
        <f>VLOOKUP($D$3&amp;"_"&amp;S$3,データシート1!$A:$BU,MATCH($R$2&amp;"_"&amp;$C8,データシート1!$A$1:$BU$1,0),0)</f>
        <v>36.389000000000003</v>
      </c>
      <c r="T8" s="923">
        <f>VLOOKUP($D$3&amp;"_"&amp;T$3,データシート1!$A:$BU,MATCH($R$2&amp;"_"&amp;$C8,データシート1!$A$1:$BU$1,0),0)</f>
        <v>50.493000000000002</v>
      </c>
      <c r="U8" s="923">
        <f>VLOOKUP($D$3&amp;"_"&amp;U$3,データシート1!$A:$BU,MATCH($R$2&amp;"_"&amp;$C8,データシート1!$A$1:$BU$1,0),0)</f>
        <v>45.646000000000001</v>
      </c>
      <c r="V8" s="923">
        <f>VLOOKUP($D$3&amp;"_"&amp;V$3,データシート1!$A:$BU,MATCH($R$2&amp;"_"&amp;$C8,データシート1!$A$1:$BU$1,0),0)</f>
        <v>44.578000000000003</v>
      </c>
      <c r="W8" s="923">
        <f>VLOOKUP($D$3&amp;"_"&amp;W$3,データシート1!$A:$BU,MATCH($R$2&amp;"_"&amp;$C8,データシート1!$A$1:$BU$1,0),0)</f>
        <v>49.018000000000001</v>
      </c>
      <c r="X8" s="923">
        <f>VLOOKUP($D$3&amp;"_"&amp;X$3,データシート1!$A:$BU,MATCH($R$2&amp;"_"&amp;$C8,データシート1!$A$1:$BU$1,0),0)</f>
        <v>50.033000000000001</v>
      </c>
      <c r="Y8" s="923">
        <f>VLOOKUP($D$3&amp;"_"&amp;Y$3,データシート1!$A:$BU,MATCH($R$2&amp;"_"&amp;$C8,データシート1!$A$1:$BU$1,0),0)</f>
        <v>55.731999999999999</v>
      </c>
      <c r="Z8" s="923">
        <f>VLOOKUP($D$3&amp;"_"&amp;Z$3,データシート1!$A:$BU,MATCH($R$2&amp;"_"&amp;$C8,データシート1!$A$1:$BU$1,0),0)</f>
        <v>54.442999999999998</v>
      </c>
      <c r="AA8" s="923">
        <f>VLOOKUP($D$3&amp;"_"&amp;AA$3,データシート1!$A:$BU,MATCH($R$2&amp;"_"&amp;$C8,データシート1!$A$1:$BU$1,0),0)</f>
        <v>53.658999999999999</v>
      </c>
      <c r="AB8" s="924">
        <f>VLOOKUP($D$3&amp;"_"&amp;AB$3,データシート1!$A:$BU,MATCH($R$2&amp;"_"&amp;$C8,データシート1!$A$1:$BU$1,0),0)</f>
        <v>50.698</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192</v>
      </c>
      <c r="H10" s="725">
        <f>VLOOKUP($D$3&amp;"_"&amp;H$3,データシート1!$A:$BU,MATCH($G$2&amp;"_"&amp;$C10,データシート1!$A$1:$BU$1,0),0)</f>
        <v>197</v>
      </c>
      <c r="I10" s="725">
        <f>VLOOKUP($D$3&amp;"_"&amp;I$3,データシート1!$A:$BU,MATCH($G$2&amp;"_"&amp;$C10,データシート1!$A$1:$BU$1,0),0)</f>
        <v>200</v>
      </c>
      <c r="J10" s="725">
        <f>VLOOKUP($D$3&amp;"_"&amp;J$3,データシート1!$A:$BU,MATCH($G$2&amp;"_"&amp;$C10,データシート1!$A$1:$BU$1,0),0)</f>
        <v>198</v>
      </c>
      <c r="K10" s="726">
        <f>VLOOKUP($D$3&amp;"_"&amp;K$3,データシート1!$A:$BU,MATCH($G$2&amp;"_"&amp;$C10,データシート1!$A$1:$BU$1,0),0)</f>
        <v>201</v>
      </c>
      <c r="L10" s="726">
        <f>VLOOKUP($D$3&amp;"_"&amp;L$3,データシート1!$A:$BU,MATCH($G$2&amp;"_"&amp;$C10,データシート1!$A$1:$BU$1,0),0)</f>
        <v>197</v>
      </c>
      <c r="M10" s="726">
        <f>VLOOKUP($D$3&amp;"_"&amp;M$3,データシート1!$A:$BU,MATCH($G$2&amp;"_"&amp;$C10,データシート1!$A$1:$BU$1,0),0)</f>
        <v>198</v>
      </c>
      <c r="N10" s="726">
        <f>VLOOKUP($D$3&amp;"_"&amp;N$3,データシート1!$A:$BU,MATCH($G$2&amp;"_"&amp;$C10,データシート1!$A$1:$BU$1,0),0)</f>
        <v>201</v>
      </c>
      <c r="O10" s="726">
        <f>VLOOKUP($D$3&amp;"_"&amp;O$3,データシート1!$A:$BU,MATCH($G$2&amp;"_"&amp;$C10,データシート1!$A$1:$BU$1,0),0)</f>
        <v>201</v>
      </c>
      <c r="P10" s="726">
        <f>VLOOKUP($D$3&amp;"_"&amp;P$3,データシート1!$A:$BU,MATCH($G$2&amp;"_"&amp;$C10,データシート1!$A$1:$BU$1,0),0)</f>
        <v>204</v>
      </c>
      <c r="Q10" s="727">
        <f>VLOOKUP($D$3&amp;"_"&amp;Q$3,データシート1!$A:$BU,MATCH($G$2&amp;"_"&amp;$C10,データシート1!$A$1:$BU$1,0),0)</f>
        <v>212</v>
      </c>
      <c r="R10" s="925">
        <f>VLOOKUP($D$3&amp;"_"&amp;R$3,データシート1!$A:$BU,MATCH($R$2&amp;"_"&amp;$C10,データシート1!$A$1:$BU$1,0),0)</f>
        <v>2100.2759999999998</v>
      </c>
      <c r="S10" s="926">
        <f>VLOOKUP($D$3&amp;"_"&amp;S$3,データシート1!$A:$BU,MATCH($R$2&amp;"_"&amp;$C10,データシート1!$A$1:$BU$1,0),0)</f>
        <v>2106.6480000000001</v>
      </c>
      <c r="T10" s="926">
        <f>VLOOKUP($D$3&amp;"_"&amp;T$3,データシート1!$A:$BU,MATCH($R$2&amp;"_"&amp;$C10,データシート1!$A$1:$BU$1,0),0)</f>
        <v>2160.8939999999998</v>
      </c>
      <c r="U10" s="926">
        <f>VLOOKUP($D$3&amp;"_"&amp;U$3,データシート1!$A:$BU,MATCH($R$2&amp;"_"&amp;$C10,データシート1!$A$1:$BU$1,0),0)</f>
        <v>2168.7629999999999</v>
      </c>
      <c r="V10" s="926">
        <f>VLOOKUP($D$3&amp;"_"&amp;V$3,データシート1!$A:$BU,MATCH($R$2&amp;"_"&amp;$C10,データシート1!$A$1:$BU$1,0),0)</f>
        <v>1984.578</v>
      </c>
      <c r="W10" s="926">
        <f>VLOOKUP($D$3&amp;"_"&amp;W$3,データシート1!$A:$BU,MATCH($R$2&amp;"_"&amp;$C10,データシート1!$A$1:$BU$1,0),0)</f>
        <v>2010.9690000000001</v>
      </c>
      <c r="X10" s="926">
        <f>VLOOKUP($D$3&amp;"_"&amp;X$3,データシート1!$A:$BU,MATCH($R$2&amp;"_"&amp;$C10,データシート1!$A$1:$BU$1,0),0)</f>
        <v>2098.4859999999999</v>
      </c>
      <c r="Y10" s="926">
        <f>VLOOKUP($D$3&amp;"_"&amp;Y$3,データシート1!$A:$BU,MATCH($R$2&amp;"_"&amp;$C10,データシート1!$A$1:$BU$1,0),0)</f>
        <v>1994.4480000000001</v>
      </c>
      <c r="Z10" s="926">
        <f>VLOOKUP($D$3&amp;"_"&amp;Z$3,データシート1!$A:$BU,MATCH($R$2&amp;"_"&amp;$C10,データシート1!$A$1:$BU$1,0),0)</f>
        <v>1918.952</v>
      </c>
      <c r="AA10" s="926">
        <f>VLOOKUP($D$3&amp;"_"&amp;AA$3,データシート1!$A:$BU,MATCH($R$2&amp;"_"&amp;$C10,データシート1!$A$1:$BU$1,0),0)</f>
        <v>1811.5250000000001</v>
      </c>
      <c r="AB10" s="927">
        <f>VLOOKUP($D$3&amp;"_"&amp;AB$3,データシート1!$A:$BU,MATCH($R$2&amp;"_"&amp;$C10,データシート1!$A$1:$BU$1,0),0)</f>
        <v>1844.6679999999999</v>
      </c>
    </row>
    <row r="11" spans="2:30" s="22" customFormat="1" ht="20.45" customHeight="1">
      <c r="B11" s="715"/>
      <c r="C11" s="722" t="s">
        <v>521</v>
      </c>
      <c r="D11" s="723"/>
      <c r="E11" s="722"/>
      <c r="F11" s="723"/>
      <c r="G11" s="724">
        <f>VLOOKUP($D$3&amp;"_"&amp;G$3,データシート1!$A:$BU,MATCH($G$2&amp;"_"&amp;$C11,データシート1!$A$1:$BU$1,0),0)</f>
        <v>56</v>
      </c>
      <c r="H11" s="725">
        <f>VLOOKUP($D$3&amp;"_"&amp;H$3,データシート1!$A:$BU,MATCH($G$2&amp;"_"&amp;$C11,データシート1!$A$1:$BU$1,0),0)</f>
        <v>61</v>
      </c>
      <c r="I11" s="725">
        <f>VLOOKUP($D$3&amp;"_"&amp;I$3,データシート1!$A:$BU,MATCH($G$2&amp;"_"&amp;$C11,データシート1!$A$1:$BU$1,0),0)</f>
        <v>63</v>
      </c>
      <c r="J11" s="725">
        <f>VLOOKUP($D$3&amp;"_"&amp;J$3,データシート1!$A:$BU,MATCH($G$2&amp;"_"&amp;$C11,データシート1!$A$1:$BU$1,0),0)</f>
        <v>63</v>
      </c>
      <c r="K11" s="726">
        <f>VLOOKUP($D$3&amp;"_"&amp;K$3,データシート1!$A:$BU,MATCH($G$2&amp;"_"&amp;$C11,データシート1!$A$1:$BU$1,0),0)</f>
        <v>64</v>
      </c>
      <c r="L11" s="726">
        <f>VLOOKUP($D$3&amp;"_"&amp;L$3,データシート1!$A:$BU,MATCH($G$2&amp;"_"&amp;$C11,データシート1!$A$1:$BU$1,0),0)</f>
        <v>63</v>
      </c>
      <c r="M11" s="726">
        <f>VLOOKUP($D$3&amp;"_"&amp;M$3,データシート1!$A:$BU,MATCH($G$2&amp;"_"&amp;$C11,データシート1!$A$1:$BU$1,0),0)</f>
        <v>60</v>
      </c>
      <c r="N11" s="726">
        <f>VLOOKUP($D$3&amp;"_"&amp;N$3,データシート1!$A:$BU,MATCH($G$2&amp;"_"&amp;$C11,データシート1!$A$1:$BU$1,0),0)</f>
        <v>61</v>
      </c>
      <c r="O11" s="726">
        <f>VLOOKUP($D$3&amp;"_"&amp;O$3,データシート1!$A:$BU,MATCH($G$2&amp;"_"&amp;$C11,データシート1!$A$1:$BU$1,0),0)</f>
        <v>62</v>
      </c>
      <c r="P11" s="726">
        <f>VLOOKUP($D$3&amp;"_"&amp;P$3,データシート1!$A:$BU,MATCH($G$2&amp;"_"&amp;$C11,データシート1!$A$1:$BU$1,0),0)</f>
        <v>60</v>
      </c>
      <c r="Q11" s="727">
        <f>VLOOKUP($D$3&amp;"_"&amp;Q$3,データシート1!$A:$BU,MATCH($G$2&amp;"_"&amp;$C11,データシート1!$A$1:$BU$1,0),0)</f>
        <v>59</v>
      </c>
      <c r="R11" s="925">
        <f>VLOOKUP($D$3&amp;"_"&amp;R$3,データシート1!$A:$BU,MATCH($R$2&amp;"_"&amp;$C11,データシート1!$A$1:$BU$1,0),0)</f>
        <v>345.28199999999998</v>
      </c>
      <c r="S11" s="926">
        <f>VLOOKUP($D$3&amp;"_"&amp;S$3,データシート1!$A:$BU,MATCH($R$2&amp;"_"&amp;$C11,データシート1!$A$1:$BU$1,0),0)</f>
        <v>411.16299999999995</v>
      </c>
      <c r="T11" s="926">
        <f>VLOOKUP($D$3&amp;"_"&amp;T$3,データシート1!$A:$BU,MATCH($R$2&amp;"_"&amp;$C11,データシート1!$A$1:$BU$1,0),0)</f>
        <v>405.33100000000002</v>
      </c>
      <c r="U11" s="926">
        <f>VLOOKUP($D$3&amp;"_"&amp;U$3,データシート1!$A:$BU,MATCH($R$2&amp;"_"&amp;$C11,データシート1!$A$1:$BU$1,0),0)</f>
        <v>415.70100000000002</v>
      </c>
      <c r="V11" s="926">
        <f>VLOOKUP($D$3&amp;"_"&amp;V$3,データシート1!$A:$BU,MATCH($R$2&amp;"_"&amp;$C11,データシート1!$A$1:$BU$1,0),0)</f>
        <v>412.36500000000001</v>
      </c>
      <c r="W11" s="926">
        <f>VLOOKUP($D$3&amp;"_"&amp;W$3,データシート1!$A:$BU,MATCH($R$2&amp;"_"&amp;$C11,データシート1!$A$1:$BU$1,0),0)</f>
        <v>433.63300000000004</v>
      </c>
      <c r="X11" s="926">
        <f>VLOOKUP($D$3&amp;"_"&amp;X$3,データシート1!$A:$BU,MATCH($R$2&amp;"_"&amp;$C11,データシート1!$A$1:$BU$1,0),0)</f>
        <v>435.834</v>
      </c>
      <c r="Y11" s="926">
        <f>VLOOKUP($D$3&amp;"_"&amp;Y$3,データシート1!$A:$BU,MATCH($R$2&amp;"_"&amp;$C11,データシート1!$A$1:$BU$1,0),0)</f>
        <v>413.66900000000004</v>
      </c>
      <c r="Z11" s="926">
        <f>VLOOKUP($D$3&amp;"_"&amp;Z$3,データシート1!$A:$BU,MATCH($R$2&amp;"_"&amp;$C11,データシート1!$A$1:$BU$1,0),0)</f>
        <v>414.17700000000008</v>
      </c>
      <c r="AA11" s="926">
        <f>VLOOKUP($D$3&amp;"_"&amp;AA$3,データシート1!$A:$BU,MATCH($R$2&amp;"_"&amp;$C11,データシート1!$A$1:$BU$1,0),0)</f>
        <v>384.80299999999994</v>
      </c>
      <c r="AB11" s="927">
        <f>VLOOKUP($D$3&amp;"_"&amp;AB$3,データシート1!$A:$BU,MATCH($R$2&amp;"_"&amp;$C11,データシート1!$A$1:$BU$1,0),0)</f>
        <v>385.45099999999996</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0</v>
      </c>
      <c r="H12" s="731">
        <f>VLOOKUP($D$3&amp;"_"&amp;H$3,データシート1!$A:$BU,MATCH($G$2&amp;"_"&amp;$C12,データシート1!$A$1:$BU$1,0),0)</f>
        <v>1</v>
      </c>
      <c r="I12" s="731">
        <f>VLOOKUP($D$3&amp;"_"&amp;I$3,データシート1!$A:$BU,MATCH($G$2&amp;"_"&amp;$C12,データシート1!$A$1:$BU$1,0),0)</f>
        <v>1</v>
      </c>
      <c r="J12" s="731">
        <f>VLOOKUP($D$3&amp;"_"&amp;J$3,データシート1!$A:$BU,MATCH($G$2&amp;"_"&amp;$C12,データシート1!$A$1:$BU$1,0),0)</f>
        <v>1</v>
      </c>
      <c r="K12" s="732">
        <f>VLOOKUP($D$3&amp;"_"&amp;K$3,データシート1!$A:$BU,MATCH($G$2&amp;"_"&amp;$C12,データシート1!$A$1:$BU$1,0),0)</f>
        <v>1</v>
      </c>
      <c r="L12" s="732">
        <f>VLOOKUP($D$3&amp;"_"&amp;L$3,データシート1!$A:$BU,MATCH($G$2&amp;"_"&amp;$C12,データシート1!$A$1:$BU$1,0),0)</f>
        <v>1</v>
      </c>
      <c r="M12" s="732">
        <f>VLOOKUP($D$3&amp;"_"&amp;M$3,データシート1!$A:$BU,MATCH($G$2&amp;"_"&amp;$C12,データシート1!$A$1:$BU$1,0),0)</f>
        <v>1</v>
      </c>
      <c r="N12" s="732">
        <f>VLOOKUP($D$3&amp;"_"&amp;N$3,データシート1!$A:$BU,MATCH($G$2&amp;"_"&amp;$C12,データシート1!$A$1:$BU$1,0),0)</f>
        <v>0</v>
      </c>
      <c r="O12" s="732">
        <f>VLOOKUP($D$3&amp;"_"&amp;O$3,データシート1!$A:$BU,MATCH($G$2&amp;"_"&amp;$C12,データシート1!$A$1:$BU$1,0),0)</f>
        <v>0</v>
      </c>
      <c r="P12" s="732">
        <f>VLOOKUP($D$3&amp;"_"&amp;P$3,データシート1!$A:$BU,MATCH($G$2&amp;"_"&amp;$C12,データシート1!$A$1:$BU$1,0),0)</f>
        <v>0</v>
      </c>
      <c r="Q12" s="733">
        <f>VLOOKUP($D$3&amp;"_"&amp;Q$3,データシート1!$A:$BU,MATCH($G$2&amp;"_"&amp;$C12,データシート1!$A$1:$BU$1,0),0)</f>
        <v>0</v>
      </c>
      <c r="R12" s="928">
        <f>VLOOKUP($D$3&amp;"_"&amp;R$3,データシート1!$A:$BU,MATCH($R$2&amp;"_"&amp;$C12,データシート1!$A$1:$BU$1,0),0)</f>
        <v>0</v>
      </c>
      <c r="S12" s="929">
        <f>VLOOKUP($D$3&amp;"_"&amp;S$3,データシート1!$A:$BU,MATCH($R$2&amp;"_"&amp;$C12,データシート1!$A$1:$BU$1,0),0)</f>
        <v>0.74099999999999999</v>
      </c>
      <c r="T12" s="929">
        <f>VLOOKUP($D$3&amp;"_"&amp;T$3,データシート1!$A:$BU,MATCH($R$2&amp;"_"&amp;$C12,データシート1!$A$1:$BU$1,0),0)</f>
        <v>0.69499999999999995</v>
      </c>
      <c r="U12" s="929">
        <f>VLOOKUP($D$3&amp;"_"&amp;U$3,データシート1!$A:$BU,MATCH($R$2&amp;"_"&amp;$C12,データシート1!$A$1:$BU$1,0),0)</f>
        <v>0.70199999999999996</v>
      </c>
      <c r="V12" s="929">
        <f>VLOOKUP($D$3&amp;"_"&amp;V$3,データシート1!$A:$BU,MATCH($R$2&amp;"_"&amp;$C12,データシート1!$A$1:$BU$1,0),0)</f>
        <v>0.73299999999999998</v>
      </c>
      <c r="W12" s="929">
        <f>VLOOKUP($D$3&amp;"_"&amp;W$3,データシート1!$A:$BU,MATCH($R$2&amp;"_"&amp;$C12,データシート1!$A$1:$BU$1,0),0)</f>
        <v>1.101</v>
      </c>
      <c r="X12" s="929">
        <f>VLOOKUP($D$3&amp;"_"&amp;X$3,データシート1!$A:$BU,MATCH($R$2&amp;"_"&amp;$C12,データシート1!$A$1:$BU$1,0),0)</f>
        <v>0.76100000000000001</v>
      </c>
      <c r="Y12" s="929">
        <f>VLOOKUP($D$3&amp;"_"&amp;Y$3,データシート1!$A:$BU,MATCH($R$2&amp;"_"&amp;$C12,データシート1!$A$1:$BU$1,0),0)</f>
        <v>0</v>
      </c>
      <c r="Z12" s="929">
        <f>VLOOKUP($D$3&amp;"_"&amp;Z$3,データシート1!$A:$BU,MATCH($R$2&amp;"_"&amp;$C12,データシート1!$A$1:$BU$1,0),0)</f>
        <v>0</v>
      </c>
      <c r="AA12" s="929">
        <f>VLOOKUP($D$3&amp;"_"&amp;AA$3,データシート1!$A:$BU,MATCH($R$2&amp;"_"&amp;$C12,データシート1!$A$1:$BU$1,0),0)</f>
        <v>0</v>
      </c>
      <c r="AB12" s="930">
        <f>VLOOKUP($D$3&amp;"_"&amp;AB$3,データシート1!$A:$BU,MATCH($R$2&amp;"_"&amp;$C12,データシート1!$A$1:$BU$1,0),0)</f>
        <v>0</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5</v>
      </c>
      <c r="H14" s="745">
        <f>VLOOKUP($D$3&amp;"_"&amp;H$3,データシート2!$A:$SI,MATCH($G$2&amp;"_"&amp;$B14,データシート2!$A$1:$SI$1,0),0)</f>
        <v>5</v>
      </c>
      <c r="I14" s="745">
        <f>VLOOKUP($D$3&amp;"_"&amp;I$3,データシート2!$A:$SI,MATCH($G$2&amp;"_"&amp;$B14,データシート2!$A$1:$SI$1,0),0)</f>
        <v>6</v>
      </c>
      <c r="J14" s="745">
        <f>VLOOKUP($D$3&amp;"_"&amp;J$3,データシート2!$A:$SI,MATCH($G$2&amp;"_"&amp;$B14,データシート2!$A$1:$SI$1,0),0)</f>
        <v>5</v>
      </c>
      <c r="K14" s="746">
        <f>VLOOKUP($D$3&amp;"_"&amp;K$3,データシート2!$A:$SI,MATCH($G$2&amp;"_"&amp;$B14,データシート2!$A$1:$SI$1,0),0)</f>
        <v>5</v>
      </c>
      <c r="L14" s="746">
        <f>VLOOKUP($D$3&amp;"_"&amp;L$3,データシート2!$A:$SI,MATCH($G$2&amp;"_"&amp;$B14,データシート2!$A$1:$SI$1,0),0)</f>
        <v>6</v>
      </c>
      <c r="M14" s="746">
        <f>VLOOKUP($D$3&amp;"_"&amp;M$3,データシート2!$A:$SI,MATCH($G$2&amp;"_"&amp;$B14,データシート2!$A$1:$SI$1,0),0)</f>
        <v>6</v>
      </c>
      <c r="N14" s="746">
        <f>VLOOKUP($D$3&amp;"_"&amp;N$3,データシート2!$A:$SI,MATCH($G$2&amp;"_"&amp;$B14,データシート2!$A$1:$SI$1,0),0)</f>
        <v>7</v>
      </c>
      <c r="O14" s="746">
        <f>VLOOKUP($D$3&amp;"_"&amp;O$3,データシート2!$A:$SI,MATCH($G$2&amp;"_"&amp;$B14,データシート2!$A$1:$SI$1,0),0)</f>
        <v>7</v>
      </c>
      <c r="P14" s="746">
        <f>VLOOKUP($D$3&amp;"_"&amp;P$3,データシート2!$A:$SI,MATCH($G$2&amp;"_"&amp;$B14,データシート2!$A$1:$SI$1,0),0)</f>
        <v>7</v>
      </c>
      <c r="Q14" s="747">
        <f>VLOOKUP($D$3&amp;"_"&amp;Q$3,データシート2!$A:$SI,MATCH($G$2&amp;"_"&amp;$B14,データシート2!$A$1:$SI$1,0),0)</f>
        <v>7</v>
      </c>
      <c r="R14" s="934">
        <f>VLOOKUP($D$3&amp;"_"&amp;R$3,データシート2!$A:$SI,MATCH($R$2&amp;"_"&amp;$B14,データシート2!$A$1:$SI$1,0),0)</f>
        <v>36.225999999999999</v>
      </c>
      <c r="S14" s="935">
        <f>VLOOKUP($D$3&amp;"_"&amp;S$3,データシート2!$A:$SI,MATCH($R$2&amp;"_"&amp;$B14,データシート2!$A$1:$SI$1,0),0)</f>
        <v>36.389000000000003</v>
      </c>
      <c r="T14" s="935">
        <f>VLOOKUP($D$3&amp;"_"&amp;T$3,データシート2!$A:$SI,MATCH($R$2&amp;"_"&amp;$B14,データシート2!$A$1:$SI$1,0),0)</f>
        <v>50.493000000000002</v>
      </c>
      <c r="U14" s="935">
        <f>VLOOKUP($D$3&amp;"_"&amp;U$3,データシート2!$A:$SI,MATCH($R$2&amp;"_"&amp;$B14,データシート2!$A$1:$SI$1,0),0)</f>
        <v>45.646000000000001</v>
      </c>
      <c r="V14" s="935">
        <f>VLOOKUP($D$3&amp;"_"&amp;V$3,データシート2!$A:$SI,MATCH($R$2&amp;"_"&amp;$B14,データシート2!$A$1:$SI$1,0),0)</f>
        <v>44.578000000000003</v>
      </c>
      <c r="W14" s="935">
        <f>VLOOKUP($D$3&amp;"_"&amp;W$3,データシート2!$A:$SI,MATCH($R$2&amp;"_"&amp;$B14,データシート2!$A$1:$SI$1,0),0)</f>
        <v>49.018000000000001</v>
      </c>
      <c r="X14" s="935">
        <f>VLOOKUP($D$3&amp;"_"&amp;X$3,データシート2!$A:$SI,MATCH($R$2&amp;"_"&amp;$B14,データシート2!$A$1:$SI$1,0),0)</f>
        <v>50.033000000000001</v>
      </c>
      <c r="Y14" s="935">
        <f>VLOOKUP($D$3&amp;"_"&amp;Y$3,データシート2!$A:$SI,MATCH($R$2&amp;"_"&amp;$B14,データシート2!$A$1:$SI$1,0),0)</f>
        <v>55.731999999999999</v>
      </c>
      <c r="Z14" s="935">
        <f>VLOOKUP($D$3&amp;"_"&amp;Z$3,データシート2!$A:$SI,MATCH($R$2&amp;"_"&amp;$B14,データシート2!$A$1:$SI$1,0),0)</f>
        <v>54.442999999999998</v>
      </c>
      <c r="AA14" s="935">
        <f>VLOOKUP($D$3&amp;"_"&amp;AA$3,データシート2!$A:$SI,MATCH($R$2&amp;"_"&amp;$B14,データシート2!$A$1:$SI$1,0),0)</f>
        <v>53.658999999999999</v>
      </c>
      <c r="AB14" s="936">
        <f>VLOOKUP($D$3&amp;"_"&amp;AB$3,データシート2!$A:$SI,MATCH($R$2&amp;"_"&amp;$B14,データシート2!$A$1:$SI$1,0),0)</f>
        <v>50.698</v>
      </c>
    </row>
    <row r="15" spans="2:30" s="756" customFormat="1" ht="16.5" customHeight="1">
      <c r="B15" s="748"/>
      <c r="C15" s="749">
        <v>1</v>
      </c>
      <c r="D15" s="750" t="s">
        <v>525</v>
      </c>
      <c r="E15" s="749"/>
      <c r="F15" s="751"/>
      <c r="G15" s="752">
        <f>VLOOKUP($D$3&amp;"_"&amp;G$3,データシート2!$A:$SI,MATCH($G$2&amp;"_"&amp;$C15,データシート2!$A$1:$SI$1,0),0)</f>
        <v>5</v>
      </c>
      <c r="H15" s="753">
        <f>VLOOKUP($D$3&amp;"_"&amp;H$3,データシート2!$A:$SI,MATCH($G$2&amp;"_"&amp;$C15,データシート2!$A$1:$SI$1,0),0)</f>
        <v>5</v>
      </c>
      <c r="I15" s="753">
        <f>VLOOKUP($D$3&amp;"_"&amp;I$3,データシート2!$A:$SI,MATCH($G$2&amp;"_"&amp;$C15,データシート2!$A$1:$SI$1,0),0)</f>
        <v>6</v>
      </c>
      <c r="J15" s="753">
        <f>VLOOKUP($D$3&amp;"_"&amp;J$3,データシート2!$A:$SI,MATCH($G$2&amp;"_"&amp;$C15,データシート2!$A$1:$SI$1,0),0)</f>
        <v>5</v>
      </c>
      <c r="K15" s="754">
        <f>VLOOKUP($D$3&amp;"_"&amp;K$3,データシート2!$A:$SI,MATCH($G$2&amp;"_"&amp;$C15,データシート2!$A$1:$SI$1,0),0)</f>
        <v>5</v>
      </c>
      <c r="L15" s="754">
        <f>VLOOKUP($D$3&amp;"_"&amp;L$3,データシート2!$A:$SI,MATCH($G$2&amp;"_"&amp;$C15,データシート2!$A$1:$SI$1,0),0)</f>
        <v>6</v>
      </c>
      <c r="M15" s="754">
        <f>VLOOKUP($D$3&amp;"_"&amp;M$3,データシート2!$A:$SI,MATCH($G$2&amp;"_"&amp;$C15,データシート2!$A$1:$SI$1,0),0)</f>
        <v>6</v>
      </c>
      <c r="N15" s="754">
        <f>VLOOKUP($D$3&amp;"_"&amp;N$3,データシート2!$A:$SI,MATCH($G$2&amp;"_"&amp;$C15,データシート2!$A$1:$SI$1,0),0)</f>
        <v>7</v>
      </c>
      <c r="O15" s="754">
        <f>VLOOKUP($D$3&amp;"_"&amp;O$3,データシート2!$A:$SI,MATCH($G$2&amp;"_"&amp;$C15,データシート2!$A$1:$SI$1,0),0)</f>
        <v>7</v>
      </c>
      <c r="P15" s="754">
        <f>VLOOKUP($D$3&amp;"_"&amp;P$3,データシート2!$A:$SI,MATCH($G$2&amp;"_"&amp;$C15,データシート2!$A$1:$SI$1,0),0)</f>
        <v>7</v>
      </c>
      <c r="Q15" s="755">
        <f>VLOOKUP($D$3&amp;"_"&amp;Q$3,データシート2!$A:$SI,MATCH($G$2&amp;"_"&amp;$C15,データシート2!$A$1:$SI$1,0),0)</f>
        <v>7</v>
      </c>
      <c r="R15" s="937">
        <f>VLOOKUP($D$3&amp;"_"&amp;R$3,データシート2!$A:$SI,MATCH($R$2&amp;"_"&amp;$C15,データシート2!$A$1:$SI$1,0),0)</f>
        <v>36.225999999999999</v>
      </c>
      <c r="S15" s="938">
        <f>VLOOKUP($D$3&amp;"_"&amp;S$3,データシート2!$A:$SI,MATCH($R$2&amp;"_"&amp;$C15,データシート2!$A$1:$SI$1,0),0)</f>
        <v>36.389000000000003</v>
      </c>
      <c r="T15" s="938">
        <f>VLOOKUP($D$3&amp;"_"&amp;T$3,データシート2!$A:$SI,MATCH($R$2&amp;"_"&amp;$C15,データシート2!$A$1:$SI$1,0),0)</f>
        <v>50.493000000000002</v>
      </c>
      <c r="U15" s="938">
        <f>VLOOKUP($D$3&amp;"_"&amp;U$3,データシート2!$A:$SI,MATCH($R$2&amp;"_"&amp;$C15,データシート2!$A$1:$SI$1,0),0)</f>
        <v>45.646000000000001</v>
      </c>
      <c r="V15" s="938">
        <f>VLOOKUP($D$3&amp;"_"&amp;V$3,データシート2!$A:$SI,MATCH($R$2&amp;"_"&amp;$C15,データシート2!$A$1:$SI$1,0),0)</f>
        <v>44.578000000000003</v>
      </c>
      <c r="W15" s="938">
        <f>VLOOKUP($D$3&amp;"_"&amp;W$3,データシート2!$A:$SI,MATCH($R$2&amp;"_"&amp;$C15,データシート2!$A$1:$SI$1,0),0)</f>
        <v>49.018000000000001</v>
      </c>
      <c r="X15" s="938">
        <f>VLOOKUP($D$3&amp;"_"&amp;X$3,データシート2!$A:$SI,MATCH($R$2&amp;"_"&amp;$C15,データシート2!$A$1:$SI$1,0),0)</f>
        <v>50.033000000000001</v>
      </c>
      <c r="Y15" s="938">
        <f>VLOOKUP($D$3&amp;"_"&amp;Y$3,データシート2!$A:$SI,MATCH($R$2&amp;"_"&amp;$C15,データシート2!$A$1:$SI$1,0),0)</f>
        <v>55.731999999999999</v>
      </c>
      <c r="Z15" s="938">
        <f>VLOOKUP($D$3&amp;"_"&amp;Z$3,データシート2!$A:$SI,MATCH($R$2&amp;"_"&amp;$C15,データシート2!$A$1:$SI$1,0),0)</f>
        <v>54.442999999999998</v>
      </c>
      <c r="AA15" s="938">
        <f>VLOOKUP($D$3&amp;"_"&amp;AA$3,データシート2!$A:$SI,MATCH($R$2&amp;"_"&amp;$C15,データシート2!$A$1:$SI$1,0),0)</f>
        <v>53.658999999999999</v>
      </c>
      <c r="AB15" s="939">
        <f>VLOOKUP($D$3&amp;"_"&amp;AB$3,データシート2!$A:$SI,MATCH($R$2&amp;"_"&amp;$C15,データシート2!$A$1:$SI$1,0),0)</f>
        <v>50.698</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192</v>
      </c>
      <c r="H26" s="745">
        <f>VLOOKUP($D$3&amp;"_"&amp;H$3,データシート2!$A:$SI,MATCH($G$2&amp;"_"&amp;$B26,データシート2!$A$1:$SI$1,0),0)</f>
        <v>197</v>
      </c>
      <c r="I26" s="745">
        <f>VLOOKUP($D$3&amp;"_"&amp;I$3,データシート2!$A:$SI,MATCH($G$2&amp;"_"&amp;$B26,データシート2!$A$1:$SI$1,0),0)</f>
        <v>200</v>
      </c>
      <c r="J26" s="745">
        <f>VLOOKUP($D$3&amp;"_"&amp;J$3,データシート2!$A:$SI,MATCH($G$2&amp;"_"&amp;$B26,データシート2!$A$1:$SI$1,0),0)</f>
        <v>198</v>
      </c>
      <c r="K26" s="746">
        <f>VLOOKUP($D$3&amp;"_"&amp;K$3,データシート2!$A:$SI,MATCH($G$2&amp;"_"&amp;$B26,データシート2!$A$1:$SI$1,0),0)</f>
        <v>201</v>
      </c>
      <c r="L26" s="746">
        <f>VLOOKUP($D$3&amp;"_"&amp;L$3,データシート2!$A:$SI,MATCH($G$2&amp;"_"&amp;$B26,データシート2!$A$1:$SI$1,0),0)</f>
        <v>197</v>
      </c>
      <c r="M26" s="746">
        <f>VLOOKUP($D$3&amp;"_"&amp;M$3,データシート2!$A:$SI,MATCH($G$2&amp;"_"&amp;$B26,データシート2!$A$1:$SI$1,0),0)</f>
        <v>198</v>
      </c>
      <c r="N26" s="746">
        <f>VLOOKUP($D$3&amp;"_"&amp;N$3,データシート2!$A:$SI,MATCH($G$2&amp;"_"&amp;$B26,データシート2!$A$1:$SI$1,0),0)</f>
        <v>201</v>
      </c>
      <c r="O26" s="746">
        <f>VLOOKUP($D$3&amp;"_"&amp;O$3,データシート2!$A:$SI,MATCH($G$2&amp;"_"&amp;$B26,データシート2!$A$1:$SI$1,0),0)</f>
        <v>201</v>
      </c>
      <c r="P26" s="746">
        <f>VLOOKUP($D$3&amp;"_"&amp;P$3,データシート2!$A:$SI,MATCH($G$2&amp;"_"&amp;$B26,データシート2!$A$1:$SI$1,0),0)</f>
        <v>204</v>
      </c>
      <c r="Q26" s="747">
        <f>VLOOKUP($D$3&amp;"_"&amp;Q$3,データシート2!$A:$SI,MATCH($G$2&amp;"_"&amp;$B26,データシート2!$A$1:$SI$1,0),0)</f>
        <v>212</v>
      </c>
      <c r="R26" s="934">
        <f>VLOOKUP($D$3&amp;"_"&amp;R$3,データシート2!$A:$SI,MATCH($R$2&amp;"_"&amp;$B26,データシート2!$A$1:$SI$1,0),0)</f>
        <v>2100.2759999999998</v>
      </c>
      <c r="S26" s="935">
        <f>VLOOKUP($D$3&amp;"_"&amp;S$3,データシート2!$A:$SI,MATCH($R$2&amp;"_"&amp;$B26,データシート2!$A$1:$SI$1,0),0)</f>
        <v>2106.6480000000001</v>
      </c>
      <c r="T26" s="935">
        <f>VLOOKUP($D$3&amp;"_"&amp;T$3,データシート2!$A:$SI,MATCH($R$2&amp;"_"&amp;$B26,データシート2!$A$1:$SI$1,0),0)</f>
        <v>2160.8939999999998</v>
      </c>
      <c r="U26" s="935">
        <f>VLOOKUP($D$3&amp;"_"&amp;U$3,データシート2!$A:$SI,MATCH($R$2&amp;"_"&amp;$B26,データシート2!$A$1:$SI$1,0),0)</f>
        <v>2168.7629999999999</v>
      </c>
      <c r="V26" s="935">
        <f>VLOOKUP($D$3&amp;"_"&amp;V$3,データシート2!$A:$SI,MATCH($R$2&amp;"_"&amp;$B26,データシート2!$A$1:$SI$1,0),0)</f>
        <v>1984.578</v>
      </c>
      <c r="W26" s="935">
        <f>VLOOKUP($D$3&amp;"_"&amp;W$3,データシート2!$A:$SI,MATCH($R$2&amp;"_"&amp;$B26,データシート2!$A$1:$SI$1,0),0)</f>
        <v>2010.9690000000001</v>
      </c>
      <c r="X26" s="935">
        <f>VLOOKUP($D$3&amp;"_"&amp;X$3,データシート2!$A:$SI,MATCH($R$2&amp;"_"&amp;$B26,データシート2!$A$1:$SI$1,0),0)</f>
        <v>2098.4859999999999</v>
      </c>
      <c r="Y26" s="935">
        <f>VLOOKUP($D$3&amp;"_"&amp;Y$3,データシート2!$A:$SI,MATCH($R$2&amp;"_"&amp;$B26,データシート2!$A$1:$SI$1,0),0)</f>
        <v>1994.4480000000001</v>
      </c>
      <c r="Z26" s="935">
        <f>VLOOKUP($D$3&amp;"_"&amp;Z$3,データシート2!$A:$SI,MATCH($R$2&amp;"_"&amp;$B26,データシート2!$A$1:$SI$1,0),0)</f>
        <v>1918.952</v>
      </c>
      <c r="AA26" s="935">
        <f>VLOOKUP($D$3&amp;"_"&amp;AA$3,データシート2!$A:$SI,MATCH($R$2&amp;"_"&amp;$B26,データシート2!$A$1:$SI$1,0),0)</f>
        <v>1811.5250000000001</v>
      </c>
      <c r="AB26" s="936">
        <f>VLOOKUP($D$3&amp;"_"&amp;AB$3,データシート2!$A:$SI,MATCH($R$2&amp;"_"&amp;$B26,データシート2!$A$1:$SI$1,0),0)</f>
        <v>1844.6679999999999</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26</v>
      </c>
      <c r="H27" s="753">
        <f>VLOOKUP($D$3&amp;"_"&amp;H$3,データシート2!$A:$SI,MATCH($G$2&amp;"_"&amp;$C27,データシート2!$A$1:$SI$1,0),0)</f>
        <v>27</v>
      </c>
      <c r="I27" s="753">
        <f>VLOOKUP($D$3&amp;"_"&amp;I$3,データシート2!$A:$SI,MATCH($G$2&amp;"_"&amp;$C27,データシート2!$A$1:$SI$1,0),0)</f>
        <v>27</v>
      </c>
      <c r="J27" s="753">
        <f>VLOOKUP($D$3&amp;"_"&amp;J$3,データシート2!$A:$SI,MATCH($G$2&amp;"_"&amp;$C27,データシート2!$A$1:$SI$1,0),0)</f>
        <v>27</v>
      </c>
      <c r="K27" s="754">
        <f>VLOOKUP($D$3&amp;"_"&amp;K$3,データシート2!$A:$SI,MATCH($G$2&amp;"_"&amp;$C27,データシート2!$A$1:$SI$1,0),0)</f>
        <v>29</v>
      </c>
      <c r="L27" s="754">
        <f>VLOOKUP($D$3&amp;"_"&amp;L$3,データシート2!$A:$SI,MATCH($G$2&amp;"_"&amp;$C27,データシート2!$A$1:$SI$1,0),0)</f>
        <v>28</v>
      </c>
      <c r="M27" s="754">
        <f>VLOOKUP($D$3&amp;"_"&amp;M$3,データシート2!$A:$SI,MATCH($G$2&amp;"_"&amp;$C27,データシート2!$A$1:$SI$1,0),0)</f>
        <v>27</v>
      </c>
      <c r="N27" s="754">
        <f>VLOOKUP($D$3&amp;"_"&amp;N$3,データシート2!$A:$SI,MATCH($G$2&amp;"_"&amp;$C27,データシート2!$A$1:$SI$1,0),0)</f>
        <v>27</v>
      </c>
      <c r="O27" s="754">
        <f>VLOOKUP($D$3&amp;"_"&amp;O$3,データシート2!$A:$SI,MATCH($G$2&amp;"_"&amp;$C27,データシート2!$A$1:$SI$1,0),0)</f>
        <v>27</v>
      </c>
      <c r="P27" s="754">
        <f>VLOOKUP($D$3&amp;"_"&amp;P$3,データシート2!$A:$SI,MATCH($G$2&amp;"_"&amp;$C27,データシート2!$A$1:$SI$1,0),0)</f>
        <v>27</v>
      </c>
      <c r="Q27" s="755">
        <f>VLOOKUP($D$3&amp;"_"&amp;Q$3,データシート2!$A:$SI,MATCH($G$2&amp;"_"&amp;$C27,データシート2!$A$1:$SI$1,0),0)</f>
        <v>31</v>
      </c>
      <c r="R27" s="943">
        <f>VLOOKUP($D$3&amp;"_"&amp;R$3,データシート2!$A:$SI,MATCH($R$2&amp;"_"&amp;$C27,データシート2!$A$1:$SI$1,0),0)</f>
        <v>166.48099999999999</v>
      </c>
      <c r="S27" s="938">
        <f>VLOOKUP($D$3&amp;"_"&amp;S$3,データシート2!$A:$SI,MATCH($R$2&amp;"_"&amp;$C27,データシート2!$A$1:$SI$1,0),0)</f>
        <v>171.26599999999999</v>
      </c>
      <c r="T27" s="938">
        <f>VLOOKUP($D$3&amp;"_"&amp;T$3,データシート2!$A:$SI,MATCH($R$2&amp;"_"&amp;$C27,データシート2!$A$1:$SI$1,0),0)</f>
        <v>173.43700000000001</v>
      </c>
      <c r="U27" s="938">
        <f>VLOOKUP($D$3&amp;"_"&amp;U$3,データシート2!$A:$SI,MATCH($R$2&amp;"_"&amp;$C27,データシート2!$A$1:$SI$1,0),0)</f>
        <v>175.75399999999999</v>
      </c>
      <c r="V27" s="938">
        <f>VLOOKUP($D$3&amp;"_"&amp;V$3,データシート2!$A:$SI,MATCH($R$2&amp;"_"&amp;$C27,データシート2!$A$1:$SI$1,0),0)</f>
        <v>180.571</v>
      </c>
      <c r="W27" s="938">
        <f>VLOOKUP($D$3&amp;"_"&amp;W$3,データシート2!$A:$SI,MATCH($R$2&amp;"_"&amp;$C27,データシート2!$A$1:$SI$1,0),0)</f>
        <v>177.66499999999999</v>
      </c>
      <c r="X27" s="938">
        <f>VLOOKUP($D$3&amp;"_"&amp;X$3,データシート2!$A:$SI,MATCH($R$2&amp;"_"&amp;$C27,データシート2!$A$1:$SI$1,0),0)</f>
        <v>179.16</v>
      </c>
      <c r="Y27" s="938">
        <f>VLOOKUP($D$3&amp;"_"&amp;Y$3,データシート2!$A:$SI,MATCH($R$2&amp;"_"&amp;$C27,データシート2!$A$1:$SI$1,0),0)</f>
        <v>174.33799999999999</v>
      </c>
      <c r="Z27" s="938">
        <f>VLOOKUP($D$3&amp;"_"&amp;Z$3,データシート2!$A:$SI,MATCH($R$2&amp;"_"&amp;$C27,データシート2!$A$1:$SI$1,0),0)</f>
        <v>166.33500000000001</v>
      </c>
      <c r="AA27" s="938">
        <f>VLOOKUP($D$3&amp;"_"&amp;AA$3,データシート2!$A:$SI,MATCH($R$2&amp;"_"&amp;$C27,データシート2!$A$1:$SI$1,0),0)</f>
        <v>170.511</v>
      </c>
      <c r="AB27" s="939">
        <f>VLOOKUP($D$3&amp;"_"&amp;AB$3,データシート2!$A:$SI,MATCH($R$2&amp;"_"&amp;$C27,データシート2!$A$1:$SI$1,0),0)</f>
        <v>173.602</v>
      </c>
    </row>
    <row r="28" spans="2:29" s="756" customFormat="1" ht="16.5" customHeight="1">
      <c r="B28" s="748"/>
      <c r="C28" s="773">
        <v>10</v>
      </c>
      <c r="D28" s="774" t="s">
        <v>541</v>
      </c>
      <c r="E28" s="773"/>
      <c r="F28" s="775"/>
      <c r="G28" s="776">
        <f>VLOOKUP($D$3&amp;"_"&amp;G$3,データシート2!$A:$SI,MATCH($G$2&amp;"_"&amp;$C28,データシート2!$A$1:$SI$1,0),0)</f>
        <v>9</v>
      </c>
      <c r="H28" s="777">
        <f>VLOOKUP($D$3&amp;"_"&amp;H$3,データシート2!$A:$SI,MATCH($G$2&amp;"_"&amp;$C28,データシート2!$A$1:$SI$1,0),0)</f>
        <v>9</v>
      </c>
      <c r="I28" s="777">
        <f>VLOOKUP($D$3&amp;"_"&amp;I$3,データシート2!$A:$SI,MATCH($G$2&amp;"_"&amp;$C28,データシート2!$A$1:$SI$1,0),0)</f>
        <v>9</v>
      </c>
      <c r="J28" s="777">
        <f>VLOOKUP($D$3&amp;"_"&amp;J$3,データシート2!$A:$SI,MATCH($G$2&amp;"_"&amp;$C28,データシート2!$A$1:$SI$1,0),0)</f>
        <v>9</v>
      </c>
      <c r="K28" s="778">
        <f>VLOOKUP($D$3&amp;"_"&amp;K$3,データシート2!$A:$SI,MATCH($G$2&amp;"_"&amp;$C28,データシート2!$A$1:$SI$1,0),0)</f>
        <v>10</v>
      </c>
      <c r="L28" s="778">
        <f>VLOOKUP($D$3&amp;"_"&amp;L$3,データシート2!$A:$SI,MATCH($G$2&amp;"_"&amp;$C28,データシート2!$A$1:$SI$1,0),0)</f>
        <v>10</v>
      </c>
      <c r="M28" s="778">
        <f>VLOOKUP($D$3&amp;"_"&amp;M$3,データシート2!$A:$SI,MATCH($G$2&amp;"_"&amp;$C28,データシート2!$A$1:$SI$1,0),0)</f>
        <v>10</v>
      </c>
      <c r="N28" s="778">
        <f>VLOOKUP($D$3&amp;"_"&amp;N$3,データシート2!$A:$SI,MATCH($G$2&amp;"_"&amp;$C28,データシート2!$A$1:$SI$1,0),0)</f>
        <v>11</v>
      </c>
      <c r="O28" s="778">
        <f>VLOOKUP($D$3&amp;"_"&amp;O$3,データシート2!$A:$SI,MATCH($G$2&amp;"_"&amp;$C28,データシート2!$A$1:$SI$1,0),0)</f>
        <v>12</v>
      </c>
      <c r="P28" s="778">
        <f>VLOOKUP($D$3&amp;"_"&amp;P$3,データシート2!$A:$SI,MATCH($G$2&amp;"_"&amp;$C28,データシート2!$A$1:$SI$1,0),0)</f>
        <v>12</v>
      </c>
      <c r="Q28" s="779">
        <f>VLOOKUP($D$3&amp;"_"&amp;Q$3,データシート2!$A:$SI,MATCH($G$2&amp;"_"&amp;$C28,データシート2!$A$1:$SI$1,0),0)</f>
        <v>13</v>
      </c>
      <c r="R28" s="947">
        <f>VLOOKUP($D$3&amp;"_"&amp;R$3,データシート2!$A:$SI,MATCH($R$2&amp;"_"&amp;$C28,データシート2!$A$1:$SI$1,0),0)</f>
        <v>112.604</v>
      </c>
      <c r="S28" s="948">
        <f>VLOOKUP($D$3&amp;"_"&amp;S$3,データシート2!$A:$SI,MATCH($R$2&amp;"_"&amp;$C28,データシート2!$A$1:$SI$1,0),0)</f>
        <v>112.003</v>
      </c>
      <c r="T28" s="948">
        <f>VLOOKUP($D$3&amp;"_"&amp;T$3,データシート2!$A:$SI,MATCH($R$2&amp;"_"&amp;$C28,データシート2!$A$1:$SI$1,0),0)</f>
        <v>109.425</v>
      </c>
      <c r="U28" s="948">
        <f>VLOOKUP($D$3&amp;"_"&amp;U$3,データシート2!$A:$SI,MATCH($R$2&amp;"_"&amp;$C28,データシート2!$A$1:$SI$1,0),0)</f>
        <v>104.598</v>
      </c>
      <c r="V28" s="948">
        <f>VLOOKUP($D$3&amp;"_"&amp;V$3,データシート2!$A:$SI,MATCH($R$2&amp;"_"&amp;$C28,データシート2!$A$1:$SI$1,0),0)</f>
        <v>109.387</v>
      </c>
      <c r="W28" s="948">
        <f>VLOOKUP($D$3&amp;"_"&amp;W$3,データシート2!$A:$SI,MATCH($R$2&amp;"_"&amp;$C28,データシート2!$A$1:$SI$1,0),0)</f>
        <v>108.247</v>
      </c>
      <c r="X28" s="948">
        <f>VLOOKUP($D$3&amp;"_"&amp;X$3,データシート2!$A:$SI,MATCH($R$2&amp;"_"&amp;$C28,データシート2!$A$1:$SI$1,0),0)</f>
        <v>114.52</v>
      </c>
      <c r="Y28" s="948">
        <f>VLOOKUP($D$3&amp;"_"&amp;Y$3,データシート2!$A:$SI,MATCH($R$2&amp;"_"&amp;$C28,データシート2!$A$1:$SI$1,0),0)</f>
        <v>117.639</v>
      </c>
      <c r="Z28" s="948">
        <f>VLOOKUP($D$3&amp;"_"&amp;Z$3,データシート2!$A:$SI,MATCH($R$2&amp;"_"&amp;$C28,データシート2!$A$1:$SI$1,0),0)</f>
        <v>114.206</v>
      </c>
      <c r="AA28" s="948">
        <f>VLOOKUP($D$3&amp;"_"&amp;AA$3,データシート2!$A:$SI,MATCH($R$2&amp;"_"&amp;$C28,データシート2!$A$1:$SI$1,0),0)</f>
        <v>101.011</v>
      </c>
      <c r="AB28" s="949">
        <f>VLOOKUP($D$3&amp;"_"&amp;AB$3,データシート2!$A:$SI,MATCH($R$2&amp;"_"&amp;$C28,データシート2!$A$1:$SI$1,0),0)</f>
        <v>105.322</v>
      </c>
    </row>
    <row r="29" spans="2:29" s="756" customFormat="1" ht="16.5" customHeight="1">
      <c r="B29" s="748"/>
      <c r="C29" s="773">
        <v>11</v>
      </c>
      <c r="D29" s="774" t="s">
        <v>542</v>
      </c>
      <c r="E29" s="773"/>
      <c r="F29" s="775"/>
      <c r="G29" s="776">
        <f>VLOOKUP($D$3&amp;"_"&amp;G$3,データシート2!$A:$SI,MATCH($G$2&amp;"_"&amp;$C29,データシート2!$A$1:$SI$1,0),0)</f>
        <v>2</v>
      </c>
      <c r="H29" s="777">
        <f>VLOOKUP($D$3&amp;"_"&amp;H$3,データシート2!$A:$SI,MATCH($G$2&amp;"_"&amp;$C29,データシート2!$A$1:$SI$1,0),0)</f>
        <v>2</v>
      </c>
      <c r="I29" s="777">
        <f>VLOOKUP($D$3&amp;"_"&amp;I$3,データシート2!$A:$SI,MATCH($G$2&amp;"_"&amp;$C29,データシート2!$A$1:$SI$1,0),0)</f>
        <v>2</v>
      </c>
      <c r="J29" s="777">
        <f>VLOOKUP($D$3&amp;"_"&amp;J$3,データシート2!$A:$SI,MATCH($G$2&amp;"_"&amp;$C29,データシート2!$A$1:$SI$1,0),0)</f>
        <v>2</v>
      </c>
      <c r="K29" s="778">
        <f>VLOOKUP($D$3&amp;"_"&amp;K$3,データシート2!$A:$SI,MATCH($G$2&amp;"_"&amp;$C29,データシート2!$A$1:$SI$1,0),0)</f>
        <v>1</v>
      </c>
      <c r="L29" s="778">
        <f>VLOOKUP($D$3&amp;"_"&amp;L$3,データシート2!$A:$SI,MATCH($G$2&amp;"_"&amp;$C29,データシート2!$A$1:$SI$1,0),0)</f>
        <v>1</v>
      </c>
      <c r="M29" s="778">
        <f>VLOOKUP($D$3&amp;"_"&amp;M$3,データシート2!$A:$SI,MATCH($G$2&amp;"_"&amp;$C29,データシート2!$A$1:$SI$1,0),0)</f>
        <v>1</v>
      </c>
      <c r="N29" s="778">
        <f>VLOOKUP($D$3&amp;"_"&amp;N$3,データシート2!$A:$SI,MATCH($G$2&amp;"_"&amp;$C29,データシート2!$A$1:$SI$1,0),0)</f>
        <v>1</v>
      </c>
      <c r="O29" s="778">
        <f>VLOOKUP($D$3&amp;"_"&amp;O$3,データシート2!$A:$SI,MATCH($G$2&amp;"_"&amp;$C29,データシート2!$A$1:$SI$1,0),0)</f>
        <v>1</v>
      </c>
      <c r="P29" s="778">
        <f>VLOOKUP($D$3&amp;"_"&amp;P$3,データシート2!$A:$SI,MATCH($G$2&amp;"_"&amp;$C29,データシート2!$A$1:$SI$1,0),0)</f>
        <v>1</v>
      </c>
      <c r="Q29" s="779">
        <f>VLOOKUP($D$3&amp;"_"&amp;Q$3,データシート2!$A:$SI,MATCH($G$2&amp;"_"&amp;$C29,データシート2!$A$1:$SI$1,0),0)</f>
        <v>1</v>
      </c>
      <c r="R29" s="947">
        <f>VLOOKUP($D$3&amp;"_"&amp;R$3,データシート2!$A:$SI,MATCH($R$2&amp;"_"&amp;$C29,データシート2!$A$1:$SI$1,0),0)</f>
        <v>13.602</v>
      </c>
      <c r="S29" s="948">
        <f>VLOOKUP($D$3&amp;"_"&amp;S$3,データシート2!$A:$SI,MATCH($R$2&amp;"_"&amp;$C29,データシート2!$A$1:$SI$1,0),0)</f>
        <v>12.558999999999999</v>
      </c>
      <c r="T29" s="948">
        <f>VLOOKUP($D$3&amp;"_"&amp;T$3,データシート2!$A:$SI,MATCH($R$2&amp;"_"&amp;$C29,データシート2!$A$1:$SI$1,0),0)</f>
        <v>8.7309999999999999</v>
      </c>
      <c r="U29" s="948">
        <f>VLOOKUP($D$3&amp;"_"&amp;U$3,データシート2!$A:$SI,MATCH($R$2&amp;"_"&amp;$C29,データシート2!$A$1:$SI$1,0),0)</f>
        <v>6.4649999999999999</v>
      </c>
      <c r="V29" s="948">
        <f>VLOOKUP($D$3&amp;"_"&amp;V$3,データシート2!$A:$SI,MATCH($R$2&amp;"_"&amp;$C29,データシート2!$A$1:$SI$1,0),0)</f>
        <v>3.6059999999999999</v>
      </c>
      <c r="W29" s="948">
        <f>VLOOKUP($D$3&amp;"_"&amp;W$3,データシート2!$A:$SI,MATCH($R$2&amp;"_"&amp;$C29,データシート2!$A$1:$SI$1,0),0)</f>
        <v>4.3890000000000002</v>
      </c>
      <c r="X29" s="948">
        <f>VLOOKUP($D$3&amp;"_"&amp;X$3,データシート2!$A:$SI,MATCH($R$2&amp;"_"&amp;$C29,データシート2!$A$1:$SI$1,0),0)</f>
        <v>4.7530000000000001</v>
      </c>
      <c r="Y29" s="948">
        <f>VLOOKUP($D$3&amp;"_"&amp;Y$3,データシート2!$A:$SI,MATCH($R$2&amp;"_"&amp;$C29,データシート2!$A$1:$SI$1,0),0)</f>
        <v>4.9109999999999996</v>
      </c>
      <c r="Z29" s="948">
        <f>VLOOKUP($D$3&amp;"_"&amp;Z$3,データシート2!$A:$SI,MATCH($R$2&amp;"_"&amp;$C29,データシート2!$A$1:$SI$1,0),0)</f>
        <v>4.63</v>
      </c>
      <c r="AA29" s="948">
        <f>VLOOKUP($D$3&amp;"_"&amp;AA$3,データシート2!$A:$SI,MATCH($R$2&amp;"_"&amp;$C29,データシート2!$A$1:$SI$1,0),0)</f>
        <v>2.6469999999999998</v>
      </c>
      <c r="AB29" s="949">
        <f>VLOOKUP($D$3&amp;"_"&amp;AB$3,データシート2!$A:$SI,MATCH($R$2&amp;"_"&amp;$C29,データシート2!$A$1:$SI$1,0),0)</f>
        <v>3.1960000000000002</v>
      </c>
    </row>
    <row r="30" spans="2:29" s="756" customFormat="1" ht="16.5" customHeight="1">
      <c r="B30" s="748"/>
      <c r="C30" s="773">
        <v>12</v>
      </c>
      <c r="D30" s="774" t="s">
        <v>543</v>
      </c>
      <c r="E30" s="773"/>
      <c r="F30" s="775"/>
      <c r="G30" s="776">
        <f>VLOOKUP($D$3&amp;"_"&amp;G$3,データシート2!$A:$SI,MATCH($G$2&amp;"_"&amp;$C30,データシート2!$A$1:$SI$1,0),0)</f>
        <v>0</v>
      </c>
      <c r="H30" s="777">
        <f>VLOOKUP($D$3&amp;"_"&amp;H$3,データシート2!$A:$SI,MATCH($G$2&amp;"_"&amp;$C30,データシート2!$A$1:$SI$1,0),0)</f>
        <v>1</v>
      </c>
      <c r="I30" s="777">
        <f>VLOOKUP($D$3&amp;"_"&amp;I$3,データシート2!$A:$SI,MATCH($G$2&amp;"_"&amp;$C30,データシート2!$A$1:$SI$1,0),0)</f>
        <v>0</v>
      </c>
      <c r="J30" s="777">
        <f>VLOOKUP($D$3&amp;"_"&amp;J$3,データシート2!$A:$SI,MATCH($G$2&amp;"_"&amp;$C30,データシート2!$A$1:$SI$1,0),0)</f>
        <v>0</v>
      </c>
      <c r="K30" s="778">
        <f>VLOOKUP($D$3&amp;"_"&amp;K$3,データシート2!$A:$SI,MATCH($G$2&amp;"_"&amp;$C30,データシート2!$A$1:$SI$1,0),0)</f>
        <v>0</v>
      </c>
      <c r="L30" s="778">
        <f>VLOOKUP($D$3&amp;"_"&amp;L$3,データシート2!$A:$SI,MATCH($G$2&amp;"_"&amp;$C30,データシート2!$A$1:$SI$1,0),0)</f>
        <v>0</v>
      </c>
      <c r="M30" s="778">
        <f>VLOOKUP($D$3&amp;"_"&amp;M$3,データシート2!$A:$SI,MATCH($G$2&amp;"_"&amp;$C30,データシート2!$A$1:$SI$1,0),0)</f>
        <v>0</v>
      </c>
      <c r="N30" s="778">
        <f>VLOOKUP($D$3&amp;"_"&amp;N$3,データシート2!$A:$SI,MATCH($G$2&amp;"_"&amp;$C30,データシート2!$A$1:$SI$1,0),0)</f>
        <v>0</v>
      </c>
      <c r="O30" s="778">
        <f>VLOOKUP($D$3&amp;"_"&amp;O$3,データシート2!$A:$SI,MATCH($G$2&amp;"_"&amp;$C30,データシート2!$A$1:$SI$1,0),0)</f>
        <v>0</v>
      </c>
      <c r="P30" s="778">
        <f>VLOOKUP($D$3&amp;"_"&amp;P$3,データシート2!$A:$SI,MATCH($G$2&amp;"_"&amp;$C30,データシート2!$A$1:$SI$1,0),0)</f>
        <v>0</v>
      </c>
      <c r="Q30" s="779">
        <f>VLOOKUP($D$3&amp;"_"&amp;Q$3,データシート2!$A:$SI,MATCH($G$2&amp;"_"&amp;$C30,データシート2!$A$1:$SI$1,0),0)</f>
        <v>0</v>
      </c>
      <c r="R30" s="947">
        <f>VLOOKUP($D$3&amp;"_"&amp;R$3,データシート2!$A:$SI,MATCH($R$2&amp;"_"&amp;$C30,データシート2!$A$1:$SI$1,0),0)</f>
        <v>0</v>
      </c>
      <c r="S30" s="948">
        <f>VLOOKUP($D$3&amp;"_"&amp;S$3,データシート2!$A:$SI,MATCH($R$2&amp;"_"&amp;$C30,データシート2!$A$1:$SI$1,0),0)</f>
        <v>2.7250000000000001</v>
      </c>
      <c r="T30" s="948">
        <f>VLOOKUP($D$3&amp;"_"&amp;T$3,データシート2!$A:$SI,MATCH($R$2&amp;"_"&amp;$C30,データシート2!$A$1:$SI$1,0),0)</f>
        <v>0</v>
      </c>
      <c r="U30" s="948">
        <f>VLOOKUP($D$3&amp;"_"&amp;U$3,データシート2!$A:$SI,MATCH($R$2&amp;"_"&amp;$C30,データシート2!$A$1:$SI$1,0),0)</f>
        <v>0</v>
      </c>
      <c r="V30" s="948">
        <f>VLOOKUP($D$3&amp;"_"&amp;V$3,データシート2!$A:$SI,MATCH($R$2&amp;"_"&amp;$C30,データシート2!$A$1:$SI$1,0),0)</f>
        <v>0</v>
      </c>
      <c r="W30" s="948">
        <f>VLOOKUP($D$3&amp;"_"&amp;W$3,データシート2!$A:$SI,MATCH($R$2&amp;"_"&amp;$C30,データシート2!$A$1:$SI$1,0),0)</f>
        <v>0</v>
      </c>
      <c r="X30" s="948">
        <f>VLOOKUP($D$3&amp;"_"&amp;X$3,データシート2!$A:$SI,MATCH($R$2&amp;"_"&amp;$C30,データシート2!$A$1:$SI$1,0),0)</f>
        <v>0</v>
      </c>
      <c r="Y30" s="948">
        <f>VLOOKUP($D$3&amp;"_"&amp;Y$3,データシート2!$A:$SI,MATCH($R$2&amp;"_"&amp;$C30,データシート2!$A$1:$SI$1,0),0)</f>
        <v>0</v>
      </c>
      <c r="Z30" s="948">
        <f>VLOOKUP($D$3&amp;"_"&amp;Z$3,データシート2!$A:$SI,MATCH($R$2&amp;"_"&amp;$C30,データシート2!$A$1:$SI$1,0),0)</f>
        <v>0</v>
      </c>
      <c r="AA30" s="948">
        <f>VLOOKUP($D$3&amp;"_"&amp;AA$3,データシート2!$A:$SI,MATCH($R$2&amp;"_"&amp;$C30,データシート2!$A$1:$SI$1,0),0)</f>
        <v>0</v>
      </c>
      <c r="AB30" s="949">
        <f>VLOOKUP($D$3&amp;"_"&amp;AB$3,データシート2!$A:$SI,MATCH($R$2&amp;"_"&amp;$C30,データシート2!$A$1:$SI$1,0),0)</f>
        <v>0</v>
      </c>
    </row>
    <row r="31" spans="2:29" s="756" customFormat="1" ht="16.5" customHeight="1">
      <c r="B31" s="748"/>
      <c r="C31" s="773">
        <v>13</v>
      </c>
      <c r="D31" s="774" t="s">
        <v>544</v>
      </c>
      <c r="E31" s="773"/>
      <c r="F31" s="775"/>
      <c r="G31" s="776">
        <f>VLOOKUP($D$3&amp;"_"&amp;G$3,データシート2!$A:$SI,MATCH($G$2&amp;"_"&amp;$C31,データシート2!$A$1:$SI$1,0),0)</f>
        <v>1</v>
      </c>
      <c r="H31" s="777">
        <f>VLOOKUP($D$3&amp;"_"&amp;H$3,データシート2!$A:$SI,MATCH($G$2&amp;"_"&amp;$C31,データシート2!$A$1:$SI$1,0),0)</f>
        <v>1</v>
      </c>
      <c r="I31" s="777">
        <f>VLOOKUP($D$3&amp;"_"&amp;I$3,データシート2!$A:$SI,MATCH($G$2&amp;"_"&amp;$C31,データシート2!$A$1:$SI$1,0),0)</f>
        <v>1</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3.077</v>
      </c>
      <c r="S31" s="948">
        <f>VLOOKUP($D$3&amp;"_"&amp;S$3,データシート2!$A:$SI,MATCH($R$2&amp;"_"&amp;$C31,データシート2!$A$1:$SI$1,0),0)</f>
        <v>3.0640000000000001</v>
      </c>
      <c r="T31" s="948">
        <f>VLOOKUP($D$3&amp;"_"&amp;T$3,データシート2!$A:$SI,MATCH($R$2&amp;"_"&amp;$C31,データシート2!$A$1:$SI$1,0),0)</f>
        <v>3.16</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4</v>
      </c>
      <c r="H32" s="777">
        <f>VLOOKUP($D$3&amp;"_"&amp;H$3,データシート2!$A:$SI,MATCH($G$2&amp;"_"&amp;$C32,データシート2!$A$1:$SI$1,0),0)</f>
        <v>4</v>
      </c>
      <c r="I32" s="777">
        <f>VLOOKUP($D$3&amp;"_"&amp;I$3,データシート2!$A:$SI,MATCH($G$2&amp;"_"&amp;$C32,データシート2!$A$1:$SI$1,0),0)</f>
        <v>4</v>
      </c>
      <c r="J32" s="777">
        <f>VLOOKUP($D$3&amp;"_"&amp;J$3,データシート2!$A:$SI,MATCH($G$2&amp;"_"&amp;$C32,データシート2!$A$1:$SI$1,0),0)</f>
        <v>4</v>
      </c>
      <c r="K32" s="778">
        <f>VLOOKUP($D$3&amp;"_"&amp;K$3,データシート2!$A:$SI,MATCH($G$2&amp;"_"&amp;$C32,データシート2!$A$1:$SI$1,0),0)</f>
        <v>4</v>
      </c>
      <c r="L32" s="778">
        <f>VLOOKUP($D$3&amp;"_"&amp;L$3,データシート2!$A:$SI,MATCH($G$2&amp;"_"&amp;$C32,データシート2!$A$1:$SI$1,0),0)</f>
        <v>4</v>
      </c>
      <c r="M32" s="778">
        <f>VLOOKUP($D$3&amp;"_"&amp;M$3,データシート2!$A:$SI,MATCH($G$2&amp;"_"&amp;$C32,データシート2!$A$1:$SI$1,0),0)</f>
        <v>4</v>
      </c>
      <c r="N32" s="778">
        <f>VLOOKUP($D$3&amp;"_"&amp;N$3,データシート2!$A:$SI,MATCH($G$2&amp;"_"&amp;$C32,データシート2!$A$1:$SI$1,0),0)</f>
        <v>4</v>
      </c>
      <c r="O32" s="778">
        <f>VLOOKUP($D$3&amp;"_"&amp;O$3,データシート2!$A:$SI,MATCH($G$2&amp;"_"&amp;$C32,データシート2!$A$1:$SI$1,0),0)</f>
        <v>4</v>
      </c>
      <c r="P32" s="778">
        <f>VLOOKUP($D$3&amp;"_"&amp;P$3,データシート2!$A:$SI,MATCH($G$2&amp;"_"&amp;$C32,データシート2!$A$1:$SI$1,0),0)</f>
        <v>4</v>
      </c>
      <c r="Q32" s="779">
        <f>VLOOKUP($D$3&amp;"_"&amp;Q$3,データシート2!$A:$SI,MATCH($G$2&amp;"_"&amp;$C32,データシート2!$A$1:$SI$1,0),0)</f>
        <v>4</v>
      </c>
      <c r="R32" s="947">
        <f>VLOOKUP($D$3&amp;"_"&amp;R$3,データシート2!$A:$SI,MATCH($R$2&amp;"_"&amp;$C32,データシート2!$A$1:$SI$1,0),0)</f>
        <v>58.213999999999999</v>
      </c>
      <c r="S32" s="948">
        <f>VLOOKUP($D$3&amp;"_"&amp;S$3,データシート2!$A:$SI,MATCH($R$2&amp;"_"&amp;$C32,データシート2!$A$1:$SI$1,0),0)</f>
        <v>54.744999999999997</v>
      </c>
      <c r="T32" s="948">
        <f>VLOOKUP($D$3&amp;"_"&amp;T$3,データシート2!$A:$SI,MATCH($R$2&amp;"_"&amp;$C32,データシート2!$A$1:$SI$1,0),0)</f>
        <v>55.238999999999997</v>
      </c>
      <c r="U32" s="948">
        <f>VLOOKUP($D$3&amp;"_"&amp;U$3,データシート2!$A:$SI,MATCH($R$2&amp;"_"&amp;$C32,データシート2!$A$1:$SI$1,0),0)</f>
        <v>54.22</v>
      </c>
      <c r="V32" s="948">
        <f>VLOOKUP($D$3&amp;"_"&amp;V$3,データシート2!$A:$SI,MATCH($R$2&amp;"_"&amp;$C32,データシート2!$A$1:$SI$1,0),0)</f>
        <v>51.011000000000003</v>
      </c>
      <c r="W32" s="948">
        <f>VLOOKUP($D$3&amp;"_"&amp;W$3,データシート2!$A:$SI,MATCH($R$2&amp;"_"&amp;$C32,データシート2!$A$1:$SI$1,0),0)</f>
        <v>53.296999999999997</v>
      </c>
      <c r="X32" s="948">
        <f>VLOOKUP($D$3&amp;"_"&amp;X$3,データシート2!$A:$SI,MATCH($R$2&amp;"_"&amp;$C32,データシート2!$A$1:$SI$1,0),0)</f>
        <v>57.12</v>
      </c>
      <c r="Y32" s="948">
        <f>VLOOKUP($D$3&amp;"_"&amp;Y$3,データシート2!$A:$SI,MATCH($R$2&amp;"_"&amp;$C32,データシート2!$A$1:$SI$1,0),0)</f>
        <v>55.514000000000003</v>
      </c>
      <c r="Z32" s="948">
        <f>VLOOKUP($D$3&amp;"_"&amp;Z$3,データシート2!$A:$SI,MATCH($R$2&amp;"_"&amp;$C32,データシート2!$A$1:$SI$1,0),0)</f>
        <v>54.582000000000001</v>
      </c>
      <c r="AA32" s="948">
        <f>VLOOKUP($D$3&amp;"_"&amp;AA$3,データシート2!$A:$SI,MATCH($R$2&amp;"_"&amp;$C32,データシート2!$A$1:$SI$1,0),0)</f>
        <v>53.957999999999998</v>
      </c>
      <c r="AB32" s="949">
        <f>VLOOKUP($D$3&amp;"_"&amp;AB$3,データシート2!$A:$SI,MATCH($R$2&amp;"_"&amp;$C32,データシート2!$A$1:$SI$1,0),0)</f>
        <v>57.383000000000003</v>
      </c>
    </row>
    <row r="33" spans="2:29" s="756" customFormat="1" ht="16.5" customHeight="1">
      <c r="B33" s="748"/>
      <c r="C33" s="773">
        <v>15</v>
      </c>
      <c r="D33" s="774" t="s">
        <v>546</v>
      </c>
      <c r="E33" s="773"/>
      <c r="F33" s="775"/>
      <c r="G33" s="776">
        <f>VLOOKUP($D$3&amp;"_"&amp;G$3,データシート2!$A:$SI,MATCH($G$2&amp;"_"&amp;$C33,データシート2!$A$1:$SI$1,0),0)</f>
        <v>0</v>
      </c>
      <c r="H33" s="777">
        <f>VLOOKUP($D$3&amp;"_"&amp;H$3,データシート2!$A:$SI,MATCH($G$2&amp;"_"&amp;$C33,データシート2!$A$1:$SI$1,0),0)</f>
        <v>0</v>
      </c>
      <c r="I33" s="777">
        <f>VLOOKUP($D$3&amp;"_"&amp;I$3,データシート2!$A:$SI,MATCH($G$2&amp;"_"&amp;$C33,データシート2!$A$1:$SI$1,0),0)</f>
        <v>0</v>
      </c>
      <c r="J33" s="777">
        <f>VLOOKUP($D$3&amp;"_"&amp;J$3,データシート2!$A:$SI,MATCH($G$2&amp;"_"&amp;$C33,データシート2!$A$1:$SI$1,0),0)</f>
        <v>0</v>
      </c>
      <c r="K33" s="778">
        <f>VLOOKUP($D$3&amp;"_"&amp;K$3,データシート2!$A:$SI,MATCH($G$2&amp;"_"&amp;$C33,データシート2!$A$1:$SI$1,0),0)</f>
        <v>0</v>
      </c>
      <c r="L33" s="778">
        <f>VLOOKUP($D$3&amp;"_"&amp;L$3,データシート2!$A:$SI,MATCH($G$2&amp;"_"&amp;$C33,データシート2!$A$1:$SI$1,0),0)</f>
        <v>0</v>
      </c>
      <c r="M33" s="778">
        <f>VLOOKUP($D$3&amp;"_"&amp;M$3,データシート2!$A:$SI,MATCH($G$2&amp;"_"&amp;$C33,データシート2!$A$1:$SI$1,0),0)</f>
        <v>0</v>
      </c>
      <c r="N33" s="778">
        <f>VLOOKUP($D$3&amp;"_"&amp;N$3,データシート2!$A:$SI,MATCH($G$2&amp;"_"&amp;$C33,データシート2!$A$1:$SI$1,0),0)</f>
        <v>0</v>
      </c>
      <c r="O33" s="778">
        <f>VLOOKUP($D$3&amp;"_"&amp;O$3,データシート2!$A:$SI,MATCH($G$2&amp;"_"&amp;$C33,データシート2!$A$1:$SI$1,0),0)</f>
        <v>0</v>
      </c>
      <c r="P33" s="778">
        <f>VLOOKUP($D$3&amp;"_"&amp;P$3,データシート2!$A:$SI,MATCH($G$2&amp;"_"&amp;$C33,データシート2!$A$1:$SI$1,0),0)</f>
        <v>0</v>
      </c>
      <c r="Q33" s="779">
        <f>VLOOKUP($D$3&amp;"_"&amp;Q$3,データシート2!$A:$SI,MATCH($G$2&amp;"_"&amp;$C33,データシート2!$A$1:$SI$1,0),0)</f>
        <v>1</v>
      </c>
      <c r="R33" s="947">
        <f>VLOOKUP($D$3&amp;"_"&amp;R$3,データシート2!$A:$SI,MATCH($R$2&amp;"_"&amp;$C33,データシート2!$A$1:$SI$1,0),0)</f>
        <v>0</v>
      </c>
      <c r="S33" s="948">
        <f>VLOOKUP($D$3&amp;"_"&amp;S$3,データシート2!$A:$SI,MATCH($R$2&amp;"_"&amp;$C33,データシート2!$A$1:$SI$1,0),0)</f>
        <v>0</v>
      </c>
      <c r="T33" s="948">
        <f>VLOOKUP($D$3&amp;"_"&amp;T$3,データシート2!$A:$SI,MATCH($R$2&amp;"_"&amp;$C33,データシート2!$A$1:$SI$1,0),0)</f>
        <v>0</v>
      </c>
      <c r="U33" s="948">
        <f>VLOOKUP($D$3&amp;"_"&amp;U$3,データシート2!$A:$SI,MATCH($R$2&amp;"_"&amp;$C33,データシート2!$A$1:$SI$1,0),0)</f>
        <v>0</v>
      </c>
      <c r="V33" s="948">
        <f>VLOOKUP($D$3&amp;"_"&amp;V$3,データシート2!$A:$SI,MATCH($R$2&amp;"_"&amp;$C33,データシート2!$A$1:$SI$1,0),0)</f>
        <v>0</v>
      </c>
      <c r="W33" s="948">
        <f>VLOOKUP($D$3&amp;"_"&amp;W$3,データシート2!$A:$SI,MATCH($R$2&amp;"_"&amp;$C33,データシート2!$A$1:$SI$1,0),0)</f>
        <v>0</v>
      </c>
      <c r="X33" s="948">
        <f>VLOOKUP($D$3&amp;"_"&amp;X$3,データシート2!$A:$SI,MATCH($R$2&amp;"_"&amp;$C33,データシート2!$A$1:$SI$1,0),0)</f>
        <v>0</v>
      </c>
      <c r="Y33" s="948">
        <f>VLOOKUP($D$3&amp;"_"&amp;Y$3,データシート2!$A:$SI,MATCH($R$2&amp;"_"&amp;$C33,データシート2!$A$1:$SI$1,0),0)</f>
        <v>0</v>
      </c>
      <c r="Z33" s="948">
        <f>VLOOKUP($D$3&amp;"_"&amp;Z$3,データシート2!$A:$SI,MATCH($R$2&amp;"_"&amp;$C33,データシート2!$A$1:$SI$1,0),0)</f>
        <v>0</v>
      </c>
      <c r="AA33" s="948">
        <f>VLOOKUP($D$3&amp;"_"&amp;AA$3,データシート2!$A:$SI,MATCH($R$2&amp;"_"&amp;$C33,データシート2!$A$1:$SI$1,0),0)</f>
        <v>0</v>
      </c>
      <c r="AB33" s="949">
        <f>VLOOKUP($D$3&amp;"_"&amp;AB$3,データシート2!$A:$SI,MATCH($R$2&amp;"_"&amp;$C33,データシート2!$A$1:$SI$1,0),0)</f>
        <v>3.161</v>
      </c>
    </row>
    <row r="34" spans="2:29" s="756" customFormat="1" ht="16.5" customHeight="1">
      <c r="B34" s="748"/>
      <c r="C34" s="780">
        <v>16</v>
      </c>
      <c r="D34" s="781" t="s">
        <v>547</v>
      </c>
      <c r="E34" s="773"/>
      <c r="F34" s="775"/>
      <c r="G34" s="776">
        <f>VLOOKUP($D$3&amp;"_"&amp;G$3,データシート2!$A:$SI,MATCH($G$2&amp;"_"&amp;$C34,データシート2!$A$1:$SI$1,0),0)</f>
        <v>6</v>
      </c>
      <c r="H34" s="777">
        <f>VLOOKUP($D$3&amp;"_"&amp;H$3,データシート2!$A:$SI,MATCH($G$2&amp;"_"&amp;$C34,データシート2!$A$1:$SI$1,0),0)</f>
        <v>6</v>
      </c>
      <c r="I34" s="777">
        <f>VLOOKUP($D$3&amp;"_"&amp;I$3,データシート2!$A:$SI,MATCH($G$2&amp;"_"&amp;$C34,データシート2!$A$1:$SI$1,0),0)</f>
        <v>6</v>
      </c>
      <c r="J34" s="777">
        <f>VLOOKUP($D$3&amp;"_"&amp;J$3,データシート2!$A:$SI,MATCH($G$2&amp;"_"&amp;$C34,データシート2!$A$1:$SI$1,0),0)</f>
        <v>6</v>
      </c>
      <c r="K34" s="778">
        <f>VLOOKUP($D$3&amp;"_"&amp;K$3,データシート2!$A:$SI,MATCH($G$2&amp;"_"&amp;$C34,データシート2!$A$1:$SI$1,0),0)</f>
        <v>6</v>
      </c>
      <c r="L34" s="778">
        <f>VLOOKUP($D$3&amp;"_"&amp;L$3,データシート2!$A:$SI,MATCH($G$2&amp;"_"&amp;$C34,データシート2!$A$1:$SI$1,0),0)</f>
        <v>6</v>
      </c>
      <c r="M34" s="778">
        <f>VLOOKUP($D$3&amp;"_"&amp;M$3,データシート2!$A:$SI,MATCH($G$2&amp;"_"&amp;$C34,データシート2!$A$1:$SI$1,0),0)</f>
        <v>6</v>
      </c>
      <c r="N34" s="778">
        <f>VLOOKUP($D$3&amp;"_"&amp;N$3,データシート2!$A:$SI,MATCH($G$2&amp;"_"&amp;$C34,データシート2!$A$1:$SI$1,0),0)</f>
        <v>6</v>
      </c>
      <c r="O34" s="778">
        <f>VLOOKUP($D$3&amp;"_"&amp;O$3,データシート2!$A:$SI,MATCH($G$2&amp;"_"&amp;$C34,データシート2!$A$1:$SI$1,0),0)</f>
        <v>6</v>
      </c>
      <c r="P34" s="778">
        <f>VLOOKUP($D$3&amp;"_"&amp;P$3,データシート2!$A:$SI,MATCH($G$2&amp;"_"&amp;$C34,データシート2!$A$1:$SI$1,0),0)</f>
        <v>6</v>
      </c>
      <c r="Q34" s="779">
        <f>VLOOKUP($D$3&amp;"_"&amp;Q$3,データシート2!$A:$SI,MATCH($G$2&amp;"_"&amp;$C34,データシート2!$A$1:$SI$1,0),0)</f>
        <v>6</v>
      </c>
      <c r="R34" s="947">
        <f>VLOOKUP($D$3&amp;"_"&amp;R$3,データシート2!$A:$SI,MATCH($R$2&amp;"_"&amp;$C34,データシート2!$A$1:$SI$1,0),0)</f>
        <v>43.911999999999999</v>
      </c>
      <c r="S34" s="948">
        <f>VLOOKUP($D$3&amp;"_"&amp;S$3,データシート2!$A:$SI,MATCH($R$2&amp;"_"&amp;$C34,データシート2!$A$1:$SI$1,0),0)</f>
        <v>45.356999999999999</v>
      </c>
      <c r="T34" s="948">
        <f>VLOOKUP($D$3&amp;"_"&amp;T$3,データシート2!$A:$SI,MATCH($R$2&amp;"_"&amp;$C34,データシート2!$A$1:$SI$1,0),0)</f>
        <v>45.761000000000003</v>
      </c>
      <c r="U34" s="948">
        <f>VLOOKUP($D$3&amp;"_"&amp;U$3,データシート2!$A:$SI,MATCH($R$2&amp;"_"&amp;$C34,データシート2!$A$1:$SI$1,0),0)</f>
        <v>45.667000000000002</v>
      </c>
      <c r="V34" s="948">
        <f>VLOOKUP($D$3&amp;"_"&amp;V$3,データシート2!$A:$SI,MATCH($R$2&amp;"_"&amp;$C34,データシート2!$A$1:$SI$1,0),0)</f>
        <v>43.908999999999999</v>
      </c>
      <c r="W34" s="948">
        <f>VLOOKUP($D$3&amp;"_"&amp;W$3,データシート2!$A:$SI,MATCH($R$2&amp;"_"&amp;$C34,データシート2!$A$1:$SI$1,0),0)</f>
        <v>42.912999999999997</v>
      </c>
      <c r="X34" s="948">
        <f>VLOOKUP($D$3&amp;"_"&amp;X$3,データシート2!$A:$SI,MATCH($R$2&amp;"_"&amp;$C34,データシート2!$A$1:$SI$1,0),0)</f>
        <v>43.148000000000003</v>
      </c>
      <c r="Y34" s="948">
        <f>VLOOKUP($D$3&amp;"_"&amp;Y$3,データシート2!$A:$SI,MATCH($R$2&amp;"_"&amp;$C34,データシート2!$A$1:$SI$1,0),0)</f>
        <v>44.295000000000002</v>
      </c>
      <c r="Z34" s="948">
        <f>VLOOKUP($D$3&amp;"_"&amp;Z$3,データシート2!$A:$SI,MATCH($R$2&amp;"_"&amp;$C34,データシート2!$A$1:$SI$1,0),0)</f>
        <v>44.110999999999997</v>
      </c>
      <c r="AA34" s="948">
        <f>VLOOKUP($D$3&amp;"_"&amp;AA$3,データシート2!$A:$SI,MATCH($R$2&amp;"_"&amp;$C34,データシート2!$A$1:$SI$1,0),0)</f>
        <v>40.387999999999998</v>
      </c>
      <c r="AB34" s="949">
        <f>VLOOKUP($D$3&amp;"_"&amp;AB$3,データシート2!$A:$SI,MATCH($R$2&amp;"_"&amp;$C34,データシート2!$A$1:$SI$1,0),0)</f>
        <v>38.188000000000002</v>
      </c>
    </row>
    <row r="35" spans="2:29" s="756" customFormat="1" ht="16.5" customHeight="1">
      <c r="B35" s="782"/>
      <c r="C35" s="780">
        <v>17</v>
      </c>
      <c r="D35" s="783" t="s">
        <v>548</v>
      </c>
      <c r="E35" s="784"/>
      <c r="F35" s="775"/>
      <c r="G35" s="776">
        <f>VLOOKUP($D$3&amp;"_"&amp;G$3,データシート2!$A:$SI,MATCH($G$2&amp;"_"&amp;$C35,データシート2!$A$1:$SI$1,0),0)</f>
        <v>1</v>
      </c>
      <c r="H35" s="777">
        <f>VLOOKUP($D$3&amp;"_"&amp;H$3,データシート2!$A:$SI,MATCH($G$2&amp;"_"&amp;$C35,データシート2!$A$1:$SI$1,0),0)</f>
        <v>1</v>
      </c>
      <c r="I35" s="777">
        <f>VLOOKUP($D$3&amp;"_"&amp;I$3,データシート2!$A:$SI,MATCH($G$2&amp;"_"&amp;$C35,データシート2!$A$1:$SI$1,0),0)</f>
        <v>1</v>
      </c>
      <c r="J35" s="777">
        <f>VLOOKUP($D$3&amp;"_"&amp;J$3,データシート2!$A:$SI,MATCH($G$2&amp;"_"&amp;$C35,データシート2!$A$1:$SI$1,0),0)</f>
        <v>1</v>
      </c>
      <c r="K35" s="778">
        <f>VLOOKUP($D$3&amp;"_"&amp;K$3,データシート2!$A:$SI,MATCH($G$2&amp;"_"&amp;$C35,データシート2!$A$1:$SI$1,0),0)</f>
        <v>1</v>
      </c>
      <c r="L35" s="778">
        <f>VLOOKUP($D$3&amp;"_"&amp;L$3,データシート2!$A:$SI,MATCH($G$2&amp;"_"&amp;$C35,データシート2!$A$1:$SI$1,0),0)</f>
        <v>1</v>
      </c>
      <c r="M35" s="778">
        <f>VLOOKUP($D$3&amp;"_"&amp;M$3,データシート2!$A:$SI,MATCH($G$2&amp;"_"&amp;$C35,データシート2!$A$1:$SI$1,0),0)</f>
        <v>1</v>
      </c>
      <c r="N35" s="778">
        <f>VLOOKUP($D$3&amp;"_"&amp;N$3,データシート2!$A:$SI,MATCH($G$2&amp;"_"&amp;$C35,データシート2!$A$1:$SI$1,0),0)</f>
        <v>1</v>
      </c>
      <c r="O35" s="778">
        <f>VLOOKUP($D$3&amp;"_"&amp;O$3,データシート2!$A:$SI,MATCH($G$2&amp;"_"&amp;$C35,データシート2!$A$1:$SI$1,0),0)</f>
        <v>1</v>
      </c>
      <c r="P35" s="778">
        <f>VLOOKUP($D$3&amp;"_"&amp;P$3,データシート2!$A:$SI,MATCH($G$2&amp;"_"&amp;$C35,データシート2!$A$1:$SI$1,0),0)</f>
        <v>1</v>
      </c>
      <c r="Q35" s="779">
        <f>VLOOKUP($D$3&amp;"_"&amp;Q$3,データシート2!$A:$SI,MATCH($G$2&amp;"_"&amp;$C35,データシート2!$A$1:$SI$1,0),0)</f>
        <v>1</v>
      </c>
      <c r="R35" s="947">
        <f>VLOOKUP($D$3&amp;"_"&amp;R$3,データシート2!$A:$SI,MATCH($R$2&amp;"_"&amp;$C35,データシート2!$A$1:$SI$1,0),0)</f>
        <v>3.6469999999999998</v>
      </c>
      <c r="S35" s="948">
        <f>VLOOKUP($D$3&amp;"_"&amp;S$3,データシート2!$A:$SI,MATCH($R$2&amp;"_"&amp;$C35,データシート2!$A$1:$SI$1,0),0)</f>
        <v>3.37</v>
      </c>
      <c r="T35" s="948">
        <f>VLOOKUP($D$3&amp;"_"&amp;T$3,データシート2!$A:$SI,MATCH($R$2&amp;"_"&amp;$C35,データシート2!$A$1:$SI$1,0),0)</f>
        <v>4.0090000000000003</v>
      </c>
      <c r="U35" s="948">
        <f>VLOOKUP($D$3&amp;"_"&amp;U$3,データシート2!$A:$SI,MATCH($R$2&amp;"_"&amp;$C35,データシート2!$A$1:$SI$1,0),0)</f>
        <v>3.8820000000000001</v>
      </c>
      <c r="V35" s="948">
        <f>VLOOKUP($D$3&amp;"_"&amp;V$3,データシート2!$A:$SI,MATCH($R$2&amp;"_"&amp;$C35,データシート2!$A$1:$SI$1,0),0)</f>
        <v>3.8570000000000002</v>
      </c>
      <c r="W35" s="948">
        <f>VLOOKUP($D$3&amp;"_"&amp;W$3,データシート2!$A:$SI,MATCH($R$2&amp;"_"&amp;$C35,データシート2!$A$1:$SI$1,0),0)</f>
        <v>3.2450000000000001</v>
      </c>
      <c r="X35" s="948">
        <f>VLOOKUP($D$3&amp;"_"&amp;X$3,データシート2!$A:$SI,MATCH($R$2&amp;"_"&amp;$C35,データシート2!$A$1:$SI$1,0),0)</f>
        <v>3.2269999999999999</v>
      </c>
      <c r="Y35" s="948">
        <f>VLOOKUP($D$3&amp;"_"&amp;Y$3,データシート2!$A:$SI,MATCH($R$2&amp;"_"&amp;$C35,データシート2!$A$1:$SI$1,0),0)</f>
        <v>2.8</v>
      </c>
      <c r="Z35" s="948">
        <f>VLOOKUP($D$3&amp;"_"&amp;Z$3,データシート2!$A:$SI,MATCH($R$2&amp;"_"&amp;$C35,データシート2!$A$1:$SI$1,0),0)</f>
        <v>3.952</v>
      </c>
      <c r="AA35" s="948">
        <f>VLOOKUP($D$3&amp;"_"&amp;AA$3,データシート2!$A:$SI,MATCH($R$2&amp;"_"&amp;$C35,データシート2!$A$1:$SI$1,0),0)</f>
        <v>3.488</v>
      </c>
      <c r="AB35" s="949">
        <f>VLOOKUP($D$3&amp;"_"&amp;AB$3,データシート2!$A:$SI,MATCH($R$2&amp;"_"&amp;$C35,データシート2!$A$1:$SI$1,0),0)</f>
        <v>3.016</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7</v>
      </c>
      <c r="H38" s="777">
        <f>VLOOKUP($D$3&amp;"_"&amp;H$3,データシート2!$A:$SI,MATCH($G$2&amp;"_"&amp;$C38,データシート2!$A$1:$SI$1,0),0)</f>
        <v>7</v>
      </c>
      <c r="I38" s="777">
        <f>VLOOKUP($D$3&amp;"_"&amp;I$3,データシート2!$A:$SI,MATCH($G$2&amp;"_"&amp;$C38,データシート2!$A$1:$SI$1,0),0)</f>
        <v>8</v>
      </c>
      <c r="J38" s="777">
        <f>VLOOKUP($D$3&amp;"_"&amp;J$3,データシート2!$A:$SI,MATCH($G$2&amp;"_"&amp;$C38,データシート2!$A$1:$SI$1,0),0)</f>
        <v>8</v>
      </c>
      <c r="K38" s="778">
        <f>VLOOKUP($D$3&amp;"_"&amp;K$3,データシート2!$A:$SI,MATCH($G$2&amp;"_"&amp;$C38,データシート2!$A$1:$SI$1,0),0)</f>
        <v>9</v>
      </c>
      <c r="L38" s="778">
        <f>VLOOKUP($D$3&amp;"_"&amp;L$3,データシート2!$A:$SI,MATCH($G$2&amp;"_"&amp;$C38,データシート2!$A$1:$SI$1,0),0)</f>
        <v>7</v>
      </c>
      <c r="M38" s="778">
        <f>VLOOKUP($D$3&amp;"_"&amp;M$3,データシート2!$A:$SI,MATCH($G$2&amp;"_"&amp;$C38,データシート2!$A$1:$SI$1,0),0)</f>
        <v>8</v>
      </c>
      <c r="N38" s="778">
        <f>VLOOKUP($D$3&amp;"_"&amp;N$3,データシート2!$A:$SI,MATCH($G$2&amp;"_"&amp;$C38,データシート2!$A$1:$SI$1,0),0)</f>
        <v>9</v>
      </c>
      <c r="O38" s="778">
        <f>VLOOKUP($D$3&amp;"_"&amp;O$3,データシート2!$A:$SI,MATCH($G$2&amp;"_"&amp;$C38,データシート2!$A$1:$SI$1,0),0)</f>
        <v>9</v>
      </c>
      <c r="P38" s="778">
        <f>VLOOKUP($D$3&amp;"_"&amp;P$3,データシート2!$A:$SI,MATCH($G$2&amp;"_"&amp;$C38,データシート2!$A$1:$SI$1,0),0)</f>
        <v>9</v>
      </c>
      <c r="Q38" s="779">
        <f>VLOOKUP($D$3&amp;"_"&amp;Q$3,データシート2!$A:$SI,MATCH($G$2&amp;"_"&amp;$C38,データシート2!$A$1:$SI$1,0),0)</f>
        <v>9</v>
      </c>
      <c r="R38" s="947">
        <f>VLOOKUP($D$3&amp;"_"&amp;R$3,データシート2!$A:$SI,MATCH($R$2&amp;"_"&amp;$C38,データシート2!$A$1:$SI$1,0),0)</f>
        <v>42.997</v>
      </c>
      <c r="S38" s="948">
        <f>VLOOKUP($D$3&amp;"_"&amp;S$3,データシート2!$A:$SI,MATCH($R$2&amp;"_"&amp;$C38,データシート2!$A$1:$SI$1,0),0)</f>
        <v>44.445</v>
      </c>
      <c r="T38" s="948">
        <f>VLOOKUP($D$3&amp;"_"&amp;T$3,データシート2!$A:$SI,MATCH($R$2&amp;"_"&amp;$C38,データシート2!$A$1:$SI$1,0),0)</f>
        <v>48.731000000000002</v>
      </c>
      <c r="U38" s="948">
        <f>VLOOKUP($D$3&amp;"_"&amp;U$3,データシート2!$A:$SI,MATCH($R$2&amp;"_"&amp;$C38,データシート2!$A$1:$SI$1,0),0)</f>
        <v>48.17</v>
      </c>
      <c r="V38" s="948">
        <f>VLOOKUP($D$3&amp;"_"&amp;V$3,データシート2!$A:$SI,MATCH($R$2&amp;"_"&amp;$C38,データシート2!$A$1:$SI$1,0),0)</f>
        <v>49.752000000000002</v>
      </c>
      <c r="W38" s="948">
        <f>VLOOKUP($D$3&amp;"_"&amp;W$3,データシート2!$A:$SI,MATCH($R$2&amp;"_"&amp;$C38,データシート2!$A$1:$SI$1,0),0)</f>
        <v>45.335999999999999</v>
      </c>
      <c r="X38" s="948">
        <f>VLOOKUP($D$3&amp;"_"&amp;X$3,データシート2!$A:$SI,MATCH($R$2&amp;"_"&amp;$C38,データシート2!$A$1:$SI$1,0),0)</f>
        <v>47.743000000000002</v>
      </c>
      <c r="Y38" s="948">
        <f>VLOOKUP($D$3&amp;"_"&amp;Y$3,データシート2!$A:$SI,MATCH($R$2&amp;"_"&amp;$C38,データシート2!$A$1:$SI$1,0),0)</f>
        <v>49.177999999999997</v>
      </c>
      <c r="Z38" s="948">
        <f>VLOOKUP($D$3&amp;"_"&amp;Z$3,データシート2!$A:$SI,MATCH($R$2&amp;"_"&amp;$C38,データシート2!$A$1:$SI$1,0),0)</f>
        <v>43.91</v>
      </c>
      <c r="AA38" s="948">
        <f>VLOOKUP($D$3&amp;"_"&amp;AA$3,データシート2!$A:$SI,MATCH($R$2&amp;"_"&amp;$C38,データシート2!$A$1:$SI$1,0),0)</f>
        <v>41.603000000000002</v>
      </c>
      <c r="AB38" s="949">
        <f>VLOOKUP($D$3&amp;"_"&amp;AB$3,データシート2!$A:$SI,MATCH($R$2&amp;"_"&amp;$C38,データシート2!$A$1:$SI$1,0),0)</f>
        <v>41.640999999999998</v>
      </c>
    </row>
    <row r="39" spans="2:29" s="756" customFormat="1" ht="16.5" customHeight="1">
      <c r="B39" s="748"/>
      <c r="C39" s="773">
        <v>19</v>
      </c>
      <c r="D39" s="774" t="s">
        <v>551</v>
      </c>
      <c r="E39" s="880"/>
      <c r="F39" s="775"/>
      <c r="G39" s="776">
        <f>VLOOKUP($D$3&amp;"_"&amp;G$3,データシート2!$A:$SI,MATCH($G$2&amp;"_"&amp;$C39,データシート2!$A$1:$SI$1,0),0)</f>
        <v>0</v>
      </c>
      <c r="H39" s="777">
        <f>VLOOKUP($D$3&amp;"_"&amp;H$3,データシート2!$A:$SI,MATCH($G$2&amp;"_"&amp;$C39,データシート2!$A$1:$SI$1,0),0)</f>
        <v>0</v>
      </c>
      <c r="I39" s="777">
        <f>VLOOKUP($D$3&amp;"_"&amp;I$3,データシート2!$A:$SI,MATCH($G$2&amp;"_"&amp;$C39,データシート2!$A$1:$SI$1,0),0)</f>
        <v>0</v>
      </c>
      <c r="J39" s="777">
        <f>VLOOKUP($D$3&amp;"_"&amp;J$3,データシート2!$A:$SI,MATCH($G$2&amp;"_"&amp;$C39,データシート2!$A$1:$SI$1,0),0)</f>
        <v>0</v>
      </c>
      <c r="K39" s="778">
        <f>VLOOKUP($D$3&amp;"_"&amp;K$3,データシート2!$A:$SI,MATCH($G$2&amp;"_"&amp;$C39,データシート2!$A$1:$SI$1,0),0)</f>
        <v>0</v>
      </c>
      <c r="L39" s="778">
        <f>VLOOKUP($D$3&amp;"_"&amp;L$3,データシート2!$A:$SI,MATCH($G$2&amp;"_"&amp;$C39,データシート2!$A$1:$SI$1,0),0)</f>
        <v>0</v>
      </c>
      <c r="M39" s="778">
        <f>VLOOKUP($D$3&amp;"_"&amp;M$3,データシート2!$A:$SI,MATCH($G$2&amp;"_"&amp;$C39,データシート2!$A$1:$SI$1,0),0)</f>
        <v>1</v>
      </c>
      <c r="N39" s="778">
        <f>VLOOKUP($D$3&amp;"_"&amp;N$3,データシート2!$A:$SI,MATCH($G$2&amp;"_"&amp;$C39,データシート2!$A$1:$SI$1,0),0)</f>
        <v>1</v>
      </c>
      <c r="O39" s="778">
        <f>VLOOKUP($D$3&amp;"_"&amp;O$3,データシート2!$A:$SI,MATCH($G$2&amp;"_"&amp;$C39,データシート2!$A$1:$SI$1,0),0)</f>
        <v>1</v>
      </c>
      <c r="P39" s="778">
        <f>VLOOKUP($D$3&amp;"_"&amp;P$3,データシート2!$A:$SI,MATCH($G$2&amp;"_"&amp;$C39,データシート2!$A$1:$SI$1,0),0)</f>
        <v>1</v>
      </c>
      <c r="Q39" s="779">
        <f>VLOOKUP($D$3&amp;"_"&amp;Q$3,データシート2!$A:$SI,MATCH($G$2&amp;"_"&amp;$C39,データシート2!$A$1:$SI$1,0),0)</f>
        <v>1</v>
      </c>
      <c r="R39" s="947">
        <f>VLOOKUP($D$3&amp;"_"&amp;R$3,データシート2!$A:$SI,MATCH($R$2&amp;"_"&amp;$C39,データシート2!$A$1:$SI$1,0),0)</f>
        <v>0</v>
      </c>
      <c r="S39" s="948">
        <f>VLOOKUP($D$3&amp;"_"&amp;S$3,データシート2!$A:$SI,MATCH($R$2&amp;"_"&amp;$C39,データシート2!$A$1:$SI$1,0),0)</f>
        <v>0</v>
      </c>
      <c r="T39" s="948">
        <f>VLOOKUP($D$3&amp;"_"&amp;T$3,データシート2!$A:$SI,MATCH($R$2&amp;"_"&amp;$C39,データシート2!$A$1:$SI$1,0),0)</f>
        <v>0</v>
      </c>
      <c r="U39" s="948">
        <f>VLOOKUP($D$3&amp;"_"&amp;U$3,データシート2!$A:$SI,MATCH($R$2&amp;"_"&amp;$C39,データシート2!$A$1:$SI$1,0),0)</f>
        <v>0</v>
      </c>
      <c r="V39" s="948">
        <f>VLOOKUP($D$3&amp;"_"&amp;V$3,データシート2!$A:$SI,MATCH($R$2&amp;"_"&amp;$C39,データシート2!$A$1:$SI$1,0),0)</f>
        <v>0</v>
      </c>
      <c r="W39" s="948">
        <f>VLOOKUP($D$3&amp;"_"&amp;W$3,データシート2!$A:$SI,MATCH($R$2&amp;"_"&amp;$C39,データシート2!$A$1:$SI$1,0),0)</f>
        <v>0</v>
      </c>
      <c r="X39" s="948">
        <f>VLOOKUP($D$3&amp;"_"&amp;X$3,データシート2!$A:$SI,MATCH($R$2&amp;"_"&amp;$C39,データシート2!$A$1:$SI$1,0),0)</f>
        <v>3.53</v>
      </c>
      <c r="Y39" s="948">
        <f>VLOOKUP($D$3&amp;"_"&amp;Y$3,データシート2!$A:$SI,MATCH($R$2&amp;"_"&amp;$C39,データシート2!$A$1:$SI$1,0),0)</f>
        <v>4.0339999999999998</v>
      </c>
      <c r="Z39" s="948">
        <f>VLOOKUP($D$3&amp;"_"&amp;Z$3,データシート2!$A:$SI,MATCH($R$2&amp;"_"&amp;$C39,データシート2!$A$1:$SI$1,0),0)</f>
        <v>3.5129999999999999</v>
      </c>
      <c r="AA39" s="948">
        <f>VLOOKUP($D$3&amp;"_"&amp;AA$3,データシート2!$A:$SI,MATCH($R$2&amp;"_"&amp;$C39,データシート2!$A$1:$SI$1,0),0)</f>
        <v>2.7719999999999998</v>
      </c>
      <c r="AB39" s="949">
        <f>VLOOKUP($D$3&amp;"_"&amp;AB$3,データシート2!$A:$SI,MATCH($R$2&amp;"_"&amp;$C39,データシート2!$A$1:$SI$1,0),0)</f>
        <v>3.097</v>
      </c>
    </row>
    <row r="40" spans="2:29" s="756" customFormat="1" ht="16.5" customHeight="1">
      <c r="B40" s="748"/>
      <c r="C40" s="773">
        <v>20</v>
      </c>
      <c r="D40" s="774" t="s">
        <v>552</v>
      </c>
      <c r="E40" s="773"/>
      <c r="F40" s="775"/>
      <c r="G40" s="776">
        <f>VLOOKUP($D$3&amp;"_"&amp;G$3,データシート2!$A:$SI,MATCH($G$2&amp;"_"&amp;$C40,データシート2!$A$1:$SI$1,0),0)</f>
        <v>1</v>
      </c>
      <c r="H40" s="777">
        <f>VLOOKUP($D$3&amp;"_"&amp;H$3,データシート2!$A:$SI,MATCH($G$2&amp;"_"&amp;$C40,データシート2!$A$1:$SI$1,0),0)</f>
        <v>1</v>
      </c>
      <c r="I40" s="777">
        <f>VLOOKUP($D$3&amp;"_"&amp;I$3,データシート2!$A:$SI,MATCH($G$2&amp;"_"&amp;$C40,データシート2!$A$1:$SI$1,0),0)</f>
        <v>1</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4.1680000000000001</v>
      </c>
      <c r="S40" s="948">
        <f>VLOOKUP($D$3&amp;"_"&amp;S$3,データシート2!$A:$SI,MATCH($R$2&amp;"_"&amp;$C40,データシート2!$A$1:$SI$1,0),0)</f>
        <v>2.75</v>
      </c>
      <c r="T40" s="948">
        <f>VLOOKUP($D$3&amp;"_"&amp;T$3,データシート2!$A:$SI,MATCH($R$2&amp;"_"&amp;$C40,データシート2!$A$1:$SI$1,0),0)</f>
        <v>2.242</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4</v>
      </c>
      <c r="H41" s="777">
        <f>VLOOKUP($D$3&amp;"_"&amp;H$3,データシート2!$A:$SI,MATCH($G$2&amp;"_"&amp;$C41,データシート2!$A$1:$SI$1,0),0)</f>
        <v>4</v>
      </c>
      <c r="I41" s="777">
        <f>VLOOKUP($D$3&amp;"_"&amp;I$3,データシート2!$A:$SI,MATCH($G$2&amp;"_"&amp;$C41,データシート2!$A$1:$SI$1,0),0)</f>
        <v>5</v>
      </c>
      <c r="J41" s="777">
        <f>VLOOKUP($D$3&amp;"_"&amp;J$3,データシート2!$A:$SI,MATCH($G$2&amp;"_"&amp;$C41,データシート2!$A$1:$SI$1,0),0)</f>
        <v>5</v>
      </c>
      <c r="K41" s="778">
        <f>VLOOKUP($D$3&amp;"_"&amp;K$3,データシート2!$A:$SI,MATCH($G$2&amp;"_"&amp;$C41,データシート2!$A$1:$SI$1,0),0)</f>
        <v>5</v>
      </c>
      <c r="L41" s="778">
        <f>VLOOKUP($D$3&amp;"_"&amp;L$3,データシート2!$A:$SI,MATCH($G$2&amp;"_"&amp;$C41,データシート2!$A$1:$SI$1,0),0)</f>
        <v>6</v>
      </c>
      <c r="M41" s="778">
        <f>VLOOKUP($D$3&amp;"_"&amp;M$3,データシート2!$A:$SI,MATCH($G$2&amp;"_"&amp;$C41,データシート2!$A$1:$SI$1,0),0)</f>
        <v>6</v>
      </c>
      <c r="N41" s="778">
        <f>VLOOKUP($D$3&amp;"_"&amp;N$3,データシート2!$A:$SI,MATCH($G$2&amp;"_"&amp;$C41,データシート2!$A$1:$SI$1,0),0)</f>
        <v>6</v>
      </c>
      <c r="O41" s="778">
        <f>VLOOKUP($D$3&amp;"_"&amp;O$3,データシート2!$A:$SI,MATCH($G$2&amp;"_"&amp;$C41,データシート2!$A$1:$SI$1,0),0)</f>
        <v>5</v>
      </c>
      <c r="P41" s="778">
        <f>VLOOKUP($D$3&amp;"_"&amp;P$3,データシート2!$A:$SI,MATCH($G$2&amp;"_"&amp;$C41,データシート2!$A$1:$SI$1,0),0)</f>
        <v>5</v>
      </c>
      <c r="Q41" s="779">
        <f>VLOOKUP($D$3&amp;"_"&amp;Q$3,データシート2!$A:$SI,MATCH($G$2&amp;"_"&amp;$C41,データシート2!$A$1:$SI$1,0),0)</f>
        <v>3</v>
      </c>
      <c r="R41" s="947">
        <f>VLOOKUP($D$3&amp;"_"&amp;R$3,データシート2!$A:$SI,MATCH($R$2&amp;"_"&amp;$C41,データシート2!$A$1:$SI$1,0),0)</f>
        <v>176.97800000000001</v>
      </c>
      <c r="S41" s="948">
        <f>VLOOKUP($D$3&amp;"_"&amp;S$3,データシート2!$A:$SI,MATCH($R$2&amp;"_"&amp;$C41,データシート2!$A$1:$SI$1,0),0)</f>
        <v>169.91</v>
      </c>
      <c r="T41" s="948">
        <f>VLOOKUP($D$3&amp;"_"&amp;T$3,データシート2!$A:$SI,MATCH($R$2&amp;"_"&amp;$C41,データシート2!$A$1:$SI$1,0),0)</f>
        <v>152.321</v>
      </c>
      <c r="U41" s="948">
        <f>VLOOKUP($D$3&amp;"_"&amp;U$3,データシート2!$A:$SI,MATCH($R$2&amp;"_"&amp;$C41,データシート2!$A$1:$SI$1,0),0)</f>
        <v>160.29599999999999</v>
      </c>
      <c r="V41" s="948">
        <f>VLOOKUP($D$3&amp;"_"&amp;V$3,データシート2!$A:$SI,MATCH($R$2&amp;"_"&amp;$C41,データシート2!$A$1:$SI$1,0),0)</f>
        <v>172.65299999999999</v>
      </c>
      <c r="W41" s="948">
        <f>VLOOKUP($D$3&amp;"_"&amp;W$3,データシート2!$A:$SI,MATCH($R$2&amp;"_"&amp;$C41,データシート2!$A$1:$SI$1,0),0)</f>
        <v>157.87</v>
      </c>
      <c r="X41" s="948">
        <f>VLOOKUP($D$3&amp;"_"&amp;X$3,データシート2!$A:$SI,MATCH($R$2&amp;"_"&amp;$C41,データシート2!$A$1:$SI$1,0),0)</f>
        <v>162.66900000000001</v>
      </c>
      <c r="Y41" s="948">
        <f>VLOOKUP($D$3&amp;"_"&amp;Y$3,データシート2!$A:$SI,MATCH($R$2&amp;"_"&amp;$C41,データシート2!$A$1:$SI$1,0),0)</f>
        <v>153.57499999999999</v>
      </c>
      <c r="Z41" s="948">
        <f>VLOOKUP($D$3&amp;"_"&amp;Z$3,データシート2!$A:$SI,MATCH($R$2&amp;"_"&amp;$C41,データシート2!$A$1:$SI$1,0),0)</f>
        <v>128.536</v>
      </c>
      <c r="AA41" s="948">
        <f>VLOOKUP($D$3&amp;"_"&amp;AA$3,データシート2!$A:$SI,MATCH($R$2&amp;"_"&amp;$C41,データシート2!$A$1:$SI$1,0),0)</f>
        <v>82.634</v>
      </c>
      <c r="AB41" s="949">
        <f>VLOOKUP($D$3&amp;"_"&amp;AB$3,データシート2!$A:$SI,MATCH($R$2&amp;"_"&amp;$C41,データシート2!$A$1:$SI$1,0),0)</f>
        <v>36.902999999999999</v>
      </c>
    </row>
    <row r="42" spans="2:29" s="756" customFormat="1" ht="16.5" customHeight="1">
      <c r="B42" s="748"/>
      <c r="C42" s="773">
        <v>22</v>
      </c>
      <c r="D42" s="774" t="s">
        <v>554</v>
      </c>
      <c r="E42" s="773"/>
      <c r="F42" s="775"/>
      <c r="G42" s="776">
        <f>VLOOKUP($D$3&amp;"_"&amp;G$3,データシート2!$A:$SI,MATCH($G$2&amp;"_"&amp;$C42,データシート2!$A$1:$SI$1,0),0)</f>
        <v>1</v>
      </c>
      <c r="H42" s="777">
        <f>VLOOKUP($D$3&amp;"_"&amp;H$3,データシート2!$A:$SI,MATCH($G$2&amp;"_"&amp;$C42,データシート2!$A$1:$SI$1,0),0)</f>
        <v>2</v>
      </c>
      <c r="I42" s="777">
        <f>VLOOKUP($D$3&amp;"_"&amp;I$3,データシート2!$A:$SI,MATCH($G$2&amp;"_"&amp;$C42,データシート2!$A$1:$SI$1,0),0)</f>
        <v>2</v>
      </c>
      <c r="J42" s="777">
        <f>VLOOKUP($D$3&amp;"_"&amp;J$3,データシート2!$A:$SI,MATCH($G$2&amp;"_"&amp;$C42,データシート2!$A$1:$SI$1,0),0)</f>
        <v>2</v>
      </c>
      <c r="K42" s="778">
        <f>VLOOKUP($D$3&amp;"_"&amp;K$3,データシート2!$A:$SI,MATCH($G$2&amp;"_"&amp;$C42,データシート2!$A$1:$SI$1,0),0)</f>
        <v>3</v>
      </c>
      <c r="L42" s="778">
        <f>VLOOKUP($D$3&amp;"_"&amp;L$3,データシート2!$A:$SI,MATCH($G$2&amp;"_"&amp;$C42,データシート2!$A$1:$SI$1,0),0)</f>
        <v>2</v>
      </c>
      <c r="M42" s="778">
        <f>VLOOKUP($D$3&amp;"_"&amp;M$3,データシート2!$A:$SI,MATCH($G$2&amp;"_"&amp;$C42,データシート2!$A$1:$SI$1,0),0)</f>
        <v>2</v>
      </c>
      <c r="N42" s="778">
        <f>VLOOKUP($D$3&amp;"_"&amp;N$3,データシート2!$A:$SI,MATCH($G$2&amp;"_"&amp;$C42,データシート2!$A$1:$SI$1,0),0)</f>
        <v>2</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14.000999999999999</v>
      </c>
      <c r="S42" s="948">
        <f>VLOOKUP($D$3&amp;"_"&amp;S$3,データシート2!$A:$SI,MATCH($R$2&amp;"_"&amp;$C42,データシート2!$A$1:$SI$1,0),0)</f>
        <v>20.422000000000001</v>
      </c>
      <c r="T42" s="948">
        <f>VLOOKUP($D$3&amp;"_"&amp;T$3,データシート2!$A:$SI,MATCH($R$2&amp;"_"&amp;$C42,データシート2!$A$1:$SI$1,0),0)</f>
        <v>23.21</v>
      </c>
      <c r="U42" s="948">
        <f>VLOOKUP($D$3&amp;"_"&amp;U$3,データシート2!$A:$SI,MATCH($R$2&amp;"_"&amp;$C42,データシート2!$A$1:$SI$1,0),0)</f>
        <v>22.713999999999999</v>
      </c>
      <c r="V42" s="948">
        <f>VLOOKUP($D$3&amp;"_"&amp;V$3,データシート2!$A:$SI,MATCH($R$2&amp;"_"&amp;$C42,データシート2!$A$1:$SI$1,0),0)</f>
        <v>25.68</v>
      </c>
      <c r="W42" s="948">
        <f>VLOOKUP($D$3&amp;"_"&amp;W$3,データシート2!$A:$SI,MATCH($R$2&amp;"_"&amp;$C42,データシート2!$A$1:$SI$1,0),0)</f>
        <v>20.466000000000001</v>
      </c>
      <c r="X42" s="948">
        <f>VLOOKUP($D$3&amp;"_"&amp;X$3,データシート2!$A:$SI,MATCH($R$2&amp;"_"&amp;$C42,データシート2!$A$1:$SI$1,0),0)</f>
        <v>24.027999999999999</v>
      </c>
      <c r="Y42" s="948">
        <f>VLOOKUP($D$3&amp;"_"&amp;Y$3,データシート2!$A:$SI,MATCH($R$2&amp;"_"&amp;$C42,データシート2!$A$1:$SI$1,0),0)</f>
        <v>25.244</v>
      </c>
      <c r="Z42" s="948">
        <f>VLOOKUP($D$3&amp;"_"&amp;Z$3,データシート2!$A:$SI,MATCH($R$2&amp;"_"&amp;$C42,データシート2!$A$1:$SI$1,0),0)</f>
        <v>19.861000000000001</v>
      </c>
      <c r="AA42" s="948">
        <f>VLOOKUP($D$3&amp;"_"&amp;AA$3,データシート2!$A:$SI,MATCH($R$2&amp;"_"&amp;$C42,データシート2!$A$1:$SI$1,0),0)</f>
        <v>16.75</v>
      </c>
      <c r="AB42" s="949">
        <f>VLOOKUP($D$3&amp;"_"&amp;AB$3,データシート2!$A:$SI,MATCH($R$2&amp;"_"&amp;$C42,データシート2!$A$1:$SI$1,0),0)</f>
        <v>20.047000000000001</v>
      </c>
    </row>
    <row r="43" spans="2:29" s="756" customFormat="1" ht="16.5" customHeight="1">
      <c r="B43" s="748"/>
      <c r="C43" s="773">
        <v>23</v>
      </c>
      <c r="D43" s="774" t="s">
        <v>555</v>
      </c>
      <c r="E43" s="773"/>
      <c r="F43" s="775"/>
      <c r="G43" s="776">
        <f>VLOOKUP($D$3&amp;"_"&amp;G$3,データシート2!$A:$SI,MATCH($G$2&amp;"_"&amp;$C43,データシート2!$A$1:$SI$1,0),0)</f>
        <v>12</v>
      </c>
      <c r="H43" s="777">
        <f>VLOOKUP($D$3&amp;"_"&amp;H$3,データシート2!$A:$SI,MATCH($G$2&amp;"_"&amp;$C43,データシート2!$A$1:$SI$1,0),0)</f>
        <v>11</v>
      </c>
      <c r="I43" s="777">
        <f>VLOOKUP($D$3&amp;"_"&amp;I$3,データシート2!$A:$SI,MATCH($G$2&amp;"_"&amp;$C43,データシート2!$A$1:$SI$1,0),0)</f>
        <v>12</v>
      </c>
      <c r="J43" s="777">
        <f>VLOOKUP($D$3&amp;"_"&amp;J$3,データシート2!$A:$SI,MATCH($G$2&amp;"_"&amp;$C43,データシート2!$A$1:$SI$1,0),0)</f>
        <v>11</v>
      </c>
      <c r="K43" s="778">
        <f>VLOOKUP($D$3&amp;"_"&amp;K$3,データシート2!$A:$SI,MATCH($G$2&amp;"_"&amp;$C43,データシート2!$A$1:$SI$1,0),0)</f>
        <v>10</v>
      </c>
      <c r="L43" s="778">
        <f>VLOOKUP($D$3&amp;"_"&amp;L$3,データシート2!$A:$SI,MATCH($G$2&amp;"_"&amp;$C43,データシート2!$A$1:$SI$1,0),0)</f>
        <v>10</v>
      </c>
      <c r="M43" s="778">
        <f>VLOOKUP($D$3&amp;"_"&amp;M$3,データシート2!$A:$SI,MATCH($G$2&amp;"_"&amp;$C43,データシート2!$A$1:$SI$1,0),0)</f>
        <v>10</v>
      </c>
      <c r="N43" s="778">
        <f>VLOOKUP($D$3&amp;"_"&amp;N$3,データシート2!$A:$SI,MATCH($G$2&amp;"_"&amp;$C43,データシート2!$A$1:$SI$1,0),0)</f>
        <v>11</v>
      </c>
      <c r="O43" s="778">
        <f>VLOOKUP($D$3&amp;"_"&amp;O$3,データシート2!$A:$SI,MATCH($G$2&amp;"_"&amp;$C43,データシート2!$A$1:$SI$1,0),0)</f>
        <v>11</v>
      </c>
      <c r="P43" s="778">
        <f>VLOOKUP($D$3&amp;"_"&amp;P$3,データシート2!$A:$SI,MATCH($G$2&amp;"_"&amp;$C43,データシート2!$A$1:$SI$1,0),0)</f>
        <v>11</v>
      </c>
      <c r="Q43" s="779">
        <f>VLOOKUP($D$3&amp;"_"&amp;Q$3,データシート2!$A:$SI,MATCH($G$2&amp;"_"&amp;$C43,データシート2!$A$1:$SI$1,0),0)</f>
        <v>12</v>
      </c>
      <c r="R43" s="947">
        <f>VLOOKUP($D$3&amp;"_"&amp;R$3,データシート2!$A:$SI,MATCH($R$2&amp;"_"&amp;$C43,データシート2!$A$1:$SI$1,0),0)</f>
        <v>75.375</v>
      </c>
      <c r="S43" s="948">
        <f>VLOOKUP($D$3&amp;"_"&amp;S$3,データシート2!$A:$SI,MATCH($R$2&amp;"_"&amp;$C43,データシート2!$A$1:$SI$1,0),0)</f>
        <v>73.558000000000007</v>
      </c>
      <c r="T43" s="948">
        <f>VLOOKUP($D$3&amp;"_"&amp;T$3,データシート2!$A:$SI,MATCH($R$2&amp;"_"&amp;$C43,データシート2!$A$1:$SI$1,0),0)</f>
        <v>79.917000000000002</v>
      </c>
      <c r="U43" s="948">
        <f>VLOOKUP($D$3&amp;"_"&amp;U$3,データシート2!$A:$SI,MATCH($R$2&amp;"_"&amp;$C43,データシート2!$A$1:$SI$1,0),0)</f>
        <v>74.915999999999997</v>
      </c>
      <c r="V43" s="948">
        <f>VLOOKUP($D$3&amp;"_"&amp;V$3,データシート2!$A:$SI,MATCH($R$2&amp;"_"&amp;$C43,データシート2!$A$1:$SI$1,0),0)</f>
        <v>69.858999999999995</v>
      </c>
      <c r="W43" s="948">
        <f>VLOOKUP($D$3&amp;"_"&amp;W$3,データシート2!$A:$SI,MATCH($R$2&amp;"_"&amp;$C43,データシート2!$A$1:$SI$1,0),0)</f>
        <v>69.712999999999994</v>
      </c>
      <c r="X43" s="948">
        <f>VLOOKUP($D$3&amp;"_"&amp;X$3,データシート2!$A:$SI,MATCH($R$2&amp;"_"&amp;$C43,データシート2!$A$1:$SI$1,0),0)</f>
        <v>70.227999999999994</v>
      </c>
      <c r="Y43" s="948">
        <f>VLOOKUP($D$3&amp;"_"&amp;Y$3,データシート2!$A:$SI,MATCH($R$2&amp;"_"&amp;$C43,データシート2!$A$1:$SI$1,0),0)</f>
        <v>72.042000000000002</v>
      </c>
      <c r="Z43" s="948">
        <f>VLOOKUP($D$3&amp;"_"&amp;Z$3,データシート2!$A:$SI,MATCH($R$2&amp;"_"&amp;$C43,データシート2!$A$1:$SI$1,0),0)</f>
        <v>66.869</v>
      </c>
      <c r="AA43" s="948">
        <f>VLOOKUP($D$3&amp;"_"&amp;AA$3,データシート2!$A:$SI,MATCH($R$2&amp;"_"&amp;$C43,データシート2!$A$1:$SI$1,0),0)</f>
        <v>73.900000000000006</v>
      </c>
      <c r="AB43" s="949">
        <f>VLOOKUP($D$3&amp;"_"&amp;AB$3,データシート2!$A:$SI,MATCH($R$2&amp;"_"&amp;$C43,データシート2!$A$1:$SI$1,0),0)</f>
        <v>105.378</v>
      </c>
    </row>
    <row r="44" spans="2:29" s="756" customFormat="1" ht="16.5" customHeight="1">
      <c r="B44" s="748"/>
      <c r="C44" s="773">
        <v>24</v>
      </c>
      <c r="D44" s="774" t="s">
        <v>556</v>
      </c>
      <c r="E44" s="773"/>
      <c r="F44" s="775"/>
      <c r="G44" s="776">
        <f>VLOOKUP($D$3&amp;"_"&amp;G$3,データシート2!$A:$SI,MATCH($G$2&amp;"_"&amp;$C44,データシート2!$A$1:$SI$1,0),0)</f>
        <v>15</v>
      </c>
      <c r="H44" s="777">
        <f>VLOOKUP($D$3&amp;"_"&amp;H$3,データシート2!$A:$SI,MATCH($G$2&amp;"_"&amp;$C44,データシート2!$A$1:$SI$1,0),0)</f>
        <v>14</v>
      </c>
      <c r="I44" s="777">
        <f>VLOOKUP($D$3&amp;"_"&amp;I$3,データシート2!$A:$SI,MATCH($G$2&amp;"_"&amp;$C44,データシート2!$A$1:$SI$1,0),0)</f>
        <v>15</v>
      </c>
      <c r="J44" s="777">
        <f>VLOOKUP($D$3&amp;"_"&amp;J$3,データシート2!$A:$SI,MATCH($G$2&amp;"_"&amp;$C44,データシート2!$A$1:$SI$1,0),0)</f>
        <v>15</v>
      </c>
      <c r="K44" s="778">
        <f>VLOOKUP($D$3&amp;"_"&amp;K$3,データシート2!$A:$SI,MATCH($G$2&amp;"_"&amp;$C44,データシート2!$A$1:$SI$1,0),0)</f>
        <v>15</v>
      </c>
      <c r="L44" s="778">
        <f>VLOOKUP($D$3&amp;"_"&amp;L$3,データシート2!$A:$SI,MATCH($G$2&amp;"_"&amp;$C44,データシート2!$A$1:$SI$1,0),0)</f>
        <v>14</v>
      </c>
      <c r="M44" s="778">
        <f>VLOOKUP($D$3&amp;"_"&amp;M$3,データシート2!$A:$SI,MATCH($G$2&amp;"_"&amp;$C44,データシート2!$A$1:$SI$1,0),0)</f>
        <v>15</v>
      </c>
      <c r="N44" s="778">
        <f>VLOOKUP($D$3&amp;"_"&amp;N$3,データシート2!$A:$SI,MATCH($G$2&amp;"_"&amp;$C44,データシート2!$A$1:$SI$1,0),0)</f>
        <v>15</v>
      </c>
      <c r="O44" s="778">
        <f>VLOOKUP($D$3&amp;"_"&amp;O$3,データシート2!$A:$SI,MATCH($G$2&amp;"_"&amp;$C44,データシート2!$A$1:$SI$1,0),0)</f>
        <v>15</v>
      </c>
      <c r="P44" s="778">
        <f>VLOOKUP($D$3&amp;"_"&amp;P$3,データシート2!$A:$SI,MATCH($G$2&amp;"_"&amp;$C44,データシート2!$A$1:$SI$1,0),0)</f>
        <v>15</v>
      </c>
      <c r="Q44" s="779">
        <f>VLOOKUP($D$3&amp;"_"&amp;Q$3,データシート2!$A:$SI,MATCH($G$2&amp;"_"&amp;$C44,データシート2!$A$1:$SI$1,0),0)</f>
        <v>15</v>
      </c>
      <c r="R44" s="947">
        <f>VLOOKUP($D$3&amp;"_"&amp;R$3,データシート2!$A:$SI,MATCH($R$2&amp;"_"&amp;$C44,データシート2!$A$1:$SI$1,0),0)</f>
        <v>77.292000000000002</v>
      </c>
      <c r="S44" s="948">
        <f>VLOOKUP($D$3&amp;"_"&amp;S$3,データシート2!$A:$SI,MATCH($R$2&amp;"_"&amp;$C44,データシート2!$A$1:$SI$1,0),0)</f>
        <v>77.480999999999995</v>
      </c>
      <c r="T44" s="948">
        <f>VLOOKUP($D$3&amp;"_"&amp;T$3,データシート2!$A:$SI,MATCH($R$2&amp;"_"&amp;$C44,データシート2!$A$1:$SI$1,0),0)</f>
        <v>84.313000000000002</v>
      </c>
      <c r="U44" s="948">
        <f>VLOOKUP($D$3&amp;"_"&amp;U$3,データシート2!$A:$SI,MATCH($R$2&amp;"_"&amp;$C44,データシート2!$A$1:$SI$1,0),0)</f>
        <v>82.442999999999998</v>
      </c>
      <c r="V44" s="948">
        <f>VLOOKUP($D$3&amp;"_"&amp;V$3,データシート2!$A:$SI,MATCH($R$2&amp;"_"&amp;$C44,データシート2!$A$1:$SI$1,0),0)</f>
        <v>79.626999999999995</v>
      </c>
      <c r="W44" s="948">
        <f>VLOOKUP($D$3&amp;"_"&amp;W$3,データシート2!$A:$SI,MATCH($R$2&amp;"_"&amp;$C44,データシート2!$A$1:$SI$1,0),0)</f>
        <v>60.823999999999998</v>
      </c>
      <c r="X44" s="948">
        <f>VLOOKUP($D$3&amp;"_"&amp;X$3,データシート2!$A:$SI,MATCH($R$2&amp;"_"&amp;$C44,データシート2!$A$1:$SI$1,0),0)</f>
        <v>90.194000000000003</v>
      </c>
      <c r="Y44" s="948">
        <f>VLOOKUP($D$3&amp;"_"&amp;Y$3,データシート2!$A:$SI,MATCH($R$2&amp;"_"&amp;$C44,データシート2!$A$1:$SI$1,0),0)</f>
        <v>89.906000000000006</v>
      </c>
      <c r="Z44" s="948">
        <f>VLOOKUP($D$3&amp;"_"&amp;Z$3,データシート2!$A:$SI,MATCH($R$2&amp;"_"&amp;$C44,データシート2!$A$1:$SI$1,0),0)</f>
        <v>84.819000000000003</v>
      </c>
      <c r="AA44" s="948">
        <f>VLOOKUP($D$3&amp;"_"&amp;AA$3,データシート2!$A:$SI,MATCH($R$2&amp;"_"&amp;$C44,データシート2!$A$1:$SI$1,0),0)</f>
        <v>76.075999999999993</v>
      </c>
      <c r="AB44" s="949">
        <f>VLOOKUP($D$3&amp;"_"&amp;AB$3,データシート2!$A:$SI,MATCH($R$2&amp;"_"&amp;$C44,データシート2!$A$1:$SI$1,0),0)</f>
        <v>78.084999999999994</v>
      </c>
    </row>
    <row r="45" spans="2:29" s="756" customFormat="1" ht="16.5" customHeight="1">
      <c r="B45" s="748"/>
      <c r="C45" s="773">
        <v>25</v>
      </c>
      <c r="D45" s="774" t="s">
        <v>557</v>
      </c>
      <c r="E45" s="773"/>
      <c r="F45" s="775"/>
      <c r="G45" s="776">
        <f>VLOOKUP($D$3&amp;"_"&amp;G$3,データシート2!$A:$SI,MATCH($G$2&amp;"_"&amp;$C45,データシート2!$A$1:$SI$1,0),0)</f>
        <v>9</v>
      </c>
      <c r="H45" s="777">
        <f>VLOOKUP($D$3&amp;"_"&amp;H$3,データシート2!$A:$SI,MATCH($G$2&amp;"_"&amp;$C45,データシート2!$A$1:$SI$1,0),0)</f>
        <v>10</v>
      </c>
      <c r="I45" s="777">
        <f>VLOOKUP($D$3&amp;"_"&amp;I$3,データシート2!$A:$SI,MATCH($G$2&amp;"_"&amp;$C45,データシート2!$A$1:$SI$1,0),0)</f>
        <v>11</v>
      </c>
      <c r="J45" s="777">
        <f>VLOOKUP($D$3&amp;"_"&amp;J$3,データシート2!$A:$SI,MATCH($G$2&amp;"_"&amp;$C45,データシート2!$A$1:$SI$1,0),0)</f>
        <v>12</v>
      </c>
      <c r="K45" s="778">
        <f>VLOOKUP($D$3&amp;"_"&amp;K$3,データシート2!$A:$SI,MATCH($G$2&amp;"_"&amp;$C45,データシート2!$A$1:$SI$1,0),0)</f>
        <v>12</v>
      </c>
      <c r="L45" s="778">
        <f>VLOOKUP($D$3&amp;"_"&amp;L$3,データシート2!$A:$SI,MATCH($G$2&amp;"_"&amp;$C45,データシート2!$A$1:$SI$1,0),0)</f>
        <v>12</v>
      </c>
      <c r="M45" s="778">
        <f>VLOOKUP($D$3&amp;"_"&amp;M$3,データシート2!$A:$SI,MATCH($G$2&amp;"_"&amp;$C45,データシート2!$A$1:$SI$1,0),0)</f>
        <v>13</v>
      </c>
      <c r="N45" s="778">
        <f>VLOOKUP($D$3&amp;"_"&amp;N$3,データシート2!$A:$SI,MATCH($G$2&amp;"_"&amp;$C45,データシート2!$A$1:$SI$1,0),0)</f>
        <v>13</v>
      </c>
      <c r="O45" s="778">
        <f>VLOOKUP($D$3&amp;"_"&amp;O$3,データシート2!$A:$SI,MATCH($G$2&amp;"_"&amp;$C45,データシート2!$A$1:$SI$1,0),0)</f>
        <v>13</v>
      </c>
      <c r="P45" s="778">
        <f>VLOOKUP($D$3&amp;"_"&amp;P$3,データシート2!$A:$SI,MATCH($G$2&amp;"_"&amp;$C45,データシート2!$A$1:$SI$1,0),0)</f>
        <v>13</v>
      </c>
      <c r="Q45" s="779">
        <f>VLOOKUP($D$3&amp;"_"&amp;Q$3,データシート2!$A:$SI,MATCH($G$2&amp;"_"&amp;$C45,データシート2!$A$1:$SI$1,0),0)</f>
        <v>14</v>
      </c>
      <c r="R45" s="947">
        <f>VLOOKUP($D$3&amp;"_"&amp;R$3,データシート2!$A:$SI,MATCH($R$2&amp;"_"&amp;$C45,データシート2!$A$1:$SI$1,0),0)</f>
        <v>75.164000000000001</v>
      </c>
      <c r="S45" s="948">
        <f>VLOOKUP($D$3&amp;"_"&amp;S$3,データシート2!$A:$SI,MATCH($R$2&amp;"_"&amp;$C45,データシート2!$A$1:$SI$1,0),0)</f>
        <v>82.778999999999996</v>
      </c>
      <c r="T45" s="948">
        <f>VLOOKUP($D$3&amp;"_"&amp;T$3,データシート2!$A:$SI,MATCH($R$2&amp;"_"&amp;$C45,データシート2!$A$1:$SI$1,0),0)</f>
        <v>89.659000000000006</v>
      </c>
      <c r="U45" s="948">
        <f>VLOOKUP($D$3&amp;"_"&amp;U$3,データシート2!$A:$SI,MATCH($R$2&amp;"_"&amp;$C45,データシート2!$A$1:$SI$1,0),0)</f>
        <v>94.137</v>
      </c>
      <c r="V45" s="948">
        <f>VLOOKUP($D$3&amp;"_"&amp;V$3,データシート2!$A:$SI,MATCH($R$2&amp;"_"&amp;$C45,データシート2!$A$1:$SI$1,0),0)</f>
        <v>89.882000000000005</v>
      </c>
      <c r="W45" s="948">
        <f>VLOOKUP($D$3&amp;"_"&amp;W$3,データシート2!$A:$SI,MATCH($R$2&amp;"_"&amp;$C45,データシート2!$A$1:$SI$1,0),0)</f>
        <v>87.521000000000001</v>
      </c>
      <c r="X45" s="948">
        <f>VLOOKUP($D$3&amp;"_"&amp;X$3,データシート2!$A:$SI,MATCH($R$2&amp;"_"&amp;$C45,データシート2!$A$1:$SI$1,0),0)</f>
        <v>98.983000000000004</v>
      </c>
      <c r="Y45" s="948">
        <f>VLOOKUP($D$3&amp;"_"&amp;Y$3,データシート2!$A:$SI,MATCH($R$2&amp;"_"&amp;$C45,データシート2!$A$1:$SI$1,0),0)</f>
        <v>100.932</v>
      </c>
      <c r="Z45" s="948">
        <f>VLOOKUP($D$3&amp;"_"&amp;Z$3,データシート2!$A:$SI,MATCH($R$2&amp;"_"&amp;$C45,データシート2!$A$1:$SI$1,0),0)</f>
        <v>85.885000000000005</v>
      </c>
      <c r="AA45" s="948">
        <f>VLOOKUP($D$3&amp;"_"&amp;AA$3,データシート2!$A:$SI,MATCH($R$2&amp;"_"&amp;$C45,データシート2!$A$1:$SI$1,0),0)</f>
        <v>78.498000000000005</v>
      </c>
      <c r="AB45" s="949">
        <f>VLOOKUP($D$3&amp;"_"&amp;AB$3,データシート2!$A:$SI,MATCH($R$2&amp;"_"&amp;$C45,データシート2!$A$1:$SI$1,0),0)</f>
        <v>85.728999999999999</v>
      </c>
    </row>
    <row r="46" spans="2:29" s="756" customFormat="1" ht="16.5" customHeight="1">
      <c r="B46" s="748"/>
      <c r="C46" s="773">
        <v>26</v>
      </c>
      <c r="D46" s="774" t="s">
        <v>558</v>
      </c>
      <c r="E46" s="773"/>
      <c r="F46" s="775"/>
      <c r="G46" s="776">
        <f>VLOOKUP($D$3&amp;"_"&amp;G$3,データシート2!$A:$SI,MATCH($G$2&amp;"_"&amp;$C46,データシート2!$A$1:$SI$1,0),0)</f>
        <v>5</v>
      </c>
      <c r="H46" s="777">
        <f>VLOOKUP($D$3&amp;"_"&amp;H$3,データシート2!$A:$SI,MATCH($G$2&amp;"_"&amp;$C46,データシート2!$A$1:$SI$1,0),0)</f>
        <v>5</v>
      </c>
      <c r="I46" s="777">
        <f>VLOOKUP($D$3&amp;"_"&amp;I$3,データシート2!$A:$SI,MATCH($G$2&amp;"_"&amp;$C46,データシート2!$A$1:$SI$1,0),0)</f>
        <v>6</v>
      </c>
      <c r="J46" s="777">
        <f>VLOOKUP($D$3&amp;"_"&amp;J$3,データシート2!$A:$SI,MATCH($G$2&amp;"_"&amp;$C46,データシート2!$A$1:$SI$1,0),0)</f>
        <v>5</v>
      </c>
      <c r="K46" s="778">
        <f>VLOOKUP($D$3&amp;"_"&amp;K$3,データシート2!$A:$SI,MATCH($G$2&amp;"_"&amp;$C46,データシート2!$A$1:$SI$1,0),0)</f>
        <v>5</v>
      </c>
      <c r="L46" s="778">
        <f>VLOOKUP($D$3&amp;"_"&amp;L$3,データシート2!$A:$SI,MATCH($G$2&amp;"_"&amp;$C46,データシート2!$A$1:$SI$1,0),0)</f>
        <v>7</v>
      </c>
      <c r="M46" s="778">
        <f>VLOOKUP($D$3&amp;"_"&amp;M$3,データシート2!$A:$SI,MATCH($G$2&amp;"_"&amp;$C46,データシート2!$A$1:$SI$1,0),0)</f>
        <v>7</v>
      </c>
      <c r="N46" s="778">
        <f>VLOOKUP($D$3&amp;"_"&amp;N$3,データシート2!$A:$SI,MATCH($G$2&amp;"_"&amp;$C46,データシート2!$A$1:$SI$1,0),0)</f>
        <v>7</v>
      </c>
      <c r="O46" s="778">
        <f>VLOOKUP($D$3&amp;"_"&amp;O$3,データシート2!$A:$SI,MATCH($G$2&amp;"_"&amp;$C46,データシート2!$A$1:$SI$1,0),0)</f>
        <v>7</v>
      </c>
      <c r="P46" s="778">
        <f>VLOOKUP($D$3&amp;"_"&amp;P$3,データシート2!$A:$SI,MATCH($G$2&amp;"_"&amp;$C46,データシート2!$A$1:$SI$1,0),0)</f>
        <v>7</v>
      </c>
      <c r="Q46" s="779">
        <f>VLOOKUP($D$3&amp;"_"&amp;Q$3,データシート2!$A:$SI,MATCH($G$2&amp;"_"&amp;$C46,データシート2!$A$1:$SI$1,0),0)</f>
        <v>5</v>
      </c>
      <c r="R46" s="947">
        <f>VLOOKUP($D$3&amp;"_"&amp;R$3,データシート2!$A:$SI,MATCH($R$2&amp;"_"&amp;$C46,データシート2!$A$1:$SI$1,0),0)</f>
        <v>38.112000000000002</v>
      </c>
      <c r="S46" s="948">
        <f>VLOOKUP($D$3&amp;"_"&amp;S$3,データシート2!$A:$SI,MATCH($R$2&amp;"_"&amp;$C46,データシート2!$A$1:$SI$1,0),0)</f>
        <v>32.079000000000001</v>
      </c>
      <c r="T46" s="948">
        <f>VLOOKUP($D$3&amp;"_"&amp;T$3,データシート2!$A:$SI,MATCH($R$2&amp;"_"&amp;$C46,データシート2!$A$1:$SI$1,0),0)</f>
        <v>38.286999999999999</v>
      </c>
      <c r="U46" s="948">
        <f>VLOOKUP($D$3&amp;"_"&amp;U$3,データシート2!$A:$SI,MATCH($R$2&amp;"_"&amp;$C46,データシート2!$A$1:$SI$1,0),0)</f>
        <v>35.985999999999997</v>
      </c>
      <c r="V46" s="948">
        <f>VLOOKUP($D$3&amp;"_"&amp;V$3,データシート2!$A:$SI,MATCH($R$2&amp;"_"&amp;$C46,データシート2!$A$1:$SI$1,0),0)</f>
        <v>34.524000000000001</v>
      </c>
      <c r="W46" s="948">
        <f>VLOOKUP($D$3&amp;"_"&amp;W$3,データシート2!$A:$SI,MATCH($R$2&amp;"_"&amp;$C46,データシート2!$A$1:$SI$1,0),0)</f>
        <v>47.765999999999998</v>
      </c>
      <c r="X46" s="948">
        <f>VLOOKUP($D$3&amp;"_"&amp;X$3,データシート2!$A:$SI,MATCH($R$2&amp;"_"&amp;$C46,データシート2!$A$1:$SI$1,0),0)</f>
        <v>48.905999999999999</v>
      </c>
      <c r="Y46" s="948">
        <f>VLOOKUP($D$3&amp;"_"&amp;Y$3,データシート2!$A:$SI,MATCH($R$2&amp;"_"&amp;$C46,データシート2!$A$1:$SI$1,0),0)</f>
        <v>47.753</v>
      </c>
      <c r="Z46" s="948">
        <f>VLOOKUP($D$3&amp;"_"&amp;Z$3,データシート2!$A:$SI,MATCH($R$2&amp;"_"&amp;$C46,データシート2!$A$1:$SI$1,0),0)</f>
        <v>43.597999999999999</v>
      </c>
      <c r="AA46" s="948">
        <f>VLOOKUP($D$3&amp;"_"&amp;AA$3,データシート2!$A:$SI,MATCH($R$2&amp;"_"&amp;$C46,データシート2!$A$1:$SI$1,0),0)</f>
        <v>31.742999999999999</v>
      </c>
      <c r="AB46" s="949">
        <f>VLOOKUP($D$3&amp;"_"&amp;AB$3,データシート2!$A:$SI,MATCH($R$2&amp;"_"&amp;$C46,データシート2!$A$1:$SI$1,0),0)</f>
        <v>22.670999999999999</v>
      </c>
    </row>
    <row r="47" spans="2:29" s="756" customFormat="1" ht="16.5" customHeight="1">
      <c r="B47" s="748"/>
      <c r="C47" s="773">
        <v>27</v>
      </c>
      <c r="D47" s="774" t="s">
        <v>559</v>
      </c>
      <c r="E47" s="773"/>
      <c r="F47" s="775"/>
      <c r="G47" s="776">
        <f>VLOOKUP($D$3&amp;"_"&amp;G$3,データシート2!$A:$SI,MATCH($G$2&amp;"_"&amp;$C47,データシート2!$A$1:$SI$1,0),0)</f>
        <v>7</v>
      </c>
      <c r="H47" s="777">
        <f>VLOOKUP($D$3&amp;"_"&amp;H$3,データシート2!$A:$SI,MATCH($G$2&amp;"_"&amp;$C47,データシート2!$A$1:$SI$1,0),0)</f>
        <v>6</v>
      </c>
      <c r="I47" s="777">
        <f>VLOOKUP($D$3&amp;"_"&amp;I$3,データシート2!$A:$SI,MATCH($G$2&amp;"_"&amp;$C47,データシート2!$A$1:$SI$1,0),0)</f>
        <v>7</v>
      </c>
      <c r="J47" s="777">
        <f>VLOOKUP($D$3&amp;"_"&amp;J$3,データシート2!$A:$SI,MATCH($G$2&amp;"_"&amp;$C47,データシート2!$A$1:$SI$1,0),0)</f>
        <v>6</v>
      </c>
      <c r="K47" s="778">
        <f>VLOOKUP($D$3&amp;"_"&amp;K$3,データシート2!$A:$SI,MATCH($G$2&amp;"_"&amp;$C47,データシート2!$A$1:$SI$1,0),0)</f>
        <v>6</v>
      </c>
      <c r="L47" s="778">
        <f>VLOOKUP($D$3&amp;"_"&amp;L$3,データシート2!$A:$SI,MATCH($G$2&amp;"_"&amp;$C47,データシート2!$A$1:$SI$1,0),0)</f>
        <v>5</v>
      </c>
      <c r="M47" s="778">
        <f>VLOOKUP($D$3&amp;"_"&amp;M$3,データシート2!$A:$SI,MATCH($G$2&amp;"_"&amp;$C47,データシート2!$A$1:$SI$1,0),0)</f>
        <v>5</v>
      </c>
      <c r="N47" s="778">
        <f>VLOOKUP($D$3&amp;"_"&amp;N$3,データシート2!$A:$SI,MATCH($G$2&amp;"_"&amp;$C47,データシート2!$A$1:$SI$1,0),0)</f>
        <v>5</v>
      </c>
      <c r="O47" s="778">
        <f>VLOOKUP($D$3&amp;"_"&amp;O$3,データシート2!$A:$SI,MATCH($G$2&amp;"_"&amp;$C47,データシート2!$A$1:$SI$1,0),0)</f>
        <v>4</v>
      </c>
      <c r="P47" s="778">
        <f>VLOOKUP($D$3&amp;"_"&amp;P$3,データシート2!$A:$SI,MATCH($G$2&amp;"_"&amp;$C47,データシート2!$A$1:$SI$1,0),0)</f>
        <v>5</v>
      </c>
      <c r="Q47" s="779">
        <f>VLOOKUP($D$3&amp;"_"&amp;Q$3,データシート2!$A:$SI,MATCH($G$2&amp;"_"&amp;$C47,データシート2!$A$1:$SI$1,0),0)</f>
        <v>7</v>
      </c>
      <c r="R47" s="947">
        <f>VLOOKUP($D$3&amp;"_"&amp;R$3,データシート2!$A:$SI,MATCH($R$2&amp;"_"&amp;$C47,データシート2!$A$1:$SI$1,0),0)</f>
        <v>60.917999999999999</v>
      </c>
      <c r="S47" s="948">
        <f>VLOOKUP($D$3&amp;"_"&amp;S$3,データシート2!$A:$SI,MATCH($R$2&amp;"_"&amp;$C47,データシート2!$A$1:$SI$1,0),0)</f>
        <v>62.036999999999999</v>
      </c>
      <c r="T47" s="948">
        <f>VLOOKUP($D$3&amp;"_"&amp;T$3,データシート2!$A:$SI,MATCH($R$2&amp;"_"&amp;$C47,データシート2!$A$1:$SI$1,0),0)</f>
        <v>71.656000000000006</v>
      </c>
      <c r="U47" s="948">
        <f>VLOOKUP($D$3&amp;"_"&amp;U$3,データシート2!$A:$SI,MATCH($R$2&amp;"_"&amp;$C47,データシート2!$A$1:$SI$1,0),0)</f>
        <v>65.346000000000004</v>
      </c>
      <c r="V47" s="948">
        <f>VLOOKUP($D$3&amp;"_"&amp;V$3,データシート2!$A:$SI,MATCH($R$2&amp;"_"&amp;$C47,データシート2!$A$1:$SI$1,0),0)</f>
        <v>64.194999999999993</v>
      </c>
      <c r="W47" s="948">
        <f>VLOOKUP($D$3&amp;"_"&amp;W$3,データシート2!$A:$SI,MATCH($R$2&amp;"_"&amp;$C47,データシート2!$A$1:$SI$1,0),0)</f>
        <v>61.341999999999999</v>
      </c>
      <c r="X47" s="948">
        <f>VLOOKUP($D$3&amp;"_"&amp;X$3,データシート2!$A:$SI,MATCH($R$2&amp;"_"&amp;$C47,データシート2!$A$1:$SI$1,0),0)</f>
        <v>62.686999999999998</v>
      </c>
      <c r="Y47" s="948">
        <f>VLOOKUP($D$3&amp;"_"&amp;Y$3,データシート2!$A:$SI,MATCH($R$2&amp;"_"&amp;$C47,データシート2!$A$1:$SI$1,0),0)</f>
        <v>71.105999999999995</v>
      </c>
      <c r="Z47" s="948">
        <f>VLOOKUP($D$3&amp;"_"&amp;Z$3,データシート2!$A:$SI,MATCH($R$2&amp;"_"&amp;$C47,データシート2!$A$1:$SI$1,0),0)</f>
        <v>53.161000000000001</v>
      </c>
      <c r="AA47" s="948">
        <f>VLOOKUP($D$3&amp;"_"&amp;AA$3,データシート2!$A:$SI,MATCH($R$2&amp;"_"&amp;$C47,データシート2!$A$1:$SI$1,0),0)</f>
        <v>71.289000000000001</v>
      </c>
      <c r="AB47" s="949">
        <f>VLOOKUP($D$3&amp;"_"&amp;AB$3,データシート2!$A:$SI,MATCH($R$2&amp;"_"&amp;$C47,データシート2!$A$1:$SI$1,0),0)</f>
        <v>69.864999999999995</v>
      </c>
    </row>
    <row r="48" spans="2:29" s="756" customFormat="1" ht="16.5" customHeight="1">
      <c r="B48" s="748"/>
      <c r="C48" s="773">
        <v>28</v>
      </c>
      <c r="D48" s="774" t="s">
        <v>560</v>
      </c>
      <c r="E48" s="773"/>
      <c r="F48" s="775"/>
      <c r="G48" s="776">
        <f>VLOOKUP($D$3&amp;"_"&amp;G$3,データシート2!$A:$SI,MATCH($G$2&amp;"_"&amp;$C48,データシート2!$A$1:$SI$1,0),0)</f>
        <v>38</v>
      </c>
      <c r="H48" s="777">
        <f>VLOOKUP($D$3&amp;"_"&amp;H$3,データシート2!$A:$SI,MATCH($G$2&amp;"_"&amp;$C48,データシート2!$A$1:$SI$1,0),0)</f>
        <v>40</v>
      </c>
      <c r="I48" s="777">
        <f>VLOOKUP($D$3&amp;"_"&amp;I$3,データシート2!$A:$SI,MATCH($G$2&amp;"_"&amp;$C48,データシート2!$A$1:$SI$1,0),0)</f>
        <v>41</v>
      </c>
      <c r="J48" s="777">
        <f>VLOOKUP($D$3&amp;"_"&amp;J$3,データシート2!$A:$SI,MATCH($G$2&amp;"_"&amp;$C48,データシート2!$A$1:$SI$1,0),0)</f>
        <v>42</v>
      </c>
      <c r="K48" s="778">
        <f>VLOOKUP($D$3&amp;"_"&amp;K$3,データシート2!$A:$SI,MATCH($G$2&amp;"_"&amp;$C48,データシート2!$A$1:$SI$1,0),0)</f>
        <v>42</v>
      </c>
      <c r="L48" s="778">
        <f>VLOOKUP($D$3&amp;"_"&amp;L$3,データシート2!$A:$SI,MATCH($G$2&amp;"_"&amp;$C48,データシート2!$A$1:$SI$1,0),0)</f>
        <v>40</v>
      </c>
      <c r="M48" s="778">
        <f>VLOOKUP($D$3&amp;"_"&amp;M$3,データシート2!$A:$SI,MATCH($G$2&amp;"_"&amp;$C48,データシート2!$A$1:$SI$1,0),0)</f>
        <v>39</v>
      </c>
      <c r="N48" s="778">
        <f>VLOOKUP($D$3&amp;"_"&amp;N$3,データシート2!$A:$SI,MATCH($G$2&amp;"_"&amp;$C48,データシート2!$A$1:$SI$1,0),0)</f>
        <v>37</v>
      </c>
      <c r="O48" s="778">
        <f>VLOOKUP($D$3&amp;"_"&amp;O$3,データシート2!$A:$SI,MATCH($G$2&amp;"_"&amp;$C48,データシート2!$A$1:$SI$1,0),0)</f>
        <v>39</v>
      </c>
      <c r="P48" s="778">
        <f>VLOOKUP($D$3&amp;"_"&amp;P$3,データシート2!$A:$SI,MATCH($G$2&amp;"_"&amp;$C48,データシート2!$A$1:$SI$1,0),0)</f>
        <v>40</v>
      </c>
      <c r="Q48" s="779">
        <f>VLOOKUP($D$3&amp;"_"&amp;Q$3,データシート2!$A:$SI,MATCH($G$2&amp;"_"&amp;$C48,データシート2!$A$1:$SI$1,0),0)</f>
        <v>39</v>
      </c>
      <c r="R48" s="947">
        <f>VLOOKUP($D$3&amp;"_"&amp;R$3,データシート2!$A:$SI,MATCH($R$2&amp;"_"&amp;$C48,データシート2!$A$1:$SI$1,0),0)</f>
        <v>690.16099999999994</v>
      </c>
      <c r="S48" s="948">
        <f>VLOOKUP($D$3&amp;"_"&amp;S$3,データシート2!$A:$SI,MATCH($R$2&amp;"_"&amp;$C48,データシート2!$A$1:$SI$1,0),0)</f>
        <v>667.96400000000006</v>
      </c>
      <c r="T48" s="948">
        <f>VLOOKUP($D$3&amp;"_"&amp;T$3,データシート2!$A:$SI,MATCH($R$2&amp;"_"&amp;$C48,データシート2!$A$1:$SI$1,0),0)</f>
        <v>718.15099999999995</v>
      </c>
      <c r="U48" s="948">
        <f>VLOOKUP($D$3&amp;"_"&amp;U$3,データシート2!$A:$SI,MATCH($R$2&amp;"_"&amp;$C48,データシート2!$A$1:$SI$1,0),0)</f>
        <v>731.35799999999995</v>
      </c>
      <c r="V48" s="948">
        <f>VLOOKUP($D$3&amp;"_"&amp;V$3,データシート2!$A:$SI,MATCH($R$2&amp;"_"&amp;$C48,データシート2!$A$1:$SI$1,0),0)</f>
        <v>585.36500000000001</v>
      </c>
      <c r="W48" s="948">
        <f>VLOOKUP($D$3&amp;"_"&amp;W$3,データシート2!$A:$SI,MATCH($R$2&amp;"_"&amp;$C48,データシート2!$A$1:$SI$1,0),0)</f>
        <v>651.78499999999997</v>
      </c>
      <c r="X48" s="948">
        <f>VLOOKUP($D$3&amp;"_"&amp;X$3,データシート2!$A:$SI,MATCH($R$2&amp;"_"&amp;$C48,データシート2!$A$1:$SI$1,0),0)</f>
        <v>662.22799999999995</v>
      </c>
      <c r="Y48" s="948">
        <f>VLOOKUP($D$3&amp;"_"&amp;Y$3,データシート2!$A:$SI,MATCH($R$2&amp;"_"&amp;$C48,データシート2!$A$1:$SI$1,0),0)</f>
        <v>535.74300000000005</v>
      </c>
      <c r="Z48" s="948">
        <f>VLOOKUP($D$3&amp;"_"&amp;Z$3,データシート2!$A:$SI,MATCH($R$2&amp;"_"&amp;$C48,データシート2!$A$1:$SI$1,0),0)</f>
        <v>612.25800000000004</v>
      </c>
      <c r="AA48" s="948">
        <f>VLOOKUP($D$3&amp;"_"&amp;AA$3,データシート2!$A:$SI,MATCH($R$2&amp;"_"&amp;$C48,データシート2!$A$1:$SI$1,0),0)</f>
        <v>608.23800000000006</v>
      </c>
      <c r="AB48" s="949">
        <f>VLOOKUP($D$3&amp;"_"&amp;AB$3,データシート2!$A:$SI,MATCH($R$2&amp;"_"&amp;$C48,データシート2!$A$1:$SI$1,0),0)</f>
        <v>612.13199999999995</v>
      </c>
    </row>
    <row r="49" spans="2:29" s="756" customFormat="1" ht="16.5" customHeight="1">
      <c r="B49" s="748"/>
      <c r="C49" s="773">
        <v>29</v>
      </c>
      <c r="D49" s="774" t="s">
        <v>561</v>
      </c>
      <c r="E49" s="773"/>
      <c r="F49" s="775"/>
      <c r="G49" s="776">
        <f>VLOOKUP($D$3&amp;"_"&amp;G$3,データシート2!$A:$SI,MATCH($G$2&amp;"_"&amp;$C49,データシート2!$A$1:$SI$1,0),0)</f>
        <v>9</v>
      </c>
      <c r="H49" s="777">
        <f>VLOOKUP($D$3&amp;"_"&amp;H$3,データシート2!$A:$SI,MATCH($G$2&amp;"_"&amp;$C49,データシート2!$A$1:$SI$1,0),0)</f>
        <v>9</v>
      </c>
      <c r="I49" s="777">
        <f>VLOOKUP($D$3&amp;"_"&amp;I$3,データシート2!$A:$SI,MATCH($G$2&amp;"_"&amp;$C49,データシート2!$A$1:$SI$1,0),0)</f>
        <v>8</v>
      </c>
      <c r="J49" s="777">
        <f>VLOOKUP($D$3&amp;"_"&amp;J$3,データシート2!$A:$SI,MATCH($G$2&amp;"_"&amp;$C49,データシート2!$A$1:$SI$1,0),0)</f>
        <v>8</v>
      </c>
      <c r="K49" s="778">
        <f>VLOOKUP($D$3&amp;"_"&amp;K$3,データシート2!$A:$SI,MATCH($G$2&amp;"_"&amp;$C49,データシート2!$A$1:$SI$1,0),0)</f>
        <v>9</v>
      </c>
      <c r="L49" s="778">
        <f>VLOOKUP($D$3&amp;"_"&amp;L$3,データシート2!$A:$SI,MATCH($G$2&amp;"_"&amp;$C49,データシート2!$A$1:$SI$1,0),0)</f>
        <v>9</v>
      </c>
      <c r="M49" s="778">
        <f>VLOOKUP($D$3&amp;"_"&amp;M$3,データシート2!$A:$SI,MATCH($G$2&amp;"_"&amp;$C49,データシート2!$A$1:$SI$1,0),0)</f>
        <v>9</v>
      </c>
      <c r="N49" s="778">
        <f>VLOOKUP($D$3&amp;"_"&amp;N$3,データシート2!$A:$SI,MATCH($G$2&amp;"_"&amp;$C49,データシート2!$A$1:$SI$1,0),0)</f>
        <v>11</v>
      </c>
      <c r="O49" s="778">
        <f>VLOOKUP($D$3&amp;"_"&amp;O$3,データシート2!$A:$SI,MATCH($G$2&amp;"_"&amp;$C49,データシート2!$A$1:$SI$1,0),0)</f>
        <v>11</v>
      </c>
      <c r="P49" s="778">
        <f>VLOOKUP($D$3&amp;"_"&amp;P$3,データシート2!$A:$SI,MATCH($G$2&amp;"_"&amp;$C49,データシート2!$A$1:$SI$1,0),0)</f>
        <v>11</v>
      </c>
      <c r="Q49" s="779">
        <f>VLOOKUP($D$3&amp;"_"&amp;Q$3,データシート2!$A:$SI,MATCH($G$2&amp;"_"&amp;$C49,データシート2!$A$1:$SI$1,0),0)</f>
        <v>12</v>
      </c>
      <c r="R49" s="947">
        <f>VLOOKUP($D$3&amp;"_"&amp;R$3,データシート2!$A:$SI,MATCH($R$2&amp;"_"&amp;$C49,データシート2!$A$1:$SI$1,0),0)</f>
        <v>127.59399999999999</v>
      </c>
      <c r="S49" s="948">
        <f>VLOOKUP($D$3&amp;"_"&amp;S$3,データシート2!$A:$SI,MATCH($R$2&amp;"_"&amp;$C49,データシート2!$A$1:$SI$1,0),0)</f>
        <v>118.874</v>
      </c>
      <c r="T49" s="948">
        <f>VLOOKUP($D$3&amp;"_"&amp;T$3,データシート2!$A:$SI,MATCH($R$2&amp;"_"&amp;$C49,データシート2!$A$1:$SI$1,0),0)</f>
        <v>124.104</v>
      </c>
      <c r="U49" s="948">
        <f>VLOOKUP($D$3&amp;"_"&amp;U$3,データシート2!$A:$SI,MATCH($R$2&amp;"_"&amp;$C49,データシート2!$A$1:$SI$1,0),0)</f>
        <v>133.911</v>
      </c>
      <c r="V49" s="948">
        <f>VLOOKUP($D$3&amp;"_"&amp;V$3,データシート2!$A:$SI,MATCH($R$2&amp;"_"&amp;$C49,データシート2!$A$1:$SI$1,0),0)</f>
        <v>125.92400000000001</v>
      </c>
      <c r="W49" s="948">
        <f>VLOOKUP($D$3&amp;"_"&amp;W$3,データシート2!$A:$SI,MATCH($R$2&amp;"_"&amp;$C49,データシート2!$A$1:$SI$1,0),0)</f>
        <v>125.611</v>
      </c>
      <c r="X49" s="948">
        <f>VLOOKUP($D$3&amp;"_"&amp;X$3,データシート2!$A:$SI,MATCH($R$2&amp;"_"&amp;$C49,データシート2!$A$1:$SI$1,0),0)</f>
        <v>129.15700000000001</v>
      </c>
      <c r="Y49" s="948">
        <f>VLOOKUP($D$3&amp;"_"&amp;Y$3,データシート2!$A:$SI,MATCH($R$2&amp;"_"&amp;$C49,データシート2!$A$1:$SI$1,0),0)</f>
        <v>123.515</v>
      </c>
      <c r="Z49" s="948">
        <f>VLOOKUP($D$3&amp;"_"&amp;Z$3,データシート2!$A:$SI,MATCH($R$2&amp;"_"&amp;$C49,データシート2!$A$1:$SI$1,0),0)</f>
        <v>89.259</v>
      </c>
      <c r="AA49" s="948">
        <f>VLOOKUP($D$3&amp;"_"&amp;AA$3,データシート2!$A:$SI,MATCH($R$2&amp;"_"&amp;$C49,データシート2!$A$1:$SI$1,0),0)</f>
        <v>96.653999999999996</v>
      </c>
      <c r="AB49" s="949">
        <f>VLOOKUP($D$3&amp;"_"&amp;AB$3,データシート2!$A:$SI,MATCH($R$2&amp;"_"&amp;$C49,データシート2!$A$1:$SI$1,0),0)</f>
        <v>115.02200000000001</v>
      </c>
    </row>
    <row r="50" spans="2:29" s="756" customFormat="1" ht="16.5" customHeight="1">
      <c r="B50" s="748"/>
      <c r="C50" s="773">
        <v>30</v>
      </c>
      <c r="D50" s="774" t="s">
        <v>562</v>
      </c>
      <c r="E50" s="773"/>
      <c r="F50" s="775"/>
      <c r="G50" s="776">
        <f>VLOOKUP($D$3&amp;"_"&amp;G$3,データシート2!$A:$SI,MATCH($G$2&amp;"_"&amp;$C50,データシート2!$A$1:$SI$1,0),0)</f>
        <v>4</v>
      </c>
      <c r="H50" s="777">
        <f>VLOOKUP($D$3&amp;"_"&amp;H$3,データシート2!$A:$SI,MATCH($G$2&amp;"_"&amp;$C50,データシート2!$A$1:$SI$1,0),0)</f>
        <v>3</v>
      </c>
      <c r="I50" s="777">
        <f>VLOOKUP($D$3&amp;"_"&amp;I$3,データシート2!$A:$SI,MATCH($G$2&amp;"_"&amp;$C50,データシート2!$A$1:$SI$1,0),0)</f>
        <v>3</v>
      </c>
      <c r="J50" s="777">
        <f>VLOOKUP($D$3&amp;"_"&amp;J$3,データシート2!$A:$SI,MATCH($G$2&amp;"_"&amp;$C50,データシート2!$A$1:$SI$1,0),0)</f>
        <v>2</v>
      </c>
      <c r="K50" s="778">
        <f>VLOOKUP($D$3&amp;"_"&amp;K$3,データシート2!$A:$SI,MATCH($G$2&amp;"_"&amp;$C50,データシート2!$A$1:$SI$1,0),0)</f>
        <v>2</v>
      </c>
      <c r="L50" s="778">
        <f>VLOOKUP($D$3&amp;"_"&amp;L$3,データシート2!$A:$SI,MATCH($G$2&amp;"_"&amp;$C50,データシート2!$A$1:$SI$1,0),0)</f>
        <v>3</v>
      </c>
      <c r="M50" s="778">
        <f>VLOOKUP($D$3&amp;"_"&amp;M$3,データシート2!$A:$SI,MATCH($G$2&amp;"_"&amp;$C50,データシート2!$A$1:$SI$1,0),0)</f>
        <v>3</v>
      </c>
      <c r="N50" s="778">
        <f>VLOOKUP($D$3&amp;"_"&amp;N$3,データシート2!$A:$SI,MATCH($G$2&amp;"_"&amp;$C50,データシート2!$A$1:$SI$1,0),0)</f>
        <v>3</v>
      </c>
      <c r="O50" s="778">
        <f>VLOOKUP($D$3&amp;"_"&amp;O$3,データシート2!$A:$SI,MATCH($G$2&amp;"_"&amp;$C50,データシート2!$A$1:$SI$1,0),0)</f>
        <v>3</v>
      </c>
      <c r="P50" s="778">
        <f>VLOOKUP($D$3&amp;"_"&amp;P$3,データシート2!$A:$SI,MATCH($G$2&amp;"_"&amp;$C50,データシート2!$A$1:$SI$1,0),0)</f>
        <v>3</v>
      </c>
      <c r="Q50" s="779">
        <f>VLOOKUP($D$3&amp;"_"&amp;Q$3,データシート2!$A:$SI,MATCH($G$2&amp;"_"&amp;$C50,データシート2!$A$1:$SI$1,0),0)</f>
        <v>3</v>
      </c>
      <c r="R50" s="947">
        <f>VLOOKUP($D$3&amp;"_"&amp;R$3,データシート2!$A:$SI,MATCH($R$2&amp;"_"&amp;$C50,データシート2!$A$1:$SI$1,0),0)</f>
        <v>17.942</v>
      </c>
      <c r="S50" s="948">
        <f>VLOOKUP($D$3&amp;"_"&amp;S$3,データシート2!$A:$SI,MATCH($R$2&amp;"_"&amp;$C50,データシート2!$A$1:$SI$1,0),0)</f>
        <v>15.06</v>
      </c>
      <c r="T50" s="948">
        <f>VLOOKUP($D$3&amp;"_"&amp;T$3,データシート2!$A:$SI,MATCH($R$2&amp;"_"&amp;$C50,データシート2!$A$1:$SI$1,0),0)</f>
        <v>14.417</v>
      </c>
      <c r="U50" s="948">
        <f>VLOOKUP($D$3&amp;"_"&amp;U$3,データシート2!$A:$SI,MATCH($R$2&amp;"_"&amp;$C50,データシート2!$A$1:$SI$1,0),0)</f>
        <v>12.657999999999999</v>
      </c>
      <c r="V50" s="948">
        <f>VLOOKUP($D$3&amp;"_"&amp;V$3,データシート2!$A:$SI,MATCH($R$2&amp;"_"&amp;$C50,データシート2!$A$1:$SI$1,0),0)</f>
        <v>11.488</v>
      </c>
      <c r="W50" s="948">
        <f>VLOOKUP($D$3&amp;"_"&amp;W$3,データシート2!$A:$SI,MATCH($R$2&amp;"_"&amp;$C50,データシート2!$A$1:$SI$1,0),0)</f>
        <v>14.047000000000001</v>
      </c>
      <c r="X50" s="948">
        <f>VLOOKUP($D$3&amp;"_"&amp;X$3,データシート2!$A:$SI,MATCH($R$2&amp;"_"&amp;$C50,データシート2!$A$1:$SI$1,0),0)</f>
        <v>12.583</v>
      </c>
      <c r="Y50" s="948">
        <f>VLOOKUP($D$3&amp;"_"&amp;Y$3,データシート2!$A:$SI,MATCH($R$2&amp;"_"&amp;$C50,データシート2!$A$1:$SI$1,0),0)</f>
        <v>13.811999999999999</v>
      </c>
      <c r="Z50" s="948">
        <f>VLOOKUP($D$3&amp;"_"&amp;Z$3,データシート2!$A:$SI,MATCH($R$2&amp;"_"&amp;$C50,データシート2!$A$1:$SI$1,0),0)</f>
        <v>11.032</v>
      </c>
      <c r="AA50" s="948">
        <f>VLOOKUP($D$3&amp;"_"&amp;AA$3,データシート2!$A:$SI,MATCH($R$2&amp;"_"&amp;$C50,データシート2!$A$1:$SI$1,0),0)</f>
        <v>12.036</v>
      </c>
      <c r="AB50" s="949">
        <f>VLOOKUP($D$3&amp;"_"&amp;AB$3,データシート2!$A:$SI,MATCH($R$2&amp;"_"&amp;$C50,データシート2!$A$1:$SI$1,0),0)</f>
        <v>9.0540000000000003</v>
      </c>
    </row>
    <row r="51" spans="2:29" s="756" customFormat="1" ht="16.5" customHeight="1">
      <c r="B51" s="748"/>
      <c r="C51" s="773">
        <v>31</v>
      </c>
      <c r="D51" s="774" t="s">
        <v>563</v>
      </c>
      <c r="E51" s="773"/>
      <c r="F51" s="775"/>
      <c r="G51" s="776">
        <f>VLOOKUP($D$3&amp;"_"&amp;G$3,データシート2!$A:$SI,MATCH($G$2&amp;"_"&amp;$C51,データシート2!$A$1:$SI$1,0),0)</f>
        <v>27</v>
      </c>
      <c r="H51" s="777">
        <f>VLOOKUP($D$3&amp;"_"&amp;H$3,データシート2!$A:$SI,MATCH($G$2&amp;"_"&amp;$C51,データシート2!$A$1:$SI$1,0),0)</f>
        <v>30</v>
      </c>
      <c r="I51" s="777">
        <f>VLOOKUP($D$3&amp;"_"&amp;I$3,データシート2!$A:$SI,MATCH($G$2&amp;"_"&amp;$C51,データシート2!$A$1:$SI$1,0),0)</f>
        <v>28</v>
      </c>
      <c r="J51" s="777">
        <f>VLOOKUP($D$3&amp;"_"&amp;J$3,データシート2!$A:$SI,MATCH($G$2&amp;"_"&amp;$C51,データシート2!$A$1:$SI$1,0),0)</f>
        <v>29</v>
      </c>
      <c r="K51" s="778">
        <f>VLOOKUP($D$3&amp;"_"&amp;K$3,データシート2!$A:$SI,MATCH($G$2&amp;"_"&amp;$C51,データシート2!$A$1:$SI$1,0),0)</f>
        <v>27</v>
      </c>
      <c r="L51" s="778">
        <f>VLOOKUP($D$3&amp;"_"&amp;L$3,データシート2!$A:$SI,MATCH($G$2&amp;"_"&amp;$C51,データシート2!$A$1:$SI$1,0),0)</f>
        <v>27</v>
      </c>
      <c r="M51" s="778">
        <f>VLOOKUP($D$3&amp;"_"&amp;M$3,データシート2!$A:$SI,MATCH($G$2&amp;"_"&amp;$C51,データシート2!$A$1:$SI$1,0),0)</f>
        <v>26</v>
      </c>
      <c r="N51" s="778">
        <f>VLOOKUP($D$3&amp;"_"&amp;N$3,データシート2!$A:$SI,MATCH($G$2&amp;"_"&amp;$C51,データシート2!$A$1:$SI$1,0),0)</f>
        <v>26</v>
      </c>
      <c r="O51" s="778">
        <f>VLOOKUP($D$3&amp;"_"&amp;O$3,データシート2!$A:$SI,MATCH($G$2&amp;"_"&amp;$C51,データシート2!$A$1:$SI$1,0),0)</f>
        <v>25</v>
      </c>
      <c r="P51" s="778">
        <f>VLOOKUP($D$3&amp;"_"&amp;P$3,データシート2!$A:$SI,MATCH($G$2&amp;"_"&amp;$C51,データシート2!$A$1:$SI$1,0),0)</f>
        <v>26</v>
      </c>
      <c r="Q51" s="779">
        <f>VLOOKUP($D$3&amp;"_"&amp;Q$3,データシート2!$A:$SI,MATCH($G$2&amp;"_"&amp;$C51,データシート2!$A$1:$SI$1,0),0)</f>
        <v>28</v>
      </c>
      <c r="R51" s="947">
        <f>VLOOKUP($D$3&amp;"_"&amp;R$3,データシート2!$A:$SI,MATCH($R$2&amp;"_"&amp;$C51,データシート2!$A$1:$SI$1,0),0)</f>
        <v>279.31400000000002</v>
      </c>
      <c r="S51" s="948">
        <f>VLOOKUP($D$3&amp;"_"&amp;S$3,データシート2!$A:$SI,MATCH($R$2&amp;"_"&amp;$C51,データシート2!$A$1:$SI$1,0),0)</f>
        <v>309.73399999999998</v>
      </c>
      <c r="T51" s="948">
        <f>VLOOKUP($D$3&amp;"_"&amp;T$3,データシート2!$A:$SI,MATCH($R$2&amp;"_"&amp;$C51,データシート2!$A$1:$SI$1,0),0)</f>
        <v>295.63299999999998</v>
      </c>
      <c r="U51" s="948">
        <f>VLOOKUP($D$3&amp;"_"&amp;U$3,データシート2!$A:$SI,MATCH($R$2&amp;"_"&amp;$C51,データシート2!$A$1:$SI$1,0),0)</f>
        <v>290.97300000000001</v>
      </c>
      <c r="V51" s="948">
        <f>VLOOKUP($D$3&amp;"_"&amp;V$3,データシート2!$A:$SI,MATCH($R$2&amp;"_"&amp;$C51,データシート2!$A$1:$SI$1,0),0)</f>
        <v>254.89400000000001</v>
      </c>
      <c r="W51" s="948">
        <f>VLOOKUP($D$3&amp;"_"&amp;W$3,データシート2!$A:$SI,MATCH($R$2&amp;"_"&amp;$C51,データシート2!$A$1:$SI$1,0),0)</f>
        <v>248.60900000000001</v>
      </c>
      <c r="X51" s="948">
        <f>VLOOKUP($D$3&amp;"_"&amp;X$3,データシート2!$A:$SI,MATCH($R$2&amp;"_"&amp;$C51,データシート2!$A$1:$SI$1,0),0)</f>
        <v>253.13300000000001</v>
      </c>
      <c r="Y51" s="948">
        <f>VLOOKUP($D$3&amp;"_"&amp;Y$3,データシート2!$A:$SI,MATCH($R$2&amp;"_"&amp;$C51,データシート2!$A$1:$SI$1,0),0)</f>
        <v>274.726</v>
      </c>
      <c r="Z51" s="948">
        <f>VLOOKUP($D$3&amp;"_"&amp;Z$3,データシート2!$A:$SI,MATCH($R$2&amp;"_"&amp;$C51,データシート2!$A$1:$SI$1,0),0)</f>
        <v>256.74400000000003</v>
      </c>
      <c r="AA51" s="948">
        <f>VLOOKUP($D$3&amp;"_"&amp;AA$3,データシート2!$A:$SI,MATCH($R$2&amp;"_"&amp;$C51,データシート2!$A$1:$SI$1,0),0)</f>
        <v>226.815</v>
      </c>
      <c r="AB51" s="949">
        <f>VLOOKUP($D$3&amp;"_"&amp;AB$3,データシート2!$A:$SI,MATCH($R$2&amp;"_"&amp;$C51,データシート2!$A$1:$SI$1,0),0)</f>
        <v>240.41499999999999</v>
      </c>
    </row>
    <row r="52" spans="2:29" s="756" customFormat="1" ht="16.5" customHeight="1">
      <c r="B52" s="757"/>
      <c r="C52" s="758">
        <v>32</v>
      </c>
      <c r="D52" s="759" t="s">
        <v>564</v>
      </c>
      <c r="E52" s="758"/>
      <c r="F52" s="760"/>
      <c r="G52" s="761">
        <f>VLOOKUP($D$3&amp;"_"&amp;G$3,データシート2!$A:$SI,MATCH($G$2&amp;"_"&amp;$C52,データシート2!$A$1:$SI$1,0),0)</f>
        <v>4</v>
      </c>
      <c r="H52" s="762">
        <f>VLOOKUP($D$3&amp;"_"&amp;H$3,データシート2!$A:$SI,MATCH($G$2&amp;"_"&amp;$C52,データシート2!$A$1:$SI$1,0),0)</f>
        <v>4</v>
      </c>
      <c r="I52" s="762">
        <f>VLOOKUP($D$3&amp;"_"&amp;I$3,データシート2!$A:$SI,MATCH($G$2&amp;"_"&amp;$C52,データシート2!$A$1:$SI$1,0),0)</f>
        <v>3</v>
      </c>
      <c r="J52" s="762">
        <f>VLOOKUP($D$3&amp;"_"&amp;J$3,データシート2!$A:$SI,MATCH($G$2&amp;"_"&amp;$C52,データシート2!$A$1:$SI$1,0),0)</f>
        <v>4</v>
      </c>
      <c r="K52" s="763">
        <f>VLOOKUP($D$3&amp;"_"&amp;K$3,データシート2!$A:$SI,MATCH($G$2&amp;"_"&amp;$C52,データシート2!$A$1:$SI$1,0),0)</f>
        <v>5</v>
      </c>
      <c r="L52" s="763">
        <f>VLOOKUP($D$3&amp;"_"&amp;L$3,データシート2!$A:$SI,MATCH($G$2&amp;"_"&amp;$C52,データシート2!$A$1:$SI$1,0),0)</f>
        <v>5</v>
      </c>
      <c r="M52" s="763">
        <f>VLOOKUP($D$3&amp;"_"&amp;M$3,データシート2!$A:$SI,MATCH($G$2&amp;"_"&amp;$C52,データシート2!$A$1:$SI$1,0),0)</f>
        <v>5</v>
      </c>
      <c r="N52" s="763">
        <f>VLOOKUP($D$3&amp;"_"&amp;N$3,データシート2!$A:$SI,MATCH($G$2&amp;"_"&amp;$C52,データシート2!$A$1:$SI$1,0),0)</f>
        <v>5</v>
      </c>
      <c r="O52" s="763">
        <f>VLOOKUP($D$3&amp;"_"&amp;O$3,データシート2!$A:$SI,MATCH($G$2&amp;"_"&amp;$C52,データシート2!$A$1:$SI$1,0),0)</f>
        <v>5</v>
      </c>
      <c r="P52" s="763">
        <f>VLOOKUP($D$3&amp;"_"&amp;P$3,データシート2!$A:$SI,MATCH($G$2&amp;"_"&amp;$C52,データシート2!$A$1:$SI$1,0),0)</f>
        <v>5</v>
      </c>
      <c r="Q52" s="764">
        <f>VLOOKUP($D$3&amp;"_"&amp;Q$3,データシート2!$A:$SI,MATCH($G$2&amp;"_"&amp;$C52,データシート2!$A$1:$SI$1,0),0)</f>
        <v>5</v>
      </c>
      <c r="R52" s="940">
        <f>VLOOKUP($D$3&amp;"_"&amp;R$3,データシート2!$A:$SI,MATCH($R$2&amp;"_"&amp;$C52,データシート2!$A$1:$SI$1,0),0)</f>
        <v>18.722999999999999</v>
      </c>
      <c r="S52" s="941">
        <f>VLOOKUP($D$3&amp;"_"&amp;S$3,データシート2!$A:$SI,MATCH($R$2&amp;"_"&amp;$C52,データシート2!$A$1:$SI$1,0),0)</f>
        <v>24.466000000000001</v>
      </c>
      <c r="T52" s="941">
        <f>VLOOKUP($D$3&amp;"_"&amp;T$3,データシート2!$A:$SI,MATCH($R$2&amp;"_"&amp;$C52,データシート2!$A$1:$SI$1,0),0)</f>
        <v>18.491</v>
      </c>
      <c r="U52" s="941">
        <f>VLOOKUP($D$3&amp;"_"&amp;U$3,データシート2!$A:$SI,MATCH($R$2&amp;"_"&amp;$C52,データシート2!$A$1:$SI$1,0),0)</f>
        <v>25.268999999999998</v>
      </c>
      <c r="V52" s="941">
        <f>VLOOKUP($D$3&amp;"_"&amp;V$3,データシート2!$A:$SI,MATCH($R$2&amp;"_"&amp;$C52,データシート2!$A$1:$SI$1,0),0)</f>
        <v>28.393999999999998</v>
      </c>
      <c r="W52" s="941">
        <f>VLOOKUP($D$3&amp;"_"&amp;W$3,データシート2!$A:$SI,MATCH($R$2&amp;"_"&amp;$C52,データシート2!$A$1:$SI$1,0),0)</f>
        <v>30.323</v>
      </c>
      <c r="X52" s="941">
        <f>VLOOKUP($D$3&amp;"_"&amp;X$3,データシート2!$A:$SI,MATCH($R$2&amp;"_"&amp;$C52,データシート2!$A$1:$SI$1,0),0)</f>
        <v>30.489000000000001</v>
      </c>
      <c r="Y52" s="941">
        <f>VLOOKUP($D$3&amp;"_"&amp;Y$3,データシート2!$A:$SI,MATCH($R$2&amp;"_"&amp;$C52,データシート2!$A$1:$SI$1,0),0)</f>
        <v>33.384999999999998</v>
      </c>
      <c r="Z52" s="941">
        <f>VLOOKUP($D$3&amp;"_"&amp;Z$3,データシート2!$A:$SI,MATCH($R$2&amp;"_"&amp;$C52,データシート2!$A$1:$SI$1,0),0)</f>
        <v>31.690999999999999</v>
      </c>
      <c r="AA52" s="941">
        <f>VLOOKUP($D$3&amp;"_"&amp;AA$3,データシート2!$A:$SI,MATCH($R$2&amp;"_"&amp;$C52,データシート2!$A$1:$SI$1,0),0)</f>
        <v>20.513999999999999</v>
      </c>
      <c r="AB52" s="942">
        <f>VLOOKUP($D$3&amp;"_"&amp;AB$3,データシート2!$A:$SI,MATCH($R$2&amp;"_"&amp;$C52,データシート2!$A$1:$SI$1,0),0)</f>
        <v>20.760999999999999</v>
      </c>
    </row>
    <row r="53" spans="2:29" s="22" customFormat="1" ht="20.45" customHeight="1">
      <c r="B53" s="740" t="s">
        <v>310</v>
      </c>
      <c r="C53" s="741" t="s">
        <v>565</v>
      </c>
      <c r="D53" s="742"/>
      <c r="E53" s="743"/>
      <c r="F53" s="742"/>
      <c r="G53" s="744">
        <f>VLOOKUP($D$3&amp;"_"&amp;G$3,データシート2!$A:$SI,MATCH($G$2&amp;"_"&amp;$B53,データシート2!$A$1:$SI$1,0),0)</f>
        <v>6</v>
      </c>
      <c r="H53" s="745">
        <f>VLOOKUP($D$3&amp;"_"&amp;H$3,データシート2!$A:$SI,MATCH($G$2&amp;"_"&amp;$B53,データシート2!$A$1:$SI$1,0),0)</f>
        <v>7</v>
      </c>
      <c r="I53" s="745">
        <f>VLOOKUP($D$3&amp;"_"&amp;I$3,データシート2!$A:$SI,MATCH($G$2&amp;"_"&amp;$B53,データシート2!$A$1:$SI$1,0),0)</f>
        <v>7</v>
      </c>
      <c r="J53" s="745">
        <f>VLOOKUP($D$3&amp;"_"&amp;J$3,データシート2!$A:$SI,MATCH($G$2&amp;"_"&amp;$B53,データシート2!$A$1:$SI$1,0),0)</f>
        <v>9</v>
      </c>
      <c r="K53" s="746">
        <f>VLOOKUP($D$3&amp;"_"&amp;K$3,データシート2!$A:$SI,MATCH($G$2&amp;"_"&amp;$B53,データシート2!$A$1:$SI$1,0),0)</f>
        <v>8</v>
      </c>
      <c r="L53" s="746">
        <f>VLOOKUP($D$3&amp;"_"&amp;L$3,データシート2!$A:$SI,MATCH($G$2&amp;"_"&amp;$B53,データシート2!$A$1:$SI$1,0),0)</f>
        <v>7</v>
      </c>
      <c r="M53" s="746">
        <f>VLOOKUP($D$3&amp;"_"&amp;M$3,データシート2!$A:$SI,MATCH($G$2&amp;"_"&amp;$B53,データシート2!$A$1:$SI$1,0),0)</f>
        <v>7</v>
      </c>
      <c r="N53" s="746">
        <f>VLOOKUP($D$3&amp;"_"&amp;N$3,データシート2!$A:$SI,MATCH($G$2&amp;"_"&amp;$B53,データシート2!$A$1:$SI$1,0),0)</f>
        <v>7</v>
      </c>
      <c r="O53" s="746">
        <f>VLOOKUP($D$3&amp;"_"&amp;O$3,データシート2!$A:$SI,MATCH($G$2&amp;"_"&amp;$B53,データシート2!$A$1:$SI$1,0),0)</f>
        <v>7</v>
      </c>
      <c r="P53" s="746">
        <f>VLOOKUP($D$3&amp;"_"&amp;P$3,データシート2!$A:$SI,MATCH($G$2&amp;"_"&amp;$B53,データシート2!$A$1:$SI$1,0),0)</f>
        <v>7</v>
      </c>
      <c r="Q53" s="747">
        <f>VLOOKUP($D$3&amp;"_"&amp;Q$3,データシート2!$A:$SI,MATCH($G$2&amp;"_"&amp;$B53,データシート2!$A$1:$SI$1,0),0)</f>
        <v>7</v>
      </c>
      <c r="R53" s="934">
        <f>VLOOKUP($D$3&amp;"_"&amp;R$3,データシート2!$A:$SI,MATCH($R$2&amp;"_"&amp;$B53,データシート2!$A$1:$SI$1,0),0)</f>
        <v>40.042999999999999</v>
      </c>
      <c r="S53" s="935">
        <f>VLOOKUP($D$3&amp;"_"&amp;S$3,データシート2!$A:$SI,MATCH($R$2&amp;"_"&amp;$B53,データシート2!$A$1:$SI$1,0),0)</f>
        <v>43.061</v>
      </c>
      <c r="T53" s="935">
        <f>VLOOKUP($D$3&amp;"_"&amp;T$3,データシート2!$A:$SI,MATCH($R$2&amp;"_"&amp;$B53,データシート2!$A$1:$SI$1,0),0)</f>
        <v>38.536999999999999</v>
      </c>
      <c r="U53" s="935">
        <f>VLOOKUP($D$3&amp;"_"&amp;U$3,データシート2!$A:$SI,MATCH($R$2&amp;"_"&amp;$B53,データシート2!$A$1:$SI$1,0),0)</f>
        <v>41.295000000000002</v>
      </c>
      <c r="V53" s="935">
        <f>VLOOKUP($D$3&amp;"_"&amp;V$3,データシート2!$A:$SI,MATCH($R$2&amp;"_"&amp;$B53,データシート2!$A$1:$SI$1,0),0)</f>
        <v>38.164000000000001</v>
      </c>
      <c r="W53" s="935">
        <f>VLOOKUP($D$3&amp;"_"&amp;W$3,データシート2!$A:$SI,MATCH($R$2&amp;"_"&amp;$B53,データシート2!$A$1:$SI$1,0),0)</f>
        <v>45.715000000000003</v>
      </c>
      <c r="X53" s="935">
        <f>VLOOKUP($D$3&amp;"_"&amp;X$3,データシート2!$A:$SI,MATCH($R$2&amp;"_"&amp;$B53,データシート2!$A$1:$SI$1,0),0)</f>
        <v>47.286999999999999</v>
      </c>
      <c r="Y53" s="935">
        <f>VLOOKUP($D$3&amp;"_"&amp;Y$3,データシート2!$A:$SI,MATCH($R$2&amp;"_"&amp;$B53,データシート2!$A$1:$SI$1,0),0)</f>
        <v>50.825000000000003</v>
      </c>
      <c r="Z53" s="935">
        <f>VLOOKUP($D$3&amp;"_"&amp;Z$3,データシート2!$A:$SI,MATCH($R$2&amp;"_"&amp;$B53,データシート2!$A$1:$SI$1,0),0)</f>
        <v>40.161000000000001</v>
      </c>
      <c r="AA53" s="935">
        <f>VLOOKUP($D$3&amp;"_"&amp;AA$3,データシート2!$A:$SI,MATCH($R$2&amp;"_"&amp;$B53,データシート2!$A$1:$SI$1,0),0)</f>
        <v>40.094000000000001</v>
      </c>
      <c r="AB53" s="936">
        <f>VLOOKUP($D$3&amp;"_"&amp;AB$3,データシート2!$A:$SI,MATCH($R$2&amp;"_"&amp;$B53,データシート2!$A$1:$SI$1,0),0)</f>
        <v>42.865000000000002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0</v>
      </c>
      <c r="H54" s="753">
        <f>VLOOKUP($D$3&amp;"_"&amp;H$3,データシート2!$A:$SI,MATCH($G$2&amp;"_"&amp;$C54,データシート2!$A$1:$SI$1,0),0)</f>
        <v>0</v>
      </c>
      <c r="I54" s="753">
        <f>VLOOKUP($D$3&amp;"_"&amp;I$3,データシート2!$A:$SI,MATCH($G$2&amp;"_"&amp;$C54,データシート2!$A$1:$SI$1,0),0)</f>
        <v>0</v>
      </c>
      <c r="J54" s="753">
        <f>VLOOKUP($D$3&amp;"_"&amp;J$3,データシート2!$A:$SI,MATCH($G$2&amp;"_"&amp;$C54,データシート2!$A$1:$SI$1,0),0)</f>
        <v>0</v>
      </c>
      <c r="K54" s="754">
        <f>VLOOKUP($D$3&amp;"_"&amp;K$3,データシート2!$A:$SI,MATCH($G$2&amp;"_"&amp;$C54,データシート2!$A$1:$SI$1,0),0)</f>
        <v>0</v>
      </c>
      <c r="L54" s="754">
        <f>VLOOKUP($D$3&amp;"_"&amp;L$3,データシート2!$A:$SI,MATCH($G$2&amp;"_"&amp;$C54,データシート2!$A$1:$SI$1,0),0)</f>
        <v>0</v>
      </c>
      <c r="M54" s="754">
        <f>VLOOKUP($D$3&amp;"_"&amp;M$3,データシート2!$A:$SI,MATCH($G$2&amp;"_"&amp;$C54,データシート2!$A$1:$SI$1,0),0)</f>
        <v>0</v>
      </c>
      <c r="N54" s="754">
        <f>VLOOKUP($D$3&amp;"_"&amp;N$3,データシート2!$A:$SI,MATCH($G$2&amp;"_"&amp;$C54,データシート2!$A$1:$SI$1,0),0)</f>
        <v>0</v>
      </c>
      <c r="O54" s="754">
        <f>VLOOKUP($D$3&amp;"_"&amp;O$3,データシート2!$A:$SI,MATCH($G$2&amp;"_"&amp;$C54,データシート2!$A$1:$SI$1,0),0)</f>
        <v>0</v>
      </c>
      <c r="P54" s="754">
        <f>VLOOKUP($D$3&amp;"_"&amp;P$3,データシート2!$A:$SI,MATCH($G$2&amp;"_"&amp;$C54,データシート2!$A$1:$SI$1,0),0)</f>
        <v>0</v>
      </c>
      <c r="Q54" s="755">
        <f>VLOOKUP($D$3&amp;"_"&amp;Q$3,データシート2!$A:$SI,MATCH($G$2&amp;"_"&amp;$C54,データシート2!$A$1:$SI$1,0),0)</f>
        <v>0</v>
      </c>
      <c r="R54" s="943">
        <f>VLOOKUP($D$3&amp;"_"&amp;R$3,データシート2!$A:$SI,MATCH($R$2&amp;"_"&amp;$C54,データシート2!$A$1:$SI$1,0),0)</f>
        <v>0</v>
      </c>
      <c r="S54" s="938">
        <f>VLOOKUP($D$3&amp;"_"&amp;S$3,データシート2!$A:$SI,MATCH($R$2&amp;"_"&amp;$C54,データシート2!$A$1:$SI$1,0),0)</f>
        <v>0</v>
      </c>
      <c r="T54" s="938">
        <f>VLOOKUP($D$3&amp;"_"&amp;T$3,データシート2!$A:$SI,MATCH($R$2&amp;"_"&amp;$C54,データシート2!$A$1:$SI$1,0),0)</f>
        <v>0</v>
      </c>
      <c r="U54" s="938">
        <f>VLOOKUP($D$3&amp;"_"&amp;U$3,データシート2!$A:$SI,MATCH($R$2&amp;"_"&amp;$C54,データシート2!$A$1:$SI$1,0),0)</f>
        <v>0</v>
      </c>
      <c r="V54" s="938">
        <f>VLOOKUP($D$3&amp;"_"&amp;V$3,データシート2!$A:$SI,MATCH($R$2&amp;"_"&amp;$C54,データシート2!$A$1:$SI$1,0),0)</f>
        <v>0</v>
      </c>
      <c r="W54" s="938">
        <f>VLOOKUP($D$3&amp;"_"&amp;W$3,データシート2!$A:$SI,MATCH($R$2&amp;"_"&amp;$C54,データシート2!$A$1:$SI$1,0),0)</f>
        <v>0</v>
      </c>
      <c r="X54" s="938">
        <f>VLOOKUP($D$3&amp;"_"&amp;X$3,データシート2!$A:$SI,MATCH($R$2&amp;"_"&amp;$C54,データシート2!$A$1:$SI$1,0),0)</f>
        <v>0</v>
      </c>
      <c r="Y54" s="938">
        <f>VLOOKUP($D$3&amp;"_"&amp;Y$3,データシート2!$A:$SI,MATCH($R$2&amp;"_"&amp;$C54,データシート2!$A$1:$SI$1,0),0)</f>
        <v>0</v>
      </c>
      <c r="Z54" s="938">
        <f>VLOOKUP($D$3&amp;"_"&amp;Z$3,データシート2!$A:$SI,MATCH($R$2&amp;"_"&amp;$C54,データシート2!$A$1:$SI$1,0),0)</f>
        <v>0</v>
      </c>
      <c r="AA54" s="938">
        <f>VLOOKUP($D$3&amp;"_"&amp;AA$3,データシート2!$A:$SI,MATCH($R$2&amp;"_"&amp;$C54,データシート2!$A$1:$SI$1,0),0)</f>
        <v>0</v>
      </c>
      <c r="AB54" s="939">
        <f>VLOOKUP($D$3&amp;"_"&amp;AB$3,データシート2!$A:$SI,MATCH($R$2&amp;"_"&amp;$C54,データシート2!$A$1:$SI$1,0),0)</f>
        <v>0</v>
      </c>
    </row>
    <row r="55" spans="2:29" s="756" customFormat="1" ht="16.5" customHeight="1">
      <c r="B55" s="748"/>
      <c r="C55" s="795"/>
      <c r="D55" s="786"/>
      <c r="E55" s="796">
        <v>3311</v>
      </c>
      <c r="F55" s="788" t="s">
        <v>356</v>
      </c>
      <c r="G55" s="984">
        <f>VLOOKUP($D$3&amp;"_"&amp;G$3,データシート2!$A:$SI,MATCH($G$2&amp;"_"&amp;$E55,データシート2!$A$1:$SI$1,0),0)</f>
        <v>0</v>
      </c>
      <c r="H55" s="985">
        <f>VLOOKUP($D$3&amp;"_"&amp;H$3,データシート2!$A:$SI,MATCH($G$2&amp;"_"&amp;$E55,データシート2!$A$1:$SI$1,0),0)</f>
        <v>0</v>
      </c>
      <c r="I55" s="985">
        <f>VLOOKUP($D$3&amp;"_"&amp;I$3,データシート2!$A:$SI,MATCH($G$2&amp;"_"&amp;$E55,データシート2!$A$1:$SI$1,0),0)</f>
        <v>0</v>
      </c>
      <c r="J55" s="985">
        <f>VLOOKUP($D$3&amp;"_"&amp;J$3,データシート2!$A:$SI,MATCH($G$2&amp;"_"&amp;$E55,データシート2!$A$1:$SI$1,0),0)</f>
        <v>0</v>
      </c>
      <c r="K55" s="986">
        <f>VLOOKUP($D$3&amp;"_"&amp;K$3,データシート2!$A:$SI,MATCH($G$2&amp;"_"&amp;$E55,データシート2!$A$1:$SI$1,0),0)</f>
        <v>0</v>
      </c>
      <c r="L55" s="986">
        <f>VLOOKUP($D$3&amp;"_"&amp;L$3,データシート2!$A:$SI,MATCH($G$2&amp;"_"&amp;$E55,データシート2!$A$1:$SI$1,0),0)</f>
        <v>0</v>
      </c>
      <c r="M55" s="986">
        <f>VLOOKUP($D$3&amp;"_"&amp;M$3,データシート2!$A:$SI,MATCH($G$2&amp;"_"&amp;$E55,データシート2!$A$1:$SI$1,0),0)</f>
        <v>0</v>
      </c>
      <c r="N55" s="986">
        <f>VLOOKUP($D$3&amp;"_"&amp;N$3,データシート2!$A:$SI,MATCH($G$2&amp;"_"&amp;$E55,データシート2!$A$1:$SI$1,0),0)</f>
        <v>0</v>
      </c>
      <c r="O55" s="986">
        <f>VLOOKUP($D$3&amp;"_"&amp;O$3,データシート2!$A:$SI,MATCH($G$2&amp;"_"&amp;$E55,データシート2!$A$1:$SI$1,0),0)</f>
        <v>0</v>
      </c>
      <c r="P55" s="986">
        <f>VLOOKUP($D$3&amp;"_"&amp;P$3,データシート2!$A:$SI,MATCH($G$2&amp;"_"&amp;$E55,データシート2!$A$1:$SI$1,0),0)</f>
        <v>0</v>
      </c>
      <c r="Q55" s="987">
        <f>VLOOKUP($D$3&amp;"_"&amp;Q$3,データシート2!$A:$SI,MATCH($G$2&amp;"_"&amp;$E55,データシート2!$A$1:$SI$1,0),0)</f>
        <v>0</v>
      </c>
      <c r="R55" s="988">
        <f>VLOOKUP($D$3&amp;"_"&amp;R$3,データシート2!$A:$SI,MATCH($R$2&amp;"_"&amp;$E55,データシート2!$A$1:$SI$1,0),0)</f>
        <v>0</v>
      </c>
      <c r="S55" s="989">
        <f>VLOOKUP($D$3&amp;"_"&amp;S$3,データシート2!$A:$SI,MATCH($R$2&amp;"_"&amp;$E55,データシート2!$A$1:$SI$1,0),0)</f>
        <v>0</v>
      </c>
      <c r="T55" s="989">
        <f>VLOOKUP($D$3&amp;"_"&amp;T$3,データシート2!$A:$SI,MATCH($R$2&amp;"_"&amp;$E55,データシート2!$A$1:$SI$1,0),0)</f>
        <v>0</v>
      </c>
      <c r="U55" s="989">
        <f>VLOOKUP($D$3&amp;"_"&amp;U$3,データシート2!$A:$SI,MATCH($R$2&amp;"_"&amp;$E55,データシート2!$A$1:$SI$1,0),0)</f>
        <v>0</v>
      </c>
      <c r="V55" s="989">
        <f>VLOOKUP($D$3&amp;"_"&amp;V$3,データシート2!$A:$SI,MATCH($R$2&amp;"_"&amp;$E55,データシート2!$A$1:$SI$1,0),0)</f>
        <v>0</v>
      </c>
      <c r="W55" s="989">
        <f>VLOOKUP($D$3&amp;"_"&amp;W$3,データシート2!$A:$SI,MATCH($R$2&amp;"_"&amp;$E55,データシート2!$A$1:$SI$1,0),0)</f>
        <v>0</v>
      </c>
      <c r="X55" s="989">
        <f>VLOOKUP($D$3&amp;"_"&amp;X$3,データシート2!$A:$SI,MATCH($R$2&amp;"_"&amp;$E55,データシート2!$A$1:$SI$1,0),0)</f>
        <v>0</v>
      </c>
      <c r="Y55" s="989">
        <f>VLOOKUP($D$3&amp;"_"&amp;Y$3,データシート2!$A:$SI,MATCH($R$2&amp;"_"&amp;$E55,データシート2!$A$1:$SI$1,0),0)</f>
        <v>0</v>
      </c>
      <c r="Z55" s="989">
        <f>VLOOKUP($D$3&amp;"_"&amp;Z$3,データシート2!$A:$SI,MATCH($R$2&amp;"_"&amp;$E55,データシート2!$A$1:$SI$1,0),0)</f>
        <v>0</v>
      </c>
      <c r="AA55" s="989">
        <f>VLOOKUP($D$3&amp;"_"&amp;AA$3,データシート2!$A:$SI,MATCH($R$2&amp;"_"&amp;$E55,データシート2!$A$1:$SI$1,0),0)</f>
        <v>0</v>
      </c>
      <c r="AB55" s="990">
        <f>VLOOKUP($D$3&amp;"_"&amp;AB$3,データシート2!$A:$SI,MATCH($R$2&amp;"_"&amp;$E55,データシート2!$A$1:$SI$1,0),0)</f>
        <v>0</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1</v>
      </c>
      <c r="K57" s="799">
        <f>VLOOKUP($D$3&amp;"_"&amp;K$3,データシート2!$A:$SI,MATCH($G$2&amp;"_"&amp;$C57,データシート2!$A$1:$SI$1,0),0)</f>
        <v>1</v>
      </c>
      <c r="L57" s="799">
        <f>VLOOKUP($D$3&amp;"_"&amp;L$3,データシート2!$A:$SI,MATCH($G$2&amp;"_"&amp;$C57,データシート2!$A$1:$SI$1,0),0)</f>
        <v>1</v>
      </c>
      <c r="M57" s="799">
        <f>VLOOKUP($D$3&amp;"_"&amp;M$3,データシート2!$A:$SI,MATCH($G$2&amp;"_"&amp;$C57,データシート2!$A$1:$SI$1,0),0)</f>
        <v>1</v>
      </c>
      <c r="N57" s="799">
        <f>VLOOKUP($D$3&amp;"_"&amp;N$3,データシート2!$A:$SI,MATCH($G$2&amp;"_"&amp;$C57,データシート2!$A$1:$SI$1,0),0)</f>
        <v>1</v>
      </c>
      <c r="O57" s="799">
        <f>VLOOKUP($D$3&amp;"_"&amp;O$3,データシート2!$A:$SI,MATCH($G$2&amp;"_"&amp;$C57,データシート2!$A$1:$SI$1,0),0)</f>
        <v>1</v>
      </c>
      <c r="P57" s="799">
        <f>VLOOKUP($D$3&amp;"_"&amp;P$3,データシート2!$A:$SI,MATCH($G$2&amp;"_"&amp;$C57,データシート2!$A$1:$SI$1,0),0)</f>
        <v>1</v>
      </c>
      <c r="Q57" s="800">
        <f>VLOOKUP($D$3&amp;"_"&amp;Q$3,データシート2!$A:$SI,MATCH($G$2&amp;"_"&amp;$C57,データシート2!$A$1:$SI$1,0),0)</f>
        <v>1</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0.35899999999999999</v>
      </c>
      <c r="V57" s="951">
        <f>VLOOKUP($D$3&amp;"_"&amp;V$3,データシート2!$A:$SI,MATCH($R$2&amp;"_"&amp;$C57,データシート2!$A$1:$SI$1,0),0)</f>
        <v>1.228</v>
      </c>
      <c r="W57" s="951">
        <f>VLOOKUP($D$3&amp;"_"&amp;W$3,データシート2!$A:$SI,MATCH($R$2&amp;"_"&amp;$C57,データシート2!$A$1:$SI$1,0),0)</f>
        <v>6.202</v>
      </c>
      <c r="X57" s="951">
        <f>VLOOKUP($D$3&amp;"_"&amp;X$3,データシート2!$A:$SI,MATCH($R$2&amp;"_"&amp;$C57,データシート2!$A$1:$SI$1,0),0)</f>
        <v>7.4720000000000004</v>
      </c>
      <c r="Y57" s="951">
        <f>VLOOKUP($D$3&amp;"_"&amp;Y$3,データシート2!$A:$SI,MATCH($R$2&amp;"_"&amp;$C57,データシート2!$A$1:$SI$1,0),0)</f>
        <v>7.5229999999999997</v>
      </c>
      <c r="Z57" s="951">
        <f>VLOOKUP($D$3&amp;"_"&amp;Z$3,データシート2!$A:$SI,MATCH($R$2&amp;"_"&amp;$C57,データシート2!$A$1:$SI$1,0),0)</f>
        <v>4.8840000000000003</v>
      </c>
      <c r="AA57" s="951">
        <f>VLOOKUP($D$3&amp;"_"&amp;AA$3,データシート2!$A:$SI,MATCH($R$2&amp;"_"&amp;$C57,データシート2!$A$1:$SI$1,0),0)</f>
        <v>3.177</v>
      </c>
      <c r="AB57" s="952">
        <f>VLOOKUP($D$3&amp;"_"&amp;AB$3,データシート2!$A:$SI,MATCH($R$2&amp;"_"&amp;$C57,データシート2!$A$1:$SI$1,0),0)</f>
        <v>3.5230000000000001</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0</v>
      </c>
      <c r="H59" s="777">
        <f>VLOOKUP($D$3&amp;"_"&amp;H$3,データシート2!$A:$SI,MATCH($G$2&amp;"_"&amp;$C59,データシート2!$A$1:$SI$1,0),0)</f>
        <v>1</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0</v>
      </c>
      <c r="O59" s="778">
        <f>VLOOKUP($D$3&amp;"_"&amp;O$3,データシート2!$A:$SI,MATCH($G$2&amp;"_"&amp;$C59,データシート2!$A$1:$SI$1,0),0)</f>
        <v>0</v>
      </c>
      <c r="P59" s="778">
        <f>VLOOKUP($D$3&amp;"_"&amp;P$3,データシート2!$A:$SI,MATCH($G$2&amp;"_"&amp;$C59,データシート2!$A$1:$SI$1,0),0)</f>
        <v>0</v>
      </c>
      <c r="Q59" s="779">
        <f>VLOOKUP($D$3&amp;"_"&amp;Q$3,データシート2!$A:$SI,MATCH($G$2&amp;"_"&amp;$C59,データシート2!$A$1:$SI$1,0),0)</f>
        <v>0</v>
      </c>
      <c r="R59" s="947">
        <f>VLOOKUP($D$3&amp;"_"&amp;R$3,データシート2!$A:$SI,MATCH($R$2&amp;"_"&amp;$C59,データシート2!$A$1:$SI$1,0),0)</f>
        <v>0</v>
      </c>
      <c r="S59" s="948">
        <f>VLOOKUP($D$3&amp;"_"&amp;S$3,データシート2!$A:$SI,MATCH($R$2&amp;"_"&amp;$C59,データシート2!$A$1:$SI$1,0),0)</f>
        <v>0.74099999999999999</v>
      </c>
      <c r="T59" s="948">
        <f>VLOOKUP($D$3&amp;"_"&amp;T$3,データシート2!$A:$SI,MATCH($R$2&amp;"_"&amp;$C59,データシート2!$A$1:$SI$1,0),0)</f>
        <v>0.69499999999999995</v>
      </c>
      <c r="U59" s="948">
        <f>VLOOKUP($D$3&amp;"_"&amp;U$3,データシート2!$A:$SI,MATCH($R$2&amp;"_"&amp;$C59,データシート2!$A$1:$SI$1,0),0)</f>
        <v>0.70199999999999996</v>
      </c>
      <c r="V59" s="948">
        <f>VLOOKUP($D$3&amp;"_"&amp;V$3,データシート2!$A:$SI,MATCH($R$2&amp;"_"&amp;$C59,データシート2!$A$1:$SI$1,0),0)</f>
        <v>0.73299999999999998</v>
      </c>
      <c r="W59" s="948">
        <f>VLOOKUP($D$3&amp;"_"&amp;W$3,データシート2!$A:$SI,MATCH($R$2&amp;"_"&amp;$C59,データシート2!$A$1:$SI$1,0),0)</f>
        <v>1.101</v>
      </c>
      <c r="X59" s="948">
        <f>VLOOKUP($D$3&amp;"_"&amp;X$3,データシート2!$A:$SI,MATCH($R$2&amp;"_"&amp;$C59,データシート2!$A$1:$SI$1,0),0)</f>
        <v>0.76100000000000001</v>
      </c>
      <c r="Y59" s="948">
        <f>VLOOKUP($D$3&amp;"_"&amp;Y$3,データシート2!$A:$SI,MATCH($R$2&amp;"_"&amp;$C59,データシート2!$A$1:$SI$1,0),0)</f>
        <v>0</v>
      </c>
      <c r="Z59" s="948">
        <f>VLOOKUP($D$3&amp;"_"&amp;Z$3,データシート2!$A:$SI,MATCH($R$2&amp;"_"&amp;$C59,データシート2!$A$1:$SI$1,0),0)</f>
        <v>0</v>
      </c>
      <c r="AA59" s="948">
        <f>VLOOKUP($D$3&amp;"_"&amp;AA$3,データシート2!$A:$SI,MATCH($R$2&amp;"_"&amp;$C59,データシート2!$A$1:$SI$1,0),0)</f>
        <v>0</v>
      </c>
      <c r="AB59" s="949">
        <f>VLOOKUP($D$3&amp;"_"&amp;AB$3,データシート2!$A:$SI,MATCH($R$2&amp;"_"&amp;$C59,データシート2!$A$1:$SI$1,0),0)</f>
        <v>0</v>
      </c>
    </row>
    <row r="60" spans="2:29" s="756" customFormat="1" ht="16.5" customHeight="1">
      <c r="B60" s="748"/>
      <c r="C60" s="801"/>
      <c r="D60" s="791"/>
      <c r="E60" s="804">
        <v>3511</v>
      </c>
      <c r="F60" s="788" t="s">
        <v>346</v>
      </c>
      <c r="G60" s="977">
        <f>VLOOKUP($D$3&amp;"_"&amp;G$3,データシート2!$A:$SI,MATCH($G$2&amp;"_"&amp;$E60,データシート2!$A$1:$SI$1,0),0)</f>
        <v>0</v>
      </c>
      <c r="H60" s="978">
        <f>VLOOKUP($D$3&amp;"_"&amp;H$3,データシート2!$A:$SI,MATCH($G$2&amp;"_"&amp;$E60,データシート2!$A$1:$SI$1,0),0)</f>
        <v>1</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0</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0</v>
      </c>
      <c r="R60" s="981">
        <f>VLOOKUP($D$3&amp;"_"&amp;R$3,データシート2!$A:$SI,MATCH($R$2&amp;"_"&amp;$E60,データシート2!$A$1:$SI$1,0),0)</f>
        <v>0</v>
      </c>
      <c r="S60" s="982">
        <f>VLOOKUP($D$3&amp;"_"&amp;S$3,データシート2!$A:$SI,MATCH($R$2&amp;"_"&amp;$E60,データシート2!$A$1:$SI$1,0),0)</f>
        <v>0.74099999999999999</v>
      </c>
      <c r="T60" s="982">
        <f>VLOOKUP($D$3&amp;"_"&amp;T$3,データシート2!$A:$SI,MATCH($R$2&amp;"_"&amp;$E60,データシート2!$A$1:$SI$1,0),0)</f>
        <v>0.69499999999999995</v>
      </c>
      <c r="U60" s="982">
        <f>VLOOKUP($D$3&amp;"_"&amp;U$3,データシート2!$A:$SI,MATCH($R$2&amp;"_"&amp;$E60,データシート2!$A$1:$SI$1,0),0)</f>
        <v>0.70199999999999996</v>
      </c>
      <c r="V60" s="982">
        <f>VLOOKUP($D$3&amp;"_"&amp;V$3,データシート2!$A:$SI,MATCH($R$2&amp;"_"&amp;$E60,データシート2!$A$1:$SI$1,0),0)</f>
        <v>0.73299999999999998</v>
      </c>
      <c r="W60" s="982">
        <f>VLOOKUP($D$3&amp;"_"&amp;W$3,データシート2!$A:$SI,MATCH($R$2&amp;"_"&amp;$E60,データシート2!$A$1:$SI$1,0),0)</f>
        <v>1.101</v>
      </c>
      <c r="X60" s="982">
        <f>VLOOKUP($D$3&amp;"_"&amp;X$3,データシート2!$A:$SI,MATCH($R$2&amp;"_"&amp;$E60,データシート2!$A$1:$SI$1,0),0)</f>
        <v>0.76100000000000001</v>
      </c>
      <c r="Y60" s="982">
        <f>VLOOKUP($D$3&amp;"_"&amp;Y$3,データシート2!$A:$SI,MATCH($R$2&amp;"_"&amp;$E60,データシート2!$A$1:$SI$1,0),0)</f>
        <v>0</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0</v>
      </c>
      <c r="AC60" s="789"/>
    </row>
    <row r="61" spans="2:29" s="756" customFormat="1" ht="16.5" customHeight="1">
      <c r="B61" s="757"/>
      <c r="C61" s="805">
        <v>36</v>
      </c>
      <c r="D61" s="806" t="s">
        <v>569</v>
      </c>
      <c r="E61" s="758"/>
      <c r="F61" s="760"/>
      <c r="G61" s="807">
        <f>VLOOKUP($D$3&amp;"_"&amp;G$3,データシート2!$A:$SI,MATCH($G$2&amp;"_"&amp;$C61,データシート2!$A$1:$SI$1,0),0)</f>
        <v>6</v>
      </c>
      <c r="H61" s="808">
        <f>VLOOKUP($D$3&amp;"_"&amp;H$3,データシート2!$A:$SI,MATCH($G$2&amp;"_"&amp;$C61,データシート2!$A$1:$SI$1,0),0)</f>
        <v>6</v>
      </c>
      <c r="I61" s="808">
        <f>VLOOKUP($D$3&amp;"_"&amp;I$3,データシート2!$A:$SI,MATCH($G$2&amp;"_"&amp;$C61,データシート2!$A$1:$SI$1,0),0)</f>
        <v>6</v>
      </c>
      <c r="J61" s="808">
        <f>VLOOKUP($D$3&amp;"_"&amp;J$3,データシート2!$A:$SI,MATCH($G$2&amp;"_"&amp;$C61,データシート2!$A$1:$SI$1,0),0)</f>
        <v>7</v>
      </c>
      <c r="K61" s="809">
        <f>VLOOKUP($D$3&amp;"_"&amp;K$3,データシート2!$A:$SI,MATCH($G$2&amp;"_"&amp;$C61,データシート2!$A$1:$SI$1,0),0)</f>
        <v>6</v>
      </c>
      <c r="L61" s="809">
        <f>VLOOKUP($D$3&amp;"_"&amp;L$3,データシート2!$A:$SI,MATCH($G$2&amp;"_"&amp;$C61,データシート2!$A$1:$SI$1,0),0)</f>
        <v>5</v>
      </c>
      <c r="M61" s="809">
        <f>VLOOKUP($D$3&amp;"_"&amp;M$3,データシート2!$A:$SI,MATCH($G$2&amp;"_"&amp;$C61,データシート2!$A$1:$SI$1,0),0)</f>
        <v>5</v>
      </c>
      <c r="N61" s="809">
        <f>VLOOKUP($D$3&amp;"_"&amp;N$3,データシート2!$A:$SI,MATCH($G$2&amp;"_"&amp;$C61,データシート2!$A$1:$SI$1,0),0)</f>
        <v>6</v>
      </c>
      <c r="O61" s="809">
        <f>VLOOKUP($D$3&amp;"_"&amp;O$3,データシート2!$A:$SI,MATCH($G$2&amp;"_"&amp;$C61,データシート2!$A$1:$SI$1,0),0)</f>
        <v>6</v>
      </c>
      <c r="P61" s="809">
        <f>VLOOKUP($D$3&amp;"_"&amp;P$3,データシート2!$A:$SI,MATCH($G$2&amp;"_"&amp;$C61,データシート2!$A$1:$SI$1,0),0)</f>
        <v>6</v>
      </c>
      <c r="Q61" s="810">
        <f>VLOOKUP($D$3&amp;"_"&amp;Q$3,データシート2!$A:$SI,MATCH($G$2&amp;"_"&amp;$C61,データシート2!$A$1:$SI$1,0),0)</f>
        <v>6</v>
      </c>
      <c r="R61" s="953">
        <f>VLOOKUP($D$3&amp;"_"&amp;R$3,データシート2!$A:$SI,MATCH($R$2&amp;"_"&amp;$C61,データシート2!$A$1:$SI$1,0),0)</f>
        <v>40.042999999999999</v>
      </c>
      <c r="S61" s="954">
        <f>VLOOKUP($D$3&amp;"_"&amp;S$3,データシート2!$A:$SI,MATCH($R$2&amp;"_"&amp;$C61,データシート2!$A$1:$SI$1,0),0)</f>
        <v>42.32</v>
      </c>
      <c r="T61" s="954">
        <f>VLOOKUP($D$3&amp;"_"&amp;T$3,データシート2!$A:$SI,MATCH($R$2&amp;"_"&amp;$C61,データシート2!$A$1:$SI$1,0),0)</f>
        <v>37.841999999999999</v>
      </c>
      <c r="U61" s="954">
        <f>VLOOKUP($D$3&amp;"_"&amp;U$3,データシート2!$A:$SI,MATCH($R$2&amp;"_"&amp;$C61,データシート2!$A$1:$SI$1,0),0)</f>
        <v>40.234000000000002</v>
      </c>
      <c r="V61" s="954">
        <f>VLOOKUP($D$3&amp;"_"&amp;V$3,データシート2!$A:$SI,MATCH($R$2&amp;"_"&amp;$C61,データシート2!$A$1:$SI$1,0),0)</f>
        <v>36.203000000000003</v>
      </c>
      <c r="W61" s="954">
        <f>VLOOKUP($D$3&amp;"_"&amp;W$3,データシート2!$A:$SI,MATCH($R$2&amp;"_"&amp;$C61,データシート2!$A$1:$SI$1,0),0)</f>
        <v>38.411999999999999</v>
      </c>
      <c r="X61" s="954">
        <f>VLOOKUP($D$3&amp;"_"&amp;X$3,データシート2!$A:$SI,MATCH($R$2&amp;"_"&amp;$C61,データシート2!$A$1:$SI$1,0),0)</f>
        <v>39.054000000000002</v>
      </c>
      <c r="Y61" s="954">
        <f>VLOOKUP($D$3&amp;"_"&amp;Y$3,データシート2!$A:$SI,MATCH($R$2&amp;"_"&amp;$C61,データシート2!$A$1:$SI$1,0),0)</f>
        <v>43.302</v>
      </c>
      <c r="Z61" s="954">
        <f>VLOOKUP($D$3&amp;"_"&amp;Z$3,データシート2!$A:$SI,MATCH($R$2&amp;"_"&amp;$C61,データシート2!$A$1:$SI$1,0),0)</f>
        <v>35.277000000000001</v>
      </c>
      <c r="AA61" s="954">
        <f>VLOOKUP($D$3&amp;"_"&amp;AA$3,データシート2!$A:$SI,MATCH($R$2&amp;"_"&amp;$C61,データシート2!$A$1:$SI$1,0),0)</f>
        <v>36.917000000000002</v>
      </c>
      <c r="AB61" s="955">
        <f>VLOOKUP($D$3&amp;"_"&amp;AB$3,データシート2!$A:$SI,MATCH($R$2&amp;"_"&amp;$C61,データシート2!$A$1:$SI$1,0),0)</f>
        <v>39.341999999999999</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2</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2</v>
      </c>
      <c r="N62" s="746">
        <f>VLOOKUP($D$3&amp;"_"&amp;N$3,データシート2!$A:$SI,MATCH($G$2&amp;"_"&amp;$B62,データシート2!$A$1:$SI$1,0),0)</f>
        <v>2</v>
      </c>
      <c r="O62" s="746">
        <f>VLOOKUP($D$3&amp;"_"&amp;O$3,データシート2!$A:$SI,MATCH($G$2&amp;"_"&amp;$B62,データシート2!$A$1:$SI$1,0),0)</f>
        <v>3</v>
      </c>
      <c r="P62" s="746">
        <f>VLOOKUP($D$3&amp;"_"&amp;P$3,データシート2!$A:$SI,MATCH($G$2&amp;"_"&amp;$B62,データシート2!$A$1:$SI$1,0),0)</f>
        <v>3</v>
      </c>
      <c r="Q62" s="747">
        <f>VLOOKUP($D$3&amp;"_"&amp;Q$3,データシート2!$A:$SI,MATCH($G$2&amp;"_"&amp;$B62,データシート2!$A$1:$SI$1,0),0)</f>
        <v>2</v>
      </c>
      <c r="R62" s="934">
        <f>VLOOKUP($D$3&amp;"_"&amp;R$3,データシート2!$A:$SI,MATCH($R$2&amp;"_"&amp;$B62,データシート2!$A$1:$SI$1,0),0)</f>
        <v>8.49</v>
      </c>
      <c r="S62" s="935">
        <f>VLOOKUP($D$3&amp;"_"&amp;S$3,データシート2!$A:$SI,MATCH($R$2&amp;"_"&amp;$B62,データシート2!$A$1:$SI$1,0),0)</f>
        <v>8.2769999999999992</v>
      </c>
      <c r="T62" s="935">
        <f>VLOOKUP($D$3&amp;"_"&amp;T$3,データシート2!$A:$SI,MATCH($R$2&amp;"_"&amp;$B62,データシート2!$A$1:$SI$1,0),0)</f>
        <v>8.1820000000000004</v>
      </c>
      <c r="U62" s="935">
        <f>VLOOKUP($D$3&amp;"_"&amp;U$3,データシート2!$A:$SI,MATCH($R$2&amp;"_"&amp;$B62,データシート2!$A$1:$SI$1,0),0)</f>
        <v>8.49</v>
      </c>
      <c r="V62" s="935">
        <f>VLOOKUP($D$3&amp;"_"&amp;V$3,データシート2!$A:$SI,MATCH($R$2&amp;"_"&amp;$B62,データシート2!$A$1:$SI$1,0),0)</f>
        <v>7.9130000000000003</v>
      </c>
      <c r="W62" s="935">
        <f>VLOOKUP($D$3&amp;"_"&amp;W$3,データシート2!$A:$SI,MATCH($R$2&amp;"_"&amp;$B62,データシート2!$A$1:$SI$1,0),0)</f>
        <v>7.0529999999999999</v>
      </c>
      <c r="X62" s="935">
        <f>VLOOKUP($D$3&amp;"_"&amp;X$3,データシート2!$A:$SI,MATCH($R$2&amp;"_"&amp;$B62,データシート2!$A$1:$SI$1,0),0)</f>
        <v>6.7969999999999997</v>
      </c>
      <c r="Y62" s="935">
        <f>VLOOKUP($D$3&amp;"_"&amp;Y$3,データシート2!$A:$SI,MATCH($R$2&amp;"_"&amp;$B62,データシート2!$A$1:$SI$1,0),0)</f>
        <v>6.5830000000000002</v>
      </c>
      <c r="Z62" s="935">
        <f>VLOOKUP($D$3&amp;"_"&amp;Z$3,データシート2!$A:$SI,MATCH($R$2&amp;"_"&amp;$B62,データシート2!$A$1:$SI$1,0),0)</f>
        <v>9.4540000000000006</v>
      </c>
      <c r="AA62" s="935">
        <f>VLOOKUP($D$3&amp;"_"&amp;AA$3,データシート2!$A:$SI,MATCH($R$2&amp;"_"&amp;$B62,データシート2!$A$1:$SI$1,0),0)</f>
        <v>9.0839999999999996</v>
      </c>
      <c r="AB62" s="936">
        <f>VLOOKUP($D$3&amp;"_"&amp;AB$3,データシート2!$A:$SI,MATCH($R$2&amp;"_"&amp;$B62,データシート2!$A$1:$SI$1,0),0)</f>
        <v>6.5110000000000001</v>
      </c>
    </row>
    <row r="63" spans="2:29" s="756" customFormat="1" ht="16.5" customHeight="1">
      <c r="B63" s="748"/>
      <c r="C63" s="749">
        <v>37</v>
      </c>
      <c r="D63" s="750" t="s">
        <v>572</v>
      </c>
      <c r="E63" s="749"/>
      <c r="F63" s="751"/>
      <c r="G63" s="765">
        <f>VLOOKUP($D$3&amp;"_"&amp;G$3,データシート2!$A:$SI,MATCH($G$2&amp;"_"&amp;$C63,データシート2!$A$1:$SI$1,0),0)</f>
        <v>2</v>
      </c>
      <c r="H63" s="753">
        <f>VLOOKUP($D$3&amp;"_"&amp;H$3,データシート2!$A:$SI,MATCH($G$2&amp;"_"&amp;$C63,データシート2!$A$1:$SI$1,0),0)</f>
        <v>2</v>
      </c>
      <c r="I63" s="753">
        <f>VLOOKUP($D$3&amp;"_"&amp;I$3,データシート2!$A:$SI,MATCH($G$2&amp;"_"&amp;$C63,データシート2!$A$1:$SI$1,0),0)</f>
        <v>2</v>
      </c>
      <c r="J63" s="753">
        <f>VLOOKUP($D$3&amp;"_"&amp;J$3,データシート2!$A:$SI,MATCH($G$2&amp;"_"&amp;$C63,データシート2!$A$1:$SI$1,0),0)</f>
        <v>2</v>
      </c>
      <c r="K63" s="754">
        <f>VLOOKUP($D$3&amp;"_"&amp;K$3,データシート2!$A:$SI,MATCH($G$2&amp;"_"&amp;$C63,データシート2!$A$1:$SI$1,0),0)</f>
        <v>2</v>
      </c>
      <c r="L63" s="754">
        <f>VLOOKUP($D$3&amp;"_"&amp;L$3,データシート2!$A:$SI,MATCH($G$2&amp;"_"&amp;$C63,データシート2!$A$1:$SI$1,0),0)</f>
        <v>2</v>
      </c>
      <c r="M63" s="754">
        <f>VLOOKUP($D$3&amp;"_"&amp;M$3,データシート2!$A:$SI,MATCH($G$2&amp;"_"&amp;$C63,データシート2!$A$1:$SI$1,0),0)</f>
        <v>2</v>
      </c>
      <c r="N63" s="754">
        <f>VLOOKUP($D$3&amp;"_"&amp;N$3,データシート2!$A:$SI,MATCH($G$2&amp;"_"&amp;$C63,データシート2!$A$1:$SI$1,0),0)</f>
        <v>2</v>
      </c>
      <c r="O63" s="754">
        <f>VLOOKUP($D$3&amp;"_"&amp;O$3,データシート2!$A:$SI,MATCH($G$2&amp;"_"&amp;$C63,データシート2!$A$1:$SI$1,0),0)</f>
        <v>3</v>
      </c>
      <c r="P63" s="754">
        <f>VLOOKUP($D$3&amp;"_"&amp;P$3,データシート2!$A:$SI,MATCH($G$2&amp;"_"&amp;$C63,データシート2!$A$1:$SI$1,0),0)</f>
        <v>3</v>
      </c>
      <c r="Q63" s="755">
        <f>VLOOKUP($D$3&amp;"_"&amp;Q$3,データシート2!$A:$SI,MATCH($G$2&amp;"_"&amp;$C63,データシート2!$A$1:$SI$1,0),0)</f>
        <v>2</v>
      </c>
      <c r="R63" s="943">
        <f>VLOOKUP($D$3&amp;"_"&amp;R$3,データシート2!$A:$SI,MATCH($R$2&amp;"_"&amp;$C63,データシート2!$A$1:$SI$1,0),0)</f>
        <v>8.49</v>
      </c>
      <c r="S63" s="938">
        <f>VLOOKUP($D$3&amp;"_"&amp;S$3,データシート2!$A:$SI,MATCH($R$2&amp;"_"&amp;$C63,データシート2!$A$1:$SI$1,0),0)</f>
        <v>8.2769999999999992</v>
      </c>
      <c r="T63" s="938">
        <f>VLOOKUP($D$3&amp;"_"&amp;T$3,データシート2!$A:$SI,MATCH($R$2&amp;"_"&amp;$C63,データシート2!$A$1:$SI$1,0),0)</f>
        <v>8.1820000000000004</v>
      </c>
      <c r="U63" s="938">
        <f>VLOOKUP($D$3&amp;"_"&amp;U$3,データシート2!$A:$SI,MATCH($R$2&amp;"_"&amp;$C63,データシート2!$A$1:$SI$1,0),0)</f>
        <v>8.49</v>
      </c>
      <c r="V63" s="938">
        <f>VLOOKUP($D$3&amp;"_"&amp;V$3,データシート2!$A:$SI,MATCH($R$2&amp;"_"&amp;$C63,データシート2!$A$1:$SI$1,0),0)</f>
        <v>7.9130000000000003</v>
      </c>
      <c r="W63" s="938">
        <f>VLOOKUP($D$3&amp;"_"&amp;W$3,データシート2!$A:$SI,MATCH($R$2&amp;"_"&amp;$C63,データシート2!$A$1:$SI$1,0),0)</f>
        <v>7.0529999999999999</v>
      </c>
      <c r="X63" s="938">
        <f>VLOOKUP($D$3&amp;"_"&amp;X$3,データシート2!$A:$SI,MATCH($R$2&amp;"_"&amp;$C63,データシート2!$A$1:$SI$1,0),0)</f>
        <v>6.7969999999999997</v>
      </c>
      <c r="Y63" s="938">
        <f>VLOOKUP($D$3&amp;"_"&amp;Y$3,データシート2!$A:$SI,MATCH($R$2&amp;"_"&amp;$C63,データシート2!$A$1:$SI$1,0),0)</f>
        <v>6.5830000000000002</v>
      </c>
      <c r="Z63" s="938">
        <f>VLOOKUP($D$3&amp;"_"&amp;Z$3,データシート2!$A:$SI,MATCH($R$2&amp;"_"&amp;$C63,データシート2!$A$1:$SI$1,0),0)</f>
        <v>9.4540000000000006</v>
      </c>
      <c r="AA63" s="938">
        <f>VLOOKUP($D$3&amp;"_"&amp;AA$3,データシート2!$A:$SI,MATCH($R$2&amp;"_"&amp;$C63,データシート2!$A$1:$SI$1,0),0)</f>
        <v>9.0839999999999996</v>
      </c>
      <c r="AB63" s="939">
        <f>VLOOKUP($D$3&amp;"_"&amp;AB$3,データシート2!$A:$SI,MATCH($R$2&amp;"_"&amp;$C63,データシート2!$A$1:$SI$1,0),0)</f>
        <v>6.5110000000000001</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0</v>
      </c>
      <c r="H67" s="762">
        <f>VLOOKUP($D$3&amp;"_"&amp;H$3,データシート2!$A:$SI,MATCH($G$2&amp;"_"&amp;$C67,データシート2!$A$1:$SI$1,0),0)</f>
        <v>0</v>
      </c>
      <c r="I67" s="762">
        <f>VLOOKUP($D$3&amp;"_"&amp;I$3,データシート2!$A:$SI,MATCH($G$2&amp;"_"&amp;$C67,データシート2!$A$1:$SI$1,0),0)</f>
        <v>0</v>
      </c>
      <c r="J67" s="762">
        <f>VLOOKUP($D$3&amp;"_"&amp;J$3,データシート2!$A:$SI,MATCH($G$2&amp;"_"&amp;$C67,データシート2!$A$1:$SI$1,0),0)</f>
        <v>0</v>
      </c>
      <c r="K67" s="763">
        <f>VLOOKUP($D$3&amp;"_"&amp;K$3,データシート2!$A:$SI,MATCH($G$2&amp;"_"&amp;$C67,データシート2!$A$1:$SI$1,0),0)</f>
        <v>0</v>
      </c>
      <c r="L67" s="763">
        <f>VLOOKUP($D$3&amp;"_"&amp;L$3,データシート2!$A:$SI,MATCH($G$2&amp;"_"&amp;$C67,データシート2!$A$1:$SI$1,0),0)</f>
        <v>0</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0</v>
      </c>
      <c r="S67" s="941">
        <f>VLOOKUP($D$3&amp;"_"&amp;S$3,データシート2!$A:$SI,MATCH($R$2&amp;"_"&amp;$C67,データシート2!$A$1:$SI$1,0),0)</f>
        <v>0</v>
      </c>
      <c r="T67" s="941">
        <f>VLOOKUP($D$3&amp;"_"&amp;T$3,データシート2!$A:$SI,MATCH($R$2&amp;"_"&amp;$C67,データシート2!$A$1:$SI$1,0),0)</f>
        <v>0</v>
      </c>
      <c r="U67" s="941">
        <f>VLOOKUP($D$3&amp;"_"&amp;U$3,データシート2!$A:$SI,MATCH($R$2&amp;"_"&amp;$C67,データシート2!$A$1:$SI$1,0),0)</f>
        <v>0</v>
      </c>
      <c r="V67" s="941">
        <f>VLOOKUP($D$3&amp;"_"&amp;V$3,データシート2!$A:$SI,MATCH($R$2&amp;"_"&amp;$C67,データシート2!$A$1:$SI$1,0),0)</f>
        <v>0</v>
      </c>
      <c r="W67" s="941">
        <f>VLOOKUP($D$3&amp;"_"&amp;W$3,データシート2!$A:$SI,MATCH($R$2&amp;"_"&amp;$C67,データシート2!$A$1:$SI$1,0),0)</f>
        <v>0</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0</v>
      </c>
      <c r="H68" s="745">
        <f>VLOOKUP($D$3&amp;"_"&amp;H$3,データシート2!$A:$SI,MATCH($G$2&amp;"_"&amp;$B68,データシート2!$A$1:$SI$1,0),0)</f>
        <v>0</v>
      </c>
      <c r="I68" s="745">
        <f>VLOOKUP($D$3&amp;"_"&amp;I$3,データシート2!$A:$SI,MATCH($G$2&amp;"_"&amp;$B68,データシート2!$A$1:$SI$1,0),0)</f>
        <v>0</v>
      </c>
      <c r="J68" s="745">
        <f>VLOOKUP($D$3&amp;"_"&amp;J$3,データシート2!$A:$SI,MATCH($G$2&amp;"_"&amp;$B68,データシート2!$A$1:$SI$1,0),0)</f>
        <v>0</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0</v>
      </c>
      <c r="S68" s="935">
        <f>VLOOKUP($D$3&amp;"_"&amp;S$3,データシート2!$A:$SI,MATCH($R$2&amp;"_"&amp;$B68,データシート2!$A$1:$SI$1,0),0)</f>
        <v>0</v>
      </c>
      <c r="T68" s="935">
        <f>VLOOKUP($D$3&amp;"_"&amp;T$3,データシート2!$A:$SI,MATCH($R$2&amp;"_"&amp;$B68,データシート2!$A$1:$SI$1,0),0)</f>
        <v>0</v>
      </c>
      <c r="U68" s="935">
        <f>VLOOKUP($D$3&amp;"_"&amp;U$3,データシート2!$A:$SI,MATCH($R$2&amp;"_"&amp;$B68,データシート2!$A$1:$SI$1,0),0)</f>
        <v>0</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0</v>
      </c>
      <c r="H75" s="777">
        <f>VLOOKUP($D$3&amp;"_"&amp;H$3,データシート2!$A:$SI,MATCH($G$2&amp;"_"&amp;$C75,データシート2!$A$1:$SI$1,0),0)</f>
        <v>0</v>
      </c>
      <c r="I75" s="777">
        <f>VLOOKUP($D$3&amp;"_"&amp;I$3,データシート2!$A:$SI,MATCH($G$2&amp;"_"&amp;$C75,データシート2!$A$1:$SI$1,0),0)</f>
        <v>0</v>
      </c>
      <c r="J75" s="777">
        <f>VLOOKUP($D$3&amp;"_"&amp;J$3,データシート2!$A:$SI,MATCH($G$2&amp;"_"&amp;$C75,データシート2!$A$1:$SI$1,0),0)</f>
        <v>0</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0</v>
      </c>
      <c r="S75" s="948">
        <f>VLOOKUP($D$3&amp;"_"&amp;S$3,データシート2!$A:$SI,MATCH($R$2&amp;"_"&amp;$C75,データシート2!$A$1:$SI$1,0),0)</f>
        <v>0</v>
      </c>
      <c r="T75" s="948">
        <f>VLOOKUP($D$3&amp;"_"&amp;T$3,データシート2!$A:$SI,MATCH($R$2&amp;"_"&amp;$C75,データシート2!$A$1:$SI$1,0),0)</f>
        <v>0</v>
      </c>
      <c r="U75" s="948">
        <f>VLOOKUP($D$3&amp;"_"&amp;U$3,データシート2!$A:$SI,MATCH($R$2&amp;"_"&amp;$C75,データシート2!$A$1:$SI$1,0),0)</f>
        <v>0</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8</v>
      </c>
      <c r="H77" s="745">
        <f>VLOOKUP($D$3&amp;"_"&amp;H$3,データシート2!$A:$SI,MATCH($G$2&amp;"_"&amp;$B77,データシート2!$A$1:$SI$1,0),0)</f>
        <v>8</v>
      </c>
      <c r="I77" s="745">
        <f>VLOOKUP($D$3&amp;"_"&amp;I$3,データシート2!$A:$SI,MATCH($G$2&amp;"_"&amp;$B77,データシート2!$A$1:$SI$1,0),0)</f>
        <v>9</v>
      </c>
      <c r="J77" s="745">
        <f>VLOOKUP($D$3&amp;"_"&amp;J$3,データシート2!$A:$SI,MATCH($G$2&amp;"_"&amp;$B77,データシート2!$A$1:$SI$1,0),0)</f>
        <v>9</v>
      </c>
      <c r="K77" s="746">
        <f>VLOOKUP($D$3&amp;"_"&amp;K$3,データシート2!$A:$SI,MATCH($G$2&amp;"_"&amp;$B77,データシート2!$A$1:$SI$1,0),0)</f>
        <v>7</v>
      </c>
      <c r="L77" s="746">
        <f>VLOOKUP($D$3&amp;"_"&amp;L$3,データシート2!$A:$SI,MATCH($G$2&amp;"_"&amp;$B77,データシート2!$A$1:$SI$1,0),0)</f>
        <v>7</v>
      </c>
      <c r="M77" s="746">
        <f>VLOOKUP($D$3&amp;"_"&amp;M$3,データシート2!$A:$SI,MATCH($G$2&amp;"_"&amp;$B77,データシート2!$A$1:$SI$1,0),0)</f>
        <v>6</v>
      </c>
      <c r="N77" s="746">
        <f>VLOOKUP($D$3&amp;"_"&amp;N$3,データシート2!$A:$SI,MATCH($G$2&amp;"_"&amp;$B77,データシート2!$A$1:$SI$1,0),0)</f>
        <v>6</v>
      </c>
      <c r="O77" s="746">
        <f>VLOOKUP($D$3&amp;"_"&amp;O$3,データシート2!$A:$SI,MATCH($G$2&amp;"_"&amp;$B77,データシート2!$A$1:$SI$1,0),0)</f>
        <v>5</v>
      </c>
      <c r="P77" s="746">
        <f>VLOOKUP($D$3&amp;"_"&amp;P$3,データシート2!$A:$SI,MATCH($G$2&amp;"_"&amp;$B77,データシート2!$A$1:$SI$1,0),0)</f>
        <v>5</v>
      </c>
      <c r="Q77" s="747">
        <f>VLOOKUP($D$3&amp;"_"&amp;Q$3,データシート2!$A:$SI,MATCH($G$2&amp;"_"&amp;$B77,データシート2!$A$1:$SI$1,0),0)</f>
        <v>5</v>
      </c>
      <c r="R77" s="934">
        <f>VLOOKUP($D$3&amp;"_"&amp;R$3,データシート2!$A:$SI,MATCH($R$2&amp;"_"&amp;$B77,データシート2!$A$1:$SI$1,0),0)</f>
        <v>27.523</v>
      </c>
      <c r="S77" s="935">
        <f>VLOOKUP($D$3&amp;"_"&amp;S$3,データシート2!$A:$SI,MATCH($R$2&amp;"_"&amp;$B77,データシート2!$A$1:$SI$1,0),0)</f>
        <v>28.053999999999998</v>
      </c>
      <c r="T77" s="935">
        <f>VLOOKUP($D$3&amp;"_"&amp;T$3,データシート2!$A:$SI,MATCH($R$2&amp;"_"&amp;$B77,データシート2!$A$1:$SI$1,0),0)</f>
        <v>32.715000000000003</v>
      </c>
      <c r="U77" s="935">
        <f>VLOOKUP($D$3&amp;"_"&amp;U$3,データシート2!$A:$SI,MATCH($R$2&amp;"_"&amp;$B77,データシート2!$A$1:$SI$1,0),0)</f>
        <v>29.885999999999999</v>
      </c>
      <c r="V77" s="935">
        <f>VLOOKUP($D$3&amp;"_"&amp;V$3,データシート2!$A:$SI,MATCH($R$2&amp;"_"&amp;$B77,データシート2!$A$1:$SI$1,0),0)</f>
        <v>22.849</v>
      </c>
      <c r="W77" s="935">
        <f>VLOOKUP($D$3&amp;"_"&amp;W$3,データシート2!$A:$SI,MATCH($R$2&amp;"_"&amp;$B77,データシート2!$A$1:$SI$1,0),0)</f>
        <v>21.213999999999999</v>
      </c>
      <c r="X77" s="935">
        <f>VLOOKUP($D$3&amp;"_"&amp;X$3,データシート2!$A:$SI,MATCH($R$2&amp;"_"&amp;$B77,データシート2!$A$1:$SI$1,0),0)</f>
        <v>19.879000000000001</v>
      </c>
      <c r="Y77" s="935">
        <f>VLOOKUP($D$3&amp;"_"&amp;Y$3,データシート2!$A:$SI,MATCH($R$2&amp;"_"&amp;$B77,データシート2!$A$1:$SI$1,0),0)</f>
        <v>19.047999999999998</v>
      </c>
      <c r="Z77" s="935">
        <f>VLOOKUP($D$3&amp;"_"&amp;Z$3,データシート2!$A:$SI,MATCH($R$2&amp;"_"&amp;$B77,データシート2!$A$1:$SI$1,0),0)</f>
        <v>15.65</v>
      </c>
      <c r="AA77" s="935">
        <f>VLOOKUP($D$3&amp;"_"&amp;AA$3,データシート2!$A:$SI,MATCH($R$2&amp;"_"&amp;$B77,データシート2!$A$1:$SI$1,0),0)</f>
        <v>14.137</v>
      </c>
      <c r="AB77" s="936">
        <f>VLOOKUP($D$3&amp;"_"&amp;AB$3,データシート2!$A:$SI,MATCH($R$2&amp;"_"&amp;$B77,データシート2!$A$1:$SI$1,0),0)</f>
        <v>14.116</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8</v>
      </c>
      <c r="H84" s="777">
        <f>VLOOKUP($D$3&amp;"_"&amp;H$3,データシート2!$A:$SI,MATCH($G$2&amp;"_"&amp;$C84,データシート2!$A$1:$SI$1,0),0)</f>
        <v>8</v>
      </c>
      <c r="I84" s="777">
        <f>VLOOKUP($D$3&amp;"_"&amp;I$3,データシート2!$A:$SI,MATCH($G$2&amp;"_"&amp;$C84,データシート2!$A$1:$SI$1,0),0)</f>
        <v>9</v>
      </c>
      <c r="J84" s="777">
        <f>VLOOKUP($D$3&amp;"_"&amp;J$3,データシート2!$A:$SI,MATCH($G$2&amp;"_"&amp;$C84,データシート2!$A$1:$SI$1,0),0)</f>
        <v>9</v>
      </c>
      <c r="K84" s="778">
        <f>VLOOKUP($D$3&amp;"_"&amp;K$3,データシート2!$A:$SI,MATCH($G$2&amp;"_"&amp;$C84,データシート2!$A$1:$SI$1,0),0)</f>
        <v>7</v>
      </c>
      <c r="L84" s="778">
        <f>VLOOKUP($D$3&amp;"_"&amp;L$3,データシート2!$A:$SI,MATCH($G$2&amp;"_"&amp;$C84,データシート2!$A$1:$SI$1,0),0)</f>
        <v>7</v>
      </c>
      <c r="M84" s="778">
        <f>VLOOKUP($D$3&amp;"_"&amp;M$3,データシート2!$A:$SI,MATCH($G$2&amp;"_"&amp;$C84,データシート2!$A$1:$SI$1,0),0)</f>
        <v>6</v>
      </c>
      <c r="N84" s="778">
        <f>VLOOKUP($D$3&amp;"_"&amp;N$3,データシート2!$A:$SI,MATCH($G$2&amp;"_"&amp;$C84,データシート2!$A$1:$SI$1,0),0)</f>
        <v>6</v>
      </c>
      <c r="O84" s="778">
        <f>VLOOKUP($D$3&amp;"_"&amp;O$3,データシート2!$A:$SI,MATCH($G$2&amp;"_"&amp;$C84,データシート2!$A$1:$SI$1,0),0)</f>
        <v>5</v>
      </c>
      <c r="P84" s="778">
        <f>VLOOKUP($D$3&amp;"_"&amp;P$3,データシート2!$A:$SI,MATCH($G$2&amp;"_"&amp;$C84,データシート2!$A$1:$SI$1,0),0)</f>
        <v>5</v>
      </c>
      <c r="Q84" s="779">
        <f>VLOOKUP($D$3&amp;"_"&amp;Q$3,データシート2!$A:$SI,MATCH($G$2&amp;"_"&amp;$C84,データシート2!$A$1:$SI$1,0),0)</f>
        <v>5</v>
      </c>
      <c r="R84" s="947">
        <f>VLOOKUP($D$3&amp;"_"&amp;R$3,データシート2!$A:$SI,MATCH($R$2&amp;"_"&amp;$C84,データシート2!$A$1:$SI$1,0),0)</f>
        <v>27.523</v>
      </c>
      <c r="S84" s="948">
        <f>VLOOKUP($D$3&amp;"_"&amp;S$3,データシート2!$A:$SI,MATCH($R$2&amp;"_"&amp;$C84,データシート2!$A$1:$SI$1,0),0)</f>
        <v>28.053999999999998</v>
      </c>
      <c r="T84" s="948">
        <f>VLOOKUP($D$3&amp;"_"&amp;T$3,データシート2!$A:$SI,MATCH($R$2&amp;"_"&amp;$C84,データシート2!$A$1:$SI$1,0),0)</f>
        <v>32.715000000000003</v>
      </c>
      <c r="U84" s="948">
        <f>VLOOKUP($D$3&amp;"_"&amp;U$3,データシート2!$A:$SI,MATCH($R$2&amp;"_"&amp;$C84,データシート2!$A$1:$SI$1,0),0)</f>
        <v>29.885999999999999</v>
      </c>
      <c r="V84" s="948">
        <f>VLOOKUP($D$3&amp;"_"&amp;V$3,データシート2!$A:$SI,MATCH($R$2&amp;"_"&amp;$C84,データシート2!$A$1:$SI$1,0),0)</f>
        <v>22.849</v>
      </c>
      <c r="W84" s="948">
        <f>VLOOKUP($D$3&amp;"_"&amp;W$3,データシート2!$A:$SI,MATCH($R$2&amp;"_"&amp;$C84,データシート2!$A$1:$SI$1,0),0)</f>
        <v>21.213999999999999</v>
      </c>
      <c r="X84" s="948">
        <f>VLOOKUP($D$3&amp;"_"&amp;X$3,データシート2!$A:$SI,MATCH($R$2&amp;"_"&amp;$C84,データシート2!$A$1:$SI$1,0),0)</f>
        <v>19.879000000000001</v>
      </c>
      <c r="Y84" s="948">
        <f>VLOOKUP($D$3&amp;"_"&amp;Y$3,データシート2!$A:$SI,MATCH($R$2&amp;"_"&amp;$C84,データシート2!$A$1:$SI$1,0),0)</f>
        <v>19.047999999999998</v>
      </c>
      <c r="Z84" s="948">
        <f>VLOOKUP($D$3&amp;"_"&amp;Z$3,データシート2!$A:$SI,MATCH($R$2&amp;"_"&amp;$C84,データシート2!$A$1:$SI$1,0),0)</f>
        <v>15.65</v>
      </c>
      <c r="AA84" s="948">
        <f>VLOOKUP($D$3&amp;"_"&amp;AA$3,データシート2!$A:$SI,MATCH($R$2&amp;"_"&amp;$C84,データシート2!$A$1:$SI$1,0),0)</f>
        <v>14.137</v>
      </c>
      <c r="AB84" s="949">
        <f>VLOOKUP($D$3&amp;"_"&amp;AB$3,データシート2!$A:$SI,MATCH($R$2&amp;"_"&amp;$C84,データシート2!$A$1:$SI$1,0),0)</f>
        <v>14.116</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1</v>
      </c>
      <c r="H90" s="745">
        <f>VLOOKUP($D$3&amp;"_"&amp;H$3,データシート2!$A:$SI,MATCH($G$2&amp;"_"&amp;$B90,データシート2!$A$1:$SI$1,0),0)</f>
        <v>1</v>
      </c>
      <c r="I90" s="745">
        <f>VLOOKUP($D$3&amp;"_"&amp;I$3,データシート2!$A:$SI,MATCH($G$2&amp;"_"&amp;$B90,データシート2!$A$1:$SI$1,0),0)</f>
        <v>1</v>
      </c>
      <c r="J90" s="745">
        <f>VLOOKUP($D$3&amp;"_"&amp;J$3,データシート2!$A:$SI,MATCH($G$2&amp;"_"&amp;$B90,データシート2!$A$1:$SI$1,0),0)</f>
        <v>1</v>
      </c>
      <c r="K90" s="746">
        <f>VLOOKUP($D$3&amp;"_"&amp;K$3,データシート2!$A:$SI,MATCH($G$2&amp;"_"&amp;$B90,データシート2!$A$1:$SI$1,0),0)</f>
        <v>1</v>
      </c>
      <c r="L90" s="746">
        <f>VLOOKUP($D$3&amp;"_"&amp;L$3,データシート2!$A:$SI,MATCH($G$2&amp;"_"&amp;$B90,データシート2!$A$1:$SI$1,0),0)</f>
        <v>1</v>
      </c>
      <c r="M90" s="746">
        <f>VLOOKUP($D$3&amp;"_"&amp;M$3,データシート2!$A:$SI,MATCH($G$2&amp;"_"&amp;$B90,データシート2!$A$1:$SI$1,0),0)</f>
        <v>1</v>
      </c>
      <c r="N90" s="746">
        <f>VLOOKUP($D$3&amp;"_"&amp;N$3,データシート2!$A:$SI,MATCH($G$2&amp;"_"&amp;$B90,データシート2!$A$1:$SI$1,0),0)</f>
        <v>1</v>
      </c>
      <c r="O90" s="746">
        <f>VLOOKUP($D$3&amp;"_"&amp;O$3,データシート2!$A:$SI,MATCH($G$2&amp;"_"&amp;$B90,データシート2!$A$1:$SI$1,0),0)</f>
        <v>1</v>
      </c>
      <c r="P90" s="746">
        <f>VLOOKUP($D$3&amp;"_"&amp;P$3,データシート2!$A:$SI,MATCH($G$2&amp;"_"&amp;$B90,データシート2!$A$1:$SI$1,0),0)</f>
        <v>1</v>
      </c>
      <c r="Q90" s="747">
        <f>VLOOKUP($D$3&amp;"_"&amp;Q$3,データシート2!$A:$SI,MATCH($G$2&amp;"_"&amp;$B90,データシート2!$A$1:$SI$1,0),0)</f>
        <v>1</v>
      </c>
      <c r="R90" s="934">
        <f>VLOOKUP($D$3&amp;"_"&amp;R$3,データシート2!$A:$SI,MATCH($R$2&amp;"_"&amp;$B90,データシート2!$A$1:$SI$1,0),0)</f>
        <v>5.5019999999999998</v>
      </c>
      <c r="S90" s="935">
        <f>VLOOKUP($D$3&amp;"_"&amp;S$3,データシート2!$A:$SI,MATCH($R$2&amp;"_"&amp;$B90,データシート2!$A$1:$SI$1,0),0)</f>
        <v>5.7080000000000002</v>
      </c>
      <c r="T90" s="935">
        <f>VLOOKUP($D$3&amp;"_"&amp;T$3,データシート2!$A:$SI,MATCH($R$2&amp;"_"&amp;$B90,データシート2!$A$1:$SI$1,0),0)</f>
        <v>5.9340000000000002</v>
      </c>
      <c r="U90" s="935">
        <f>VLOOKUP($D$3&amp;"_"&amp;U$3,データシート2!$A:$SI,MATCH($R$2&amp;"_"&amp;$B90,データシート2!$A$1:$SI$1,0),0)</f>
        <v>5.6680000000000001</v>
      </c>
      <c r="V90" s="935">
        <f>VLOOKUP($D$3&amp;"_"&amp;V$3,データシート2!$A:$SI,MATCH($R$2&amp;"_"&amp;$B90,データシート2!$A$1:$SI$1,0),0)</f>
        <v>5.4119999999999999</v>
      </c>
      <c r="W90" s="935">
        <f>VLOOKUP($D$3&amp;"_"&amp;W$3,データシート2!$A:$SI,MATCH($R$2&amp;"_"&amp;$B90,データシート2!$A$1:$SI$1,0),0)</f>
        <v>5.133</v>
      </c>
      <c r="X90" s="935">
        <f>VLOOKUP($D$3&amp;"_"&amp;X$3,データシート2!$A:$SI,MATCH($R$2&amp;"_"&amp;$B90,データシート2!$A$1:$SI$1,0),0)</f>
        <v>4.9740000000000002</v>
      </c>
      <c r="Y90" s="935">
        <f>VLOOKUP($D$3&amp;"_"&amp;Y$3,データシート2!$A:$SI,MATCH($R$2&amp;"_"&amp;$B90,データシート2!$A$1:$SI$1,0),0)</f>
        <v>4.8609999999999998</v>
      </c>
      <c r="Z90" s="935">
        <f>VLOOKUP($D$3&amp;"_"&amp;Z$3,データシート2!$A:$SI,MATCH($R$2&amp;"_"&amp;$B90,データシート2!$A$1:$SI$1,0),0)</f>
        <v>4.3280000000000003</v>
      </c>
      <c r="AA90" s="935">
        <f>VLOOKUP($D$3&amp;"_"&amp;AA$3,データシート2!$A:$SI,MATCH($R$2&amp;"_"&amp;$B90,データシート2!$A$1:$SI$1,0),0)</f>
        <v>4.0179999999999998</v>
      </c>
      <c r="AB90" s="936">
        <f>VLOOKUP($D$3&amp;"_"&amp;AB$3,データシート2!$A:$SI,MATCH($R$2&amp;"_"&amp;$B90,データシート2!$A$1:$SI$1,0),0)</f>
        <v>3.5790000000000002</v>
      </c>
    </row>
    <row r="91" spans="2:28" s="756" customFormat="1" ht="16.5" customHeight="1">
      <c r="B91" s="748"/>
      <c r="C91" s="749">
        <v>62</v>
      </c>
      <c r="D91" s="750" t="s">
        <v>603</v>
      </c>
      <c r="E91" s="749"/>
      <c r="F91" s="751"/>
      <c r="G91" s="765">
        <f>VLOOKUP($D$3&amp;"_"&amp;G$3,データシート2!$A:$SI,MATCH($G$2&amp;"_"&amp;$C91,データシート2!$A$1:$SI$1,0),0)</f>
        <v>1</v>
      </c>
      <c r="H91" s="753">
        <f>VLOOKUP($D$3&amp;"_"&amp;H$3,データシート2!$A:$SI,MATCH($G$2&amp;"_"&amp;$C91,データシート2!$A$1:$SI$1,0),0)</f>
        <v>1</v>
      </c>
      <c r="I91" s="753">
        <f>VLOOKUP($D$3&amp;"_"&amp;I$3,データシート2!$A:$SI,MATCH($G$2&amp;"_"&amp;$C91,データシート2!$A$1:$SI$1,0),0)</f>
        <v>1</v>
      </c>
      <c r="J91" s="753">
        <f>VLOOKUP($D$3&amp;"_"&amp;J$3,データシート2!$A:$SI,MATCH($G$2&amp;"_"&amp;$C91,データシート2!$A$1:$SI$1,0),0)</f>
        <v>1</v>
      </c>
      <c r="K91" s="754">
        <f>VLOOKUP($D$3&amp;"_"&amp;K$3,データシート2!$A:$SI,MATCH($G$2&amp;"_"&amp;$C91,データシート2!$A$1:$SI$1,0),0)</f>
        <v>1</v>
      </c>
      <c r="L91" s="754">
        <f>VLOOKUP($D$3&amp;"_"&amp;L$3,データシート2!$A:$SI,MATCH($G$2&amp;"_"&amp;$C91,データシート2!$A$1:$SI$1,0),0)</f>
        <v>1</v>
      </c>
      <c r="M91" s="754">
        <f>VLOOKUP($D$3&amp;"_"&amp;M$3,データシート2!$A:$SI,MATCH($G$2&amp;"_"&amp;$C91,データシート2!$A$1:$SI$1,0),0)</f>
        <v>1</v>
      </c>
      <c r="N91" s="754">
        <f>VLOOKUP($D$3&amp;"_"&amp;N$3,データシート2!$A:$SI,MATCH($G$2&amp;"_"&amp;$C91,データシート2!$A$1:$SI$1,0),0)</f>
        <v>1</v>
      </c>
      <c r="O91" s="754">
        <f>VLOOKUP($D$3&amp;"_"&amp;O$3,データシート2!$A:$SI,MATCH($G$2&amp;"_"&amp;$C91,データシート2!$A$1:$SI$1,0),0)</f>
        <v>1</v>
      </c>
      <c r="P91" s="754">
        <f>VLOOKUP($D$3&amp;"_"&amp;P$3,データシート2!$A:$SI,MATCH($G$2&amp;"_"&amp;$C91,データシート2!$A$1:$SI$1,0),0)</f>
        <v>1</v>
      </c>
      <c r="Q91" s="755">
        <f>VLOOKUP($D$3&amp;"_"&amp;Q$3,データシート2!$A:$SI,MATCH($G$2&amp;"_"&amp;$C91,データシート2!$A$1:$SI$1,0),0)</f>
        <v>1</v>
      </c>
      <c r="R91" s="943">
        <f>VLOOKUP($D$3&amp;"_"&amp;R$3,データシート2!$A:$SI,MATCH($R$2&amp;"_"&amp;$C91,データシート2!$A$1:$SI$1,0),0)</f>
        <v>5.5019999999999998</v>
      </c>
      <c r="S91" s="938">
        <f>VLOOKUP($D$3&amp;"_"&amp;S$3,データシート2!$A:$SI,MATCH($R$2&amp;"_"&amp;$C91,データシート2!$A$1:$SI$1,0),0)</f>
        <v>5.7080000000000002</v>
      </c>
      <c r="T91" s="938">
        <f>VLOOKUP($D$3&amp;"_"&amp;T$3,データシート2!$A:$SI,MATCH($R$2&amp;"_"&amp;$C91,データシート2!$A$1:$SI$1,0),0)</f>
        <v>5.9340000000000002</v>
      </c>
      <c r="U91" s="938">
        <f>VLOOKUP($D$3&amp;"_"&amp;U$3,データシート2!$A:$SI,MATCH($R$2&amp;"_"&amp;$C91,データシート2!$A$1:$SI$1,0),0)</f>
        <v>5.6680000000000001</v>
      </c>
      <c r="V91" s="938">
        <f>VLOOKUP($D$3&amp;"_"&amp;V$3,データシート2!$A:$SI,MATCH($R$2&amp;"_"&amp;$C91,データシート2!$A$1:$SI$1,0),0)</f>
        <v>5.4119999999999999</v>
      </c>
      <c r="W91" s="938">
        <f>VLOOKUP($D$3&amp;"_"&amp;W$3,データシート2!$A:$SI,MATCH($R$2&amp;"_"&amp;$C91,データシート2!$A$1:$SI$1,0),0)</f>
        <v>5.133</v>
      </c>
      <c r="X91" s="938">
        <f>VLOOKUP($D$3&amp;"_"&amp;X$3,データシート2!$A:$SI,MATCH($R$2&amp;"_"&amp;$C91,データシート2!$A$1:$SI$1,0),0)</f>
        <v>4.9740000000000002</v>
      </c>
      <c r="Y91" s="938">
        <f>VLOOKUP($D$3&amp;"_"&amp;Y$3,データシート2!$A:$SI,MATCH($R$2&amp;"_"&amp;$C91,データシート2!$A$1:$SI$1,0),0)</f>
        <v>4.8609999999999998</v>
      </c>
      <c r="Z91" s="938">
        <f>VLOOKUP($D$3&amp;"_"&amp;Z$3,データシート2!$A:$SI,MATCH($R$2&amp;"_"&amp;$C91,データシート2!$A$1:$SI$1,0),0)</f>
        <v>4.3280000000000003</v>
      </c>
      <c r="AA91" s="938">
        <f>VLOOKUP($D$3&amp;"_"&amp;AA$3,データシート2!$A:$SI,MATCH($R$2&amp;"_"&amp;$C91,データシート2!$A$1:$SI$1,0),0)</f>
        <v>4.0179999999999998</v>
      </c>
      <c r="AB91" s="939">
        <f>VLOOKUP($D$3&amp;"_"&amp;AB$3,データシート2!$A:$SI,MATCH($R$2&amp;"_"&amp;$C91,データシート2!$A$1:$SI$1,0),0)</f>
        <v>3.5790000000000002</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0</v>
      </c>
      <c r="H97" s="745">
        <f>VLOOKUP($D$3&amp;"_"&amp;H$3,データシート2!$A:$SI,MATCH($G$2&amp;"_"&amp;$B97,データシート2!$A$1:$SI$1,0),0)</f>
        <v>1</v>
      </c>
      <c r="I97" s="745">
        <f>VLOOKUP($D$3&amp;"_"&amp;I$3,データシート2!$A:$SI,MATCH($G$2&amp;"_"&amp;$B97,データシート2!$A$1:$SI$1,0),0)</f>
        <v>1</v>
      </c>
      <c r="J97" s="745">
        <f>VLOOKUP($D$3&amp;"_"&amp;J$3,データシート2!$A:$SI,MATCH($G$2&amp;"_"&amp;$B97,データシート2!$A$1:$SI$1,0),0)</f>
        <v>1</v>
      </c>
      <c r="K97" s="746">
        <f>VLOOKUP($D$3&amp;"_"&amp;K$3,データシート2!$A:$SI,MATCH($G$2&amp;"_"&amp;$B97,データシート2!$A$1:$SI$1,0),0)</f>
        <v>1</v>
      </c>
      <c r="L97" s="746">
        <f>VLOOKUP($D$3&amp;"_"&amp;L$3,データシート2!$A:$SI,MATCH($G$2&amp;"_"&amp;$B97,データシート2!$A$1:$SI$1,0),0)</f>
        <v>1</v>
      </c>
      <c r="M97" s="746">
        <f>VLOOKUP($D$3&amp;"_"&amp;M$3,データシート2!$A:$SI,MATCH($G$2&amp;"_"&amp;$B97,データシート2!$A$1:$SI$1,0),0)</f>
        <v>1</v>
      </c>
      <c r="N97" s="746">
        <f>VLOOKUP($D$3&amp;"_"&amp;N$3,データシート2!$A:$SI,MATCH($G$2&amp;"_"&amp;$B97,データシート2!$A$1:$SI$1,0),0)</f>
        <v>2</v>
      </c>
      <c r="O97" s="746">
        <f>VLOOKUP($D$3&amp;"_"&amp;O$3,データシート2!$A:$SI,MATCH($G$2&amp;"_"&amp;$B97,データシート2!$A$1:$SI$1,0),0)</f>
        <v>2</v>
      </c>
      <c r="P97" s="746">
        <f>VLOOKUP($D$3&amp;"_"&amp;P$3,データシート2!$A:$SI,MATCH($G$2&amp;"_"&amp;$B97,データシート2!$A$1:$SI$1,0),0)</f>
        <v>1</v>
      </c>
      <c r="Q97" s="747">
        <f>VLOOKUP($D$3&amp;"_"&amp;Q$3,データシート2!$A:$SI,MATCH($G$2&amp;"_"&amp;$B97,データシート2!$A$1:$SI$1,0),0)</f>
        <v>1</v>
      </c>
      <c r="R97" s="934">
        <f>VLOOKUP($D$3&amp;"_"&amp;R$3,データシート2!$A:$SI,MATCH($R$2&amp;"_"&amp;$B97,データシート2!$A$1:$SI$1,0),0)</f>
        <v>0</v>
      </c>
      <c r="S97" s="935">
        <f>VLOOKUP($D$3&amp;"_"&amp;S$3,データシート2!$A:$SI,MATCH($R$2&amp;"_"&amp;$B97,データシート2!$A$1:$SI$1,0),0)</f>
        <v>10.749000000000001</v>
      </c>
      <c r="T97" s="935">
        <f>VLOOKUP($D$3&amp;"_"&amp;T$3,データシート2!$A:$SI,MATCH($R$2&amp;"_"&amp;$B97,データシート2!$A$1:$SI$1,0),0)</f>
        <v>8.2959999999999994</v>
      </c>
      <c r="U97" s="935">
        <f>VLOOKUP($D$3&amp;"_"&amp;U$3,データシート2!$A:$SI,MATCH($R$2&amp;"_"&amp;$B97,データシート2!$A$1:$SI$1,0),0)</f>
        <v>11.096</v>
      </c>
      <c r="V97" s="935">
        <f>VLOOKUP($D$3&amp;"_"&amp;V$3,データシート2!$A:$SI,MATCH($R$2&amp;"_"&amp;$B97,データシート2!$A$1:$SI$1,0),0)</f>
        <v>10.337999999999999</v>
      </c>
      <c r="W97" s="935">
        <f>VLOOKUP($D$3&amp;"_"&amp;W$3,データシート2!$A:$SI,MATCH($R$2&amp;"_"&amp;$B97,データシート2!$A$1:$SI$1,0),0)</f>
        <v>10.180999999999999</v>
      </c>
      <c r="X97" s="935">
        <f>VLOOKUP($D$3&amp;"_"&amp;X$3,データシート2!$A:$SI,MATCH($R$2&amp;"_"&amp;$B97,データシート2!$A$1:$SI$1,0),0)</f>
        <v>10.054</v>
      </c>
      <c r="Y97" s="935">
        <f>VLOOKUP($D$3&amp;"_"&amp;Y$3,データシート2!$A:$SI,MATCH($R$2&amp;"_"&amp;$B97,データシート2!$A$1:$SI$1,0),0)</f>
        <v>12.888</v>
      </c>
      <c r="Z97" s="935">
        <f>VLOOKUP($D$3&amp;"_"&amp;Z$3,データシート2!$A:$SI,MATCH($R$2&amp;"_"&amp;$B97,データシート2!$A$1:$SI$1,0),0)</f>
        <v>12.172000000000001</v>
      </c>
      <c r="AA97" s="935">
        <f>VLOOKUP($D$3&amp;"_"&amp;AA$3,データシート2!$A:$SI,MATCH($R$2&amp;"_"&amp;$B97,データシート2!$A$1:$SI$1,0),0)</f>
        <v>2.5310000000000001</v>
      </c>
      <c r="AB97" s="936">
        <f>VLOOKUP($D$3&amp;"_"&amp;AB$3,データシート2!$A:$SI,MATCH($R$2&amp;"_"&amp;$B97,データシート2!$A$1:$SI$1,0),0)</f>
        <v>2.5840000000000001</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0</v>
      </c>
      <c r="H99" s="777">
        <f>VLOOKUP($D$3&amp;"_"&amp;H$3,データシート2!$A:$SI,MATCH($G$2&amp;"_"&amp;$C99,データシート2!$A$1:$SI$1,0),0)</f>
        <v>1</v>
      </c>
      <c r="I99" s="777">
        <f>VLOOKUP($D$3&amp;"_"&amp;I$3,データシート2!$A:$SI,MATCH($G$2&amp;"_"&amp;$C99,データシート2!$A$1:$SI$1,0),0)</f>
        <v>1</v>
      </c>
      <c r="J99" s="777">
        <f>VLOOKUP($D$3&amp;"_"&amp;J$3,データシート2!$A:$SI,MATCH($G$2&amp;"_"&amp;$C99,データシート2!$A$1:$SI$1,0),0)</f>
        <v>1</v>
      </c>
      <c r="K99" s="778">
        <f>VLOOKUP($D$3&amp;"_"&amp;K$3,データシート2!$A:$SI,MATCH($G$2&amp;"_"&amp;$C99,データシート2!$A$1:$SI$1,0),0)</f>
        <v>1</v>
      </c>
      <c r="L99" s="778">
        <f>VLOOKUP($D$3&amp;"_"&amp;L$3,データシート2!$A:$SI,MATCH($G$2&amp;"_"&amp;$C99,データシート2!$A$1:$SI$1,0),0)</f>
        <v>1</v>
      </c>
      <c r="M99" s="778">
        <f>VLOOKUP($D$3&amp;"_"&amp;M$3,データシート2!$A:$SI,MATCH($G$2&amp;"_"&amp;$C99,データシート2!$A$1:$SI$1,0),0)</f>
        <v>1</v>
      </c>
      <c r="N99" s="778">
        <f>VLOOKUP($D$3&amp;"_"&amp;N$3,データシート2!$A:$SI,MATCH($G$2&amp;"_"&amp;$C99,データシート2!$A$1:$SI$1,0),0)</f>
        <v>2</v>
      </c>
      <c r="O99" s="778">
        <f>VLOOKUP($D$3&amp;"_"&amp;O$3,データシート2!$A:$SI,MATCH($G$2&amp;"_"&amp;$C99,データシート2!$A$1:$SI$1,0),0)</f>
        <v>2</v>
      </c>
      <c r="P99" s="778">
        <f>VLOOKUP($D$3&amp;"_"&amp;P$3,データシート2!$A:$SI,MATCH($G$2&amp;"_"&amp;$C99,データシート2!$A$1:$SI$1,0),0)</f>
        <v>1</v>
      </c>
      <c r="Q99" s="779">
        <f>VLOOKUP($D$3&amp;"_"&amp;Q$3,データシート2!$A:$SI,MATCH($G$2&amp;"_"&amp;$C99,データシート2!$A$1:$SI$1,0),0)</f>
        <v>1</v>
      </c>
      <c r="R99" s="947">
        <f>VLOOKUP($D$3&amp;"_"&amp;R$3,データシート2!$A:$SI,MATCH($R$2&amp;"_"&amp;$C99,データシート2!$A$1:$SI$1,0),0)</f>
        <v>0</v>
      </c>
      <c r="S99" s="948">
        <f>VLOOKUP($D$3&amp;"_"&amp;S$3,データシート2!$A:$SI,MATCH($R$2&amp;"_"&amp;$C99,データシート2!$A$1:$SI$1,0),0)</f>
        <v>10.749000000000001</v>
      </c>
      <c r="T99" s="948">
        <f>VLOOKUP($D$3&amp;"_"&amp;T$3,データシート2!$A:$SI,MATCH($R$2&amp;"_"&amp;$C99,データシート2!$A$1:$SI$1,0),0)</f>
        <v>8.2959999999999994</v>
      </c>
      <c r="U99" s="948">
        <f>VLOOKUP($D$3&amp;"_"&amp;U$3,データシート2!$A:$SI,MATCH($R$2&amp;"_"&amp;$C99,データシート2!$A$1:$SI$1,0),0)</f>
        <v>11.096</v>
      </c>
      <c r="V99" s="948">
        <f>VLOOKUP($D$3&amp;"_"&amp;V$3,データシート2!$A:$SI,MATCH($R$2&amp;"_"&amp;$C99,データシート2!$A$1:$SI$1,0),0)</f>
        <v>10.337999999999999</v>
      </c>
      <c r="W99" s="948">
        <f>VLOOKUP($D$3&amp;"_"&amp;W$3,データシート2!$A:$SI,MATCH($R$2&amp;"_"&amp;$C99,データシート2!$A$1:$SI$1,0),0)</f>
        <v>10.180999999999999</v>
      </c>
      <c r="X99" s="948">
        <f>VLOOKUP($D$3&amp;"_"&amp;X$3,データシート2!$A:$SI,MATCH($R$2&amp;"_"&amp;$C99,データシート2!$A$1:$SI$1,0),0)</f>
        <v>10.054</v>
      </c>
      <c r="Y99" s="948">
        <f>VLOOKUP($D$3&amp;"_"&amp;Y$3,データシート2!$A:$SI,MATCH($R$2&amp;"_"&amp;$C99,データシート2!$A$1:$SI$1,0),0)</f>
        <v>12.888</v>
      </c>
      <c r="Z99" s="948">
        <f>VLOOKUP($D$3&amp;"_"&amp;Z$3,データシート2!$A:$SI,MATCH($R$2&amp;"_"&amp;$C99,データシート2!$A$1:$SI$1,0),0)</f>
        <v>12.172000000000001</v>
      </c>
      <c r="AA99" s="948">
        <f>VLOOKUP($D$3&amp;"_"&amp;AA$3,データシート2!$A:$SI,MATCH($R$2&amp;"_"&amp;$C99,データシート2!$A$1:$SI$1,0),0)</f>
        <v>2.5310000000000001</v>
      </c>
      <c r="AB99" s="949">
        <f>VLOOKUP($D$3&amp;"_"&amp;AB$3,データシート2!$A:$SI,MATCH($R$2&amp;"_"&amp;$C99,データシート2!$A$1:$SI$1,0),0)</f>
        <v>2.5840000000000001</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2</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1</v>
      </c>
      <c r="Q101" s="747">
        <f>VLOOKUP($D$3&amp;"_"&amp;Q$3,データシート2!$A:$SI,MATCH($G$2&amp;"_"&amp;$B101,データシート2!$A$1:$SI$1,0),0)</f>
        <v>1</v>
      </c>
      <c r="R101" s="934">
        <f>VLOOKUP($D$3&amp;"_"&amp;R$3,データシート2!$A:$SI,MATCH($R$2&amp;"_"&amp;$B101,データシート2!$A$1:$SI$1,0),0)</f>
        <v>8.4239999999999995</v>
      </c>
      <c r="S101" s="935">
        <f>VLOOKUP($D$3&amp;"_"&amp;S$3,データシート2!$A:$SI,MATCH($R$2&amp;"_"&amp;$B101,データシート2!$A$1:$SI$1,0),0)</f>
        <v>5.6719999999999997</v>
      </c>
      <c r="T101" s="935">
        <f>VLOOKUP($D$3&amp;"_"&amp;T$3,データシート2!$A:$SI,MATCH($R$2&amp;"_"&amp;$B101,データシート2!$A$1:$SI$1,0),0)</f>
        <v>5.4320000000000004</v>
      </c>
      <c r="U101" s="935">
        <f>VLOOKUP($D$3&amp;"_"&amp;U$3,データシート2!$A:$SI,MATCH($R$2&amp;"_"&amp;$B101,データシート2!$A$1:$SI$1,0),0)</f>
        <v>5.2290000000000001</v>
      </c>
      <c r="V101" s="935">
        <f>VLOOKUP($D$3&amp;"_"&amp;V$3,データシート2!$A:$SI,MATCH($R$2&amp;"_"&amp;$B101,データシート2!$A$1:$SI$1,0),0)</f>
        <v>5.0570000000000004</v>
      </c>
      <c r="W101" s="935">
        <f>VLOOKUP($D$3&amp;"_"&amp;W$3,データシート2!$A:$SI,MATCH($R$2&amp;"_"&amp;$B101,データシート2!$A$1:$SI$1,0),0)</f>
        <v>4.8070000000000004</v>
      </c>
      <c r="X101" s="935">
        <f>VLOOKUP($D$3&amp;"_"&amp;X$3,データシート2!$A:$SI,MATCH($R$2&amp;"_"&amp;$B101,データシート2!$A$1:$SI$1,0),0)</f>
        <v>4.8360000000000003</v>
      </c>
      <c r="Y101" s="935">
        <f>VLOOKUP($D$3&amp;"_"&amp;Y$3,データシート2!$A:$SI,MATCH($R$2&amp;"_"&amp;$B101,データシート2!$A$1:$SI$1,0),0)</f>
        <v>4.5579999999999998</v>
      </c>
      <c r="Z101" s="935">
        <f>VLOOKUP($D$3&amp;"_"&amp;Z$3,データシート2!$A:$SI,MATCH($R$2&amp;"_"&amp;$B101,データシート2!$A$1:$SI$1,0),0)</f>
        <v>4.3259999999999996</v>
      </c>
      <c r="AA101" s="935">
        <f>VLOOKUP($D$3&amp;"_"&amp;AA$3,データシート2!$A:$SI,MATCH($R$2&amp;"_"&amp;$B101,データシート2!$A$1:$SI$1,0),0)</f>
        <v>4.29</v>
      </c>
      <c r="AB101" s="936">
        <f>VLOOKUP($D$3&amp;"_"&amp;AB$3,データシート2!$A:$SI,MATCH($R$2&amp;"_"&amp;$B101,データシート2!$A$1:$SI$1,0),0)</f>
        <v>4.2960000000000003</v>
      </c>
    </row>
    <row r="102" spans="2:28" s="756" customFormat="1" ht="16.5" customHeight="1">
      <c r="B102" s="748"/>
      <c r="C102" s="749">
        <v>71</v>
      </c>
      <c r="D102" s="750" t="s">
        <v>616</v>
      </c>
      <c r="E102" s="749"/>
      <c r="F102" s="751"/>
      <c r="G102" s="765">
        <f>VLOOKUP($D$3&amp;"_"&amp;G$3,データシート2!$A:$SI,MATCH($G$2&amp;"_"&amp;$C102,データシート2!$A$1:$SI$1,0),0)</f>
        <v>2</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1</v>
      </c>
      <c r="Q102" s="755">
        <f>VLOOKUP($D$3&amp;"_"&amp;Q$3,データシート2!$A:$SI,MATCH($G$2&amp;"_"&amp;$C102,データシート2!$A$1:$SI$1,0),0)</f>
        <v>1</v>
      </c>
      <c r="R102" s="943">
        <f>VLOOKUP($D$3&amp;"_"&amp;R$3,データシート2!$A:$SI,MATCH($R$2&amp;"_"&amp;$C102,データシート2!$A$1:$SI$1,0),0)</f>
        <v>8.4239999999999995</v>
      </c>
      <c r="S102" s="938">
        <f>VLOOKUP($D$3&amp;"_"&amp;S$3,データシート2!$A:$SI,MATCH($R$2&amp;"_"&amp;$C102,データシート2!$A$1:$SI$1,0),0)</f>
        <v>5.6719999999999997</v>
      </c>
      <c r="T102" s="938">
        <f>VLOOKUP($D$3&amp;"_"&amp;T$3,データシート2!$A:$SI,MATCH($R$2&amp;"_"&amp;$C102,データシート2!$A$1:$SI$1,0),0)</f>
        <v>5.4320000000000004</v>
      </c>
      <c r="U102" s="938">
        <f>VLOOKUP($D$3&amp;"_"&amp;U$3,データシート2!$A:$SI,MATCH($R$2&amp;"_"&amp;$C102,データシート2!$A$1:$SI$1,0),0)</f>
        <v>5.2290000000000001</v>
      </c>
      <c r="V102" s="938">
        <f>VLOOKUP($D$3&amp;"_"&amp;V$3,データシート2!$A:$SI,MATCH($R$2&amp;"_"&amp;$C102,データシート2!$A$1:$SI$1,0),0)</f>
        <v>5.0570000000000004</v>
      </c>
      <c r="W102" s="938">
        <f>VLOOKUP($D$3&amp;"_"&amp;W$3,データシート2!$A:$SI,MATCH($R$2&amp;"_"&amp;$C102,データシート2!$A$1:$SI$1,0),0)</f>
        <v>4.8070000000000004</v>
      </c>
      <c r="X102" s="938">
        <f>VLOOKUP($D$3&amp;"_"&amp;X$3,データシート2!$A:$SI,MATCH($R$2&amp;"_"&amp;$C102,データシート2!$A$1:$SI$1,0),0)</f>
        <v>4.8360000000000003</v>
      </c>
      <c r="Y102" s="938">
        <f>VLOOKUP($D$3&amp;"_"&amp;Y$3,データシート2!$A:$SI,MATCH($R$2&amp;"_"&amp;$C102,データシート2!$A$1:$SI$1,0),0)</f>
        <v>4.5579999999999998</v>
      </c>
      <c r="Z102" s="938">
        <f>VLOOKUP($D$3&amp;"_"&amp;Z$3,データシート2!$A:$SI,MATCH($R$2&amp;"_"&amp;$C102,データシート2!$A$1:$SI$1,0),0)</f>
        <v>4.3259999999999996</v>
      </c>
      <c r="AA102" s="938">
        <f>VLOOKUP($D$3&amp;"_"&amp;AA$3,データシート2!$A:$SI,MATCH($R$2&amp;"_"&amp;$C102,データシート2!$A$1:$SI$1,0),0)</f>
        <v>4.29</v>
      </c>
      <c r="AB102" s="939">
        <f>VLOOKUP($D$3&amp;"_"&amp;AB$3,データシート2!$A:$SI,MATCH($R$2&amp;"_"&amp;$C102,データシート2!$A$1:$SI$1,0),0)</f>
        <v>4.2960000000000003</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10</v>
      </c>
      <c r="H106" s="745">
        <f>VLOOKUP($D$3&amp;"_"&amp;H$3,データシート2!$A:$SI,MATCH($G$2&amp;"_"&amp;$B106,データシート2!$A$1:$SI$1,0),0)</f>
        <v>13</v>
      </c>
      <c r="I106" s="745">
        <f>VLOOKUP($D$3&amp;"_"&amp;I$3,データシート2!$A:$SI,MATCH($G$2&amp;"_"&amp;$B106,データシート2!$A$1:$SI$1,0),0)</f>
        <v>12</v>
      </c>
      <c r="J106" s="745">
        <f>VLOOKUP($D$3&amp;"_"&amp;J$3,データシート2!$A:$SI,MATCH($G$2&amp;"_"&amp;$B106,データシート2!$A$1:$SI$1,0),0)</f>
        <v>12</v>
      </c>
      <c r="K106" s="746">
        <f>VLOOKUP($D$3&amp;"_"&amp;K$3,データシート2!$A:$SI,MATCH($G$2&amp;"_"&amp;$B106,データシート2!$A$1:$SI$1,0),0)</f>
        <v>12</v>
      </c>
      <c r="L106" s="746">
        <f>VLOOKUP($D$3&amp;"_"&amp;L$3,データシート2!$A:$SI,MATCH($G$2&amp;"_"&amp;$B106,データシート2!$A$1:$SI$1,0),0)</f>
        <v>12</v>
      </c>
      <c r="M106" s="746">
        <f>VLOOKUP($D$3&amp;"_"&amp;M$3,データシート2!$A:$SI,MATCH($G$2&amp;"_"&amp;$B106,データシート2!$A$1:$SI$1,0),0)</f>
        <v>12</v>
      </c>
      <c r="N106" s="746">
        <f>VLOOKUP($D$3&amp;"_"&amp;N$3,データシート2!$A:$SI,MATCH($G$2&amp;"_"&amp;$B106,データシート2!$A$1:$SI$1,0),0)</f>
        <v>12</v>
      </c>
      <c r="O106" s="746">
        <f>VLOOKUP($D$3&amp;"_"&amp;O$3,データシート2!$A:$SI,MATCH($G$2&amp;"_"&amp;$B106,データシート2!$A$1:$SI$1,0),0)</f>
        <v>12</v>
      </c>
      <c r="P106" s="746">
        <f>VLOOKUP($D$3&amp;"_"&amp;P$3,データシート2!$A:$SI,MATCH($G$2&amp;"_"&amp;$B106,データシート2!$A$1:$SI$1,0),0)</f>
        <v>11</v>
      </c>
      <c r="Q106" s="747">
        <f>VLOOKUP($D$3&amp;"_"&amp;Q$3,データシート2!$A:$SI,MATCH($G$2&amp;"_"&amp;$B106,データシート2!$A$1:$SI$1,0),0)</f>
        <v>11</v>
      </c>
      <c r="R106" s="934">
        <f>VLOOKUP($D$3&amp;"_"&amp;R$3,データシート2!$A:$SI,MATCH($R$2&amp;"_"&amp;$B106,データシート2!$A$1:$SI$1,0),0)</f>
        <v>46.148000000000003</v>
      </c>
      <c r="S106" s="935">
        <f>VLOOKUP($D$3&amp;"_"&amp;S$3,データシート2!$A:$SI,MATCH($R$2&amp;"_"&amp;$B106,データシート2!$A$1:$SI$1,0),0)</f>
        <v>88.846999999999994</v>
      </c>
      <c r="T106" s="935">
        <f>VLOOKUP($D$3&amp;"_"&amp;T$3,データシート2!$A:$SI,MATCH($R$2&amp;"_"&amp;$B106,データシート2!$A$1:$SI$1,0),0)</f>
        <v>57.378</v>
      </c>
      <c r="U106" s="935">
        <f>VLOOKUP($D$3&amp;"_"&amp;U$3,データシート2!$A:$SI,MATCH($R$2&amp;"_"&amp;$B106,データシート2!$A$1:$SI$1,0),0)</f>
        <v>83.197000000000003</v>
      </c>
      <c r="V106" s="935">
        <f>VLOOKUP($D$3&amp;"_"&amp;V$3,データシート2!$A:$SI,MATCH($R$2&amp;"_"&amp;$B106,データシート2!$A$1:$SI$1,0),0)</f>
        <v>79.753</v>
      </c>
      <c r="W106" s="935">
        <f>VLOOKUP($D$3&amp;"_"&amp;W$3,データシート2!$A:$SI,MATCH($R$2&amp;"_"&amp;$B106,データシート2!$A$1:$SI$1,0),0)</f>
        <v>78.504999999999995</v>
      </c>
      <c r="X106" s="935">
        <f>VLOOKUP($D$3&amp;"_"&amp;X$3,データシート2!$A:$SI,MATCH($R$2&amp;"_"&amp;$B106,データシート2!$A$1:$SI$1,0),0)</f>
        <v>79.075999999999993</v>
      </c>
      <c r="Y106" s="935">
        <f>VLOOKUP($D$3&amp;"_"&amp;Y$3,データシート2!$A:$SI,MATCH($R$2&amp;"_"&amp;$B106,データシート2!$A$1:$SI$1,0),0)</f>
        <v>77.084000000000003</v>
      </c>
      <c r="Z106" s="935">
        <f>VLOOKUP($D$3&amp;"_"&amp;Z$3,データシート2!$A:$SI,MATCH($R$2&amp;"_"&amp;$B106,データシート2!$A$1:$SI$1,0),0)</f>
        <v>73.891999999999996</v>
      </c>
      <c r="AA106" s="935">
        <f>VLOOKUP($D$3&amp;"_"&amp;AA$3,データシート2!$A:$SI,MATCH($R$2&amp;"_"&amp;$B106,データシート2!$A$1:$SI$1,0),0)</f>
        <v>59.198999999999998</v>
      </c>
      <c r="AB106" s="936">
        <f>VLOOKUP($D$3&amp;"_"&amp;AB$3,データシート2!$A:$SI,MATCH($R$2&amp;"_"&amp;$B106,データシート2!$A$1:$SI$1,0),0)</f>
        <v>62.993000000000002</v>
      </c>
    </row>
    <row r="107" spans="2:28" s="756" customFormat="1" ht="16.5" customHeight="1">
      <c r="B107" s="748"/>
      <c r="C107" s="773">
        <v>75</v>
      </c>
      <c r="D107" s="774" t="s">
        <v>622</v>
      </c>
      <c r="E107" s="749"/>
      <c r="F107" s="751"/>
      <c r="G107" s="776">
        <f>VLOOKUP($D$3&amp;"_"&amp;G$3,データシート2!$A:$SI,MATCH($G$2&amp;"_"&amp;$C107,データシート2!$A$1:$SI$1,0),0)</f>
        <v>10</v>
      </c>
      <c r="H107" s="777">
        <f>VLOOKUP($D$3&amp;"_"&amp;H$3,データシート2!$A:$SI,MATCH($G$2&amp;"_"&amp;$C107,データシート2!$A$1:$SI$1,0),0)</f>
        <v>13</v>
      </c>
      <c r="I107" s="777">
        <f>VLOOKUP($D$3&amp;"_"&amp;I$3,データシート2!$A:$SI,MATCH($G$2&amp;"_"&amp;$C107,データシート2!$A$1:$SI$1,0),0)</f>
        <v>12</v>
      </c>
      <c r="J107" s="777">
        <f>VLOOKUP($D$3&amp;"_"&amp;J$3,データシート2!$A:$SI,MATCH($G$2&amp;"_"&amp;$C107,データシート2!$A$1:$SI$1,0),0)</f>
        <v>12</v>
      </c>
      <c r="K107" s="778">
        <f>VLOOKUP($D$3&amp;"_"&amp;K$3,データシート2!$A:$SI,MATCH($G$2&amp;"_"&amp;$C107,データシート2!$A$1:$SI$1,0),0)</f>
        <v>12</v>
      </c>
      <c r="L107" s="778">
        <f>VLOOKUP($D$3&amp;"_"&amp;L$3,データシート2!$A:$SI,MATCH($G$2&amp;"_"&amp;$C107,データシート2!$A$1:$SI$1,0),0)</f>
        <v>12</v>
      </c>
      <c r="M107" s="778">
        <f>VLOOKUP($D$3&amp;"_"&amp;M$3,データシート2!$A:$SI,MATCH($G$2&amp;"_"&amp;$C107,データシート2!$A$1:$SI$1,0),0)</f>
        <v>12</v>
      </c>
      <c r="N107" s="778">
        <f>VLOOKUP($D$3&amp;"_"&amp;N$3,データシート2!$A:$SI,MATCH($G$2&amp;"_"&amp;$C107,データシート2!$A$1:$SI$1,0),0)</f>
        <v>12</v>
      </c>
      <c r="O107" s="778">
        <f>VLOOKUP($D$3&amp;"_"&amp;O$3,データシート2!$A:$SI,MATCH($G$2&amp;"_"&amp;$C107,データシート2!$A$1:$SI$1,0),0)</f>
        <v>12</v>
      </c>
      <c r="P107" s="778">
        <f>VLOOKUP($D$3&amp;"_"&amp;P$3,データシート2!$A:$SI,MATCH($G$2&amp;"_"&amp;$C107,データシート2!$A$1:$SI$1,0),0)</f>
        <v>11</v>
      </c>
      <c r="Q107" s="779">
        <f>VLOOKUP($D$3&amp;"_"&amp;Q$3,データシート2!$A:$SI,MATCH($G$2&amp;"_"&amp;$C107,データシート2!$A$1:$SI$1,0),0)</f>
        <v>11</v>
      </c>
      <c r="R107" s="947">
        <f>VLOOKUP($D$3&amp;"_"&amp;R$3,データシート2!$A:$SI,MATCH($R$2&amp;"_"&amp;$C107,データシート2!$A$1:$SI$1,0),0)</f>
        <v>46.148000000000003</v>
      </c>
      <c r="S107" s="948">
        <f>VLOOKUP($D$3&amp;"_"&amp;S$3,データシート2!$A:$SI,MATCH($R$2&amp;"_"&amp;$C107,データシート2!$A$1:$SI$1,0),0)</f>
        <v>88.846999999999994</v>
      </c>
      <c r="T107" s="948">
        <f>VLOOKUP($D$3&amp;"_"&amp;T$3,データシート2!$A:$SI,MATCH($R$2&amp;"_"&amp;$C107,データシート2!$A$1:$SI$1,0),0)</f>
        <v>57.378</v>
      </c>
      <c r="U107" s="948">
        <f>VLOOKUP($D$3&amp;"_"&amp;U$3,データシート2!$A:$SI,MATCH($R$2&amp;"_"&amp;$C107,データシート2!$A$1:$SI$1,0),0)</f>
        <v>83.197000000000003</v>
      </c>
      <c r="V107" s="948">
        <f>VLOOKUP($D$3&amp;"_"&amp;V$3,データシート2!$A:$SI,MATCH($R$2&amp;"_"&amp;$C107,データシート2!$A$1:$SI$1,0),0)</f>
        <v>79.753</v>
      </c>
      <c r="W107" s="948">
        <f>VLOOKUP($D$3&amp;"_"&amp;W$3,データシート2!$A:$SI,MATCH($R$2&amp;"_"&amp;$C107,データシート2!$A$1:$SI$1,0),0)</f>
        <v>78.504999999999995</v>
      </c>
      <c r="X107" s="948">
        <f>VLOOKUP($D$3&amp;"_"&amp;X$3,データシート2!$A:$SI,MATCH($R$2&amp;"_"&amp;$C107,データシート2!$A$1:$SI$1,0),0)</f>
        <v>79.075999999999993</v>
      </c>
      <c r="Y107" s="948">
        <f>VLOOKUP($D$3&amp;"_"&amp;Y$3,データシート2!$A:$SI,MATCH($R$2&amp;"_"&amp;$C107,データシート2!$A$1:$SI$1,0),0)</f>
        <v>77.084000000000003</v>
      </c>
      <c r="Z107" s="948">
        <f>VLOOKUP($D$3&amp;"_"&amp;Z$3,データシート2!$A:$SI,MATCH($R$2&amp;"_"&amp;$C107,データシート2!$A$1:$SI$1,0),0)</f>
        <v>73.891999999999996</v>
      </c>
      <c r="AA107" s="948">
        <f>VLOOKUP($D$3&amp;"_"&amp;AA$3,データシート2!$A:$SI,MATCH($R$2&amp;"_"&amp;$C107,データシート2!$A$1:$SI$1,0),0)</f>
        <v>59.198999999999998</v>
      </c>
      <c r="AB107" s="949">
        <f>VLOOKUP($D$3&amp;"_"&amp;AB$3,データシート2!$A:$SI,MATCH($R$2&amp;"_"&amp;$C107,データシート2!$A$1:$SI$1,0),0)</f>
        <v>62.993000000000002</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7.3380000000000001</v>
      </c>
      <c r="S110" s="935">
        <f>VLOOKUP($D$3&amp;"_"&amp;S$3,データシート2!$A:$SI,MATCH($R$2&amp;"_"&amp;$B110,データシート2!$A$1:$SI$1,0),0)</f>
        <v>7.7709999999999999</v>
      </c>
      <c r="T110" s="935">
        <f>VLOOKUP($D$3&amp;"_"&amp;T$3,データシート2!$A:$SI,MATCH($R$2&amp;"_"&amp;$B110,データシート2!$A$1:$SI$1,0),0)</f>
        <v>7.9249999999999998</v>
      </c>
      <c r="U110" s="935">
        <f>VLOOKUP($D$3&amp;"_"&amp;U$3,データシート2!$A:$SI,MATCH($R$2&amp;"_"&amp;$B110,データシート2!$A$1:$SI$1,0),0)</f>
        <v>7.2850000000000001</v>
      </c>
      <c r="V110" s="935">
        <f>VLOOKUP($D$3&amp;"_"&amp;V$3,データシート2!$A:$SI,MATCH($R$2&amp;"_"&amp;$B110,データシート2!$A$1:$SI$1,0),0)</f>
        <v>7.1440000000000001</v>
      </c>
      <c r="W110" s="935">
        <f>VLOOKUP($D$3&amp;"_"&amp;W$3,データシート2!$A:$SI,MATCH($R$2&amp;"_"&amp;$B110,データシート2!$A$1:$SI$1,0),0)</f>
        <v>7.1230000000000002</v>
      </c>
      <c r="X110" s="935">
        <f>VLOOKUP($D$3&amp;"_"&amp;X$3,データシート2!$A:$SI,MATCH($R$2&amp;"_"&amp;$B110,データシート2!$A$1:$SI$1,0),0)</f>
        <v>7.5060000000000002</v>
      </c>
      <c r="Y110" s="935">
        <f>VLOOKUP($D$3&amp;"_"&amp;Y$3,データシート2!$A:$SI,MATCH($R$2&amp;"_"&amp;$B110,データシート2!$A$1:$SI$1,0),0)</f>
        <v>7.9009999999999998</v>
      </c>
      <c r="Z110" s="935">
        <f>VLOOKUP($D$3&amp;"_"&amp;Z$3,データシート2!$A:$SI,MATCH($R$2&amp;"_"&amp;$B110,データシート2!$A$1:$SI$1,0),0)</f>
        <v>7.32</v>
      </c>
      <c r="AA110" s="935">
        <f>VLOOKUP($D$3&amp;"_"&amp;AA$3,データシート2!$A:$SI,MATCH($R$2&amp;"_"&amp;$B110,データシート2!$A$1:$SI$1,0),0)</f>
        <v>5.681</v>
      </c>
      <c r="AB110" s="936">
        <f>VLOOKUP($D$3&amp;"_"&amp;AB$3,データシート2!$A:$SI,MATCH($R$2&amp;"_"&amp;$B110,データシート2!$A$1:$SI$1,0),0)</f>
        <v>6.3869999999999996</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4.1349999999999998</v>
      </c>
      <c r="S111" s="938">
        <f>VLOOKUP($D$3&amp;"_"&amp;S$3,データシート2!$A:$SI,MATCH($R$2&amp;"_"&amp;$C111,データシート2!$A$1:$SI$1,0),0)</f>
        <v>4.1529999999999996</v>
      </c>
      <c r="T111" s="938">
        <f>VLOOKUP($D$3&amp;"_"&amp;T$3,データシート2!$A:$SI,MATCH($R$2&amp;"_"&amp;$C111,データシート2!$A$1:$SI$1,0),0)</f>
        <v>4.1050000000000004</v>
      </c>
      <c r="U111" s="938">
        <f>VLOOKUP($D$3&amp;"_"&amp;U$3,データシート2!$A:$SI,MATCH($R$2&amp;"_"&amp;$C111,データシート2!$A$1:$SI$1,0),0)</f>
        <v>3.89</v>
      </c>
      <c r="V111" s="938">
        <f>VLOOKUP($D$3&amp;"_"&amp;V$3,データシート2!$A:$SI,MATCH($R$2&amp;"_"&amp;$C111,データシート2!$A$1:$SI$1,0),0)</f>
        <v>3.6709999999999998</v>
      </c>
      <c r="W111" s="938">
        <f>VLOOKUP($D$3&amp;"_"&amp;W$3,データシート2!$A:$SI,MATCH($R$2&amp;"_"&amp;$C111,データシート2!$A$1:$SI$1,0),0)</f>
        <v>3.6680000000000001</v>
      </c>
      <c r="X111" s="938">
        <f>VLOOKUP($D$3&amp;"_"&amp;X$3,データシート2!$A:$SI,MATCH($R$2&amp;"_"&amp;$C111,データシート2!$A$1:$SI$1,0),0)</f>
        <v>3.8780000000000001</v>
      </c>
      <c r="Y111" s="938">
        <f>VLOOKUP($D$3&amp;"_"&amp;Y$3,データシート2!$A:$SI,MATCH($R$2&amp;"_"&amp;$C111,データシート2!$A$1:$SI$1,0),0)</f>
        <v>4.5330000000000004</v>
      </c>
      <c r="Z111" s="938">
        <f>VLOOKUP($D$3&amp;"_"&amp;Z$3,データシート2!$A:$SI,MATCH($R$2&amp;"_"&amp;$C111,データシート2!$A$1:$SI$1,0),0)</f>
        <v>4.0819999999999999</v>
      </c>
      <c r="AA111" s="938">
        <f>VLOOKUP($D$3&amp;"_"&amp;AA$3,データシート2!$A:$SI,MATCH($R$2&amp;"_"&amp;$C111,データシート2!$A$1:$SI$1,0),0)</f>
        <v>2.645</v>
      </c>
      <c r="AB111" s="939">
        <f>VLOOKUP($D$3&amp;"_"&amp;AB$3,データシート2!$A:$SI,MATCH($R$2&amp;"_"&amp;$C111,データシート2!$A$1:$SI$1,0),0)</f>
        <v>3.2869999999999999</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3.2029999999999998</v>
      </c>
      <c r="S113" s="941">
        <f>VLOOKUP($D$3&amp;"_"&amp;S$3,データシート2!$A:$SI,MATCH($R$2&amp;"_"&amp;$C113,データシート2!$A$1:$SI$1,0),0)</f>
        <v>3.6179999999999999</v>
      </c>
      <c r="T113" s="941">
        <f>VLOOKUP($D$3&amp;"_"&amp;T$3,データシート2!$A:$SI,MATCH($R$2&amp;"_"&amp;$C113,データシート2!$A$1:$SI$1,0),0)</f>
        <v>3.82</v>
      </c>
      <c r="U113" s="941">
        <f>VLOOKUP($D$3&amp;"_"&amp;U$3,データシート2!$A:$SI,MATCH($R$2&amp;"_"&amp;$C113,データシート2!$A$1:$SI$1,0),0)</f>
        <v>3.395</v>
      </c>
      <c r="V113" s="941">
        <f>VLOOKUP($D$3&amp;"_"&amp;V$3,データシート2!$A:$SI,MATCH($R$2&amp;"_"&amp;$C113,データシート2!$A$1:$SI$1,0),0)</f>
        <v>3.4729999999999999</v>
      </c>
      <c r="W113" s="941">
        <f>VLOOKUP($D$3&amp;"_"&amp;W$3,データシート2!$A:$SI,MATCH($R$2&amp;"_"&amp;$C113,データシート2!$A$1:$SI$1,0),0)</f>
        <v>3.4550000000000001</v>
      </c>
      <c r="X113" s="941">
        <f>VLOOKUP($D$3&amp;"_"&amp;X$3,データシート2!$A:$SI,MATCH($R$2&amp;"_"&amp;$C113,データシート2!$A$1:$SI$1,0),0)</f>
        <v>3.6280000000000001</v>
      </c>
      <c r="Y113" s="941">
        <f>VLOOKUP($D$3&amp;"_"&amp;Y$3,データシート2!$A:$SI,MATCH($R$2&amp;"_"&amp;$C113,データシート2!$A$1:$SI$1,0),0)</f>
        <v>3.3679999999999999</v>
      </c>
      <c r="Z113" s="941">
        <f>VLOOKUP($D$3&amp;"_"&amp;Z$3,データシート2!$A:$SI,MATCH($R$2&amp;"_"&amp;$C113,データシート2!$A$1:$SI$1,0),0)</f>
        <v>3.238</v>
      </c>
      <c r="AA113" s="941">
        <f>VLOOKUP($D$3&amp;"_"&amp;AA$3,データシート2!$A:$SI,MATCH($R$2&amp;"_"&amp;$C113,データシート2!$A$1:$SI$1,0),0)</f>
        <v>3.036</v>
      </c>
      <c r="AB113" s="942">
        <f>VLOOKUP($D$3&amp;"_"&amp;AB$3,データシート2!$A:$SI,MATCH($R$2&amp;"_"&amp;$C113,データシート2!$A$1:$SI$1,0),0)</f>
        <v>3.1</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3</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32.293999999999997</v>
      </c>
      <c r="S114" s="935">
        <f>VLOOKUP($D$3&amp;"_"&amp;S$3,データシート2!$A:$SI,MATCH($R$2&amp;"_"&amp;$B114,データシート2!$A$1:$SI$1,0),0)</f>
        <v>33.011000000000003</v>
      </c>
      <c r="T114" s="935">
        <f>VLOOKUP($D$3&amp;"_"&amp;T$3,データシート2!$A:$SI,MATCH($R$2&amp;"_"&amp;$B114,データシート2!$A$1:$SI$1,0),0)</f>
        <v>33.276000000000003</v>
      </c>
      <c r="U114" s="935">
        <f>VLOOKUP($D$3&amp;"_"&amp;U$3,データシート2!$A:$SI,MATCH($R$2&amp;"_"&amp;$B114,データシート2!$A$1:$SI$1,0),0)</f>
        <v>32.680999999999997</v>
      </c>
      <c r="V114" s="935">
        <f>VLOOKUP($D$3&amp;"_"&amp;V$3,データシート2!$A:$SI,MATCH($R$2&amp;"_"&amp;$B114,データシート2!$A$1:$SI$1,0),0)</f>
        <v>31.832999999999998</v>
      </c>
      <c r="W114" s="935">
        <f>VLOOKUP($D$3&amp;"_"&amp;W$3,データシート2!$A:$SI,MATCH($R$2&amp;"_"&amp;$B114,データシート2!$A$1:$SI$1,0),0)</f>
        <v>32.162999999999997</v>
      </c>
      <c r="X114" s="935">
        <f>VLOOKUP($D$3&amp;"_"&amp;X$3,データシート2!$A:$SI,MATCH($R$2&amp;"_"&amp;$B114,データシート2!$A$1:$SI$1,0),0)</f>
        <v>32.716999999999999</v>
      </c>
      <c r="Y114" s="935">
        <f>VLOOKUP($D$3&amp;"_"&amp;Y$3,データシート2!$A:$SI,MATCH($R$2&amp;"_"&amp;$B114,データシート2!$A$1:$SI$1,0),0)</f>
        <v>32.045000000000002</v>
      </c>
      <c r="Z114" s="935">
        <f>VLOOKUP($D$3&amp;"_"&amp;Z$3,データシート2!$A:$SI,MATCH($R$2&amp;"_"&amp;$B114,データシート2!$A$1:$SI$1,0),0)</f>
        <v>28.443000000000001</v>
      </c>
      <c r="AA114" s="935">
        <f>VLOOKUP($D$3&amp;"_"&amp;AA$3,データシート2!$A:$SI,MATCH($R$2&amp;"_"&amp;$B114,データシート2!$A$1:$SI$1,0),0)</f>
        <v>30.736000000000001</v>
      </c>
      <c r="AB114" s="936">
        <f>VLOOKUP($D$3&amp;"_"&amp;AB$3,データシート2!$A:$SI,MATCH($R$2&amp;"_"&amp;$B114,データシート2!$A$1:$SI$1,0),0)</f>
        <v>29.88</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3</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32.293999999999997</v>
      </c>
      <c r="S115" s="938">
        <f>VLOOKUP($D$3&amp;"_"&amp;S$3,データシート2!$A:$SI,MATCH($R$2&amp;"_"&amp;$C115,データシート2!$A$1:$SI$1,0),0)</f>
        <v>33.011000000000003</v>
      </c>
      <c r="T115" s="938">
        <f>VLOOKUP($D$3&amp;"_"&amp;T$3,データシート2!$A:$SI,MATCH($R$2&amp;"_"&amp;$C115,データシート2!$A$1:$SI$1,0),0)</f>
        <v>33.276000000000003</v>
      </c>
      <c r="U115" s="938">
        <f>VLOOKUP($D$3&amp;"_"&amp;U$3,データシート2!$A:$SI,MATCH($R$2&amp;"_"&amp;$C115,データシート2!$A$1:$SI$1,0),0)</f>
        <v>32.680999999999997</v>
      </c>
      <c r="V115" s="938">
        <f>VLOOKUP($D$3&amp;"_"&amp;V$3,データシート2!$A:$SI,MATCH($R$2&amp;"_"&amp;$C115,データシート2!$A$1:$SI$1,0),0)</f>
        <v>31.832999999999998</v>
      </c>
      <c r="W115" s="938">
        <f>VLOOKUP($D$3&amp;"_"&amp;W$3,データシート2!$A:$SI,MATCH($R$2&amp;"_"&amp;$C115,データシート2!$A$1:$SI$1,0),0)</f>
        <v>32.162999999999997</v>
      </c>
      <c r="X115" s="938">
        <f>VLOOKUP($D$3&amp;"_"&amp;X$3,データシート2!$A:$SI,MATCH($R$2&amp;"_"&amp;$C115,データシート2!$A$1:$SI$1,0),0)</f>
        <v>32.716999999999999</v>
      </c>
      <c r="Y115" s="938">
        <f>VLOOKUP($D$3&amp;"_"&amp;Y$3,データシート2!$A:$SI,MATCH($R$2&amp;"_"&amp;$C115,データシート2!$A$1:$SI$1,0),0)</f>
        <v>32.045000000000002</v>
      </c>
      <c r="Z115" s="938">
        <f>VLOOKUP($D$3&amp;"_"&amp;Z$3,データシート2!$A:$SI,MATCH($R$2&amp;"_"&amp;$C115,データシート2!$A$1:$SI$1,0),0)</f>
        <v>28.443000000000001</v>
      </c>
      <c r="AA115" s="938">
        <f>VLOOKUP($D$3&amp;"_"&amp;AA$3,データシート2!$A:$SI,MATCH($R$2&amp;"_"&amp;$C115,データシート2!$A$1:$SI$1,0),0)</f>
        <v>30.736000000000001</v>
      </c>
      <c r="AB115" s="939">
        <f>VLOOKUP($D$3&amp;"_"&amp;AB$3,データシート2!$A:$SI,MATCH($R$2&amp;"_"&amp;$C115,データシート2!$A$1:$SI$1,0),0)</f>
        <v>29.88</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13</v>
      </c>
      <c r="H117" s="745">
        <f>VLOOKUP($D$3&amp;"_"&amp;H$3,データシート2!$A:$SI,MATCH($G$2&amp;"_"&amp;$B117,データシート2!$A$1:$SI$1,0),0)</f>
        <v>16</v>
      </c>
      <c r="I117" s="745">
        <f>VLOOKUP($D$3&amp;"_"&amp;I$3,データシート2!$A:$SI,MATCH($G$2&amp;"_"&amp;$B117,データシート2!$A$1:$SI$1,0),0)</f>
        <v>17</v>
      </c>
      <c r="J117" s="745">
        <f>VLOOKUP($D$3&amp;"_"&amp;J$3,データシート2!$A:$SI,MATCH($G$2&amp;"_"&amp;$B117,データシート2!$A$1:$SI$1,0),0)</f>
        <v>15</v>
      </c>
      <c r="K117" s="746">
        <f>VLOOKUP($D$3&amp;"_"&amp;K$3,データシート2!$A:$SI,MATCH($G$2&amp;"_"&amp;$B117,データシート2!$A$1:$SI$1,0),0)</f>
        <v>18</v>
      </c>
      <c r="L117" s="746">
        <f>VLOOKUP($D$3&amp;"_"&amp;L$3,データシート2!$A:$SI,MATCH($G$2&amp;"_"&amp;$B117,データシート2!$A$1:$SI$1,0),0)</f>
        <v>18</v>
      </c>
      <c r="M117" s="746">
        <f>VLOOKUP($D$3&amp;"_"&amp;M$3,データシート2!$A:$SI,MATCH($G$2&amp;"_"&amp;$B117,データシート2!$A$1:$SI$1,0),0)</f>
        <v>17</v>
      </c>
      <c r="N117" s="746">
        <f>VLOOKUP($D$3&amp;"_"&amp;N$3,データシート2!$A:$SI,MATCH($G$2&amp;"_"&amp;$B117,データシート2!$A$1:$SI$1,0),0)</f>
        <v>17</v>
      </c>
      <c r="O117" s="746">
        <f>VLOOKUP($D$3&amp;"_"&amp;O$3,データシート2!$A:$SI,MATCH($G$2&amp;"_"&amp;$B117,データシート2!$A$1:$SI$1,0),0)</f>
        <v>18</v>
      </c>
      <c r="P117" s="746">
        <f>VLOOKUP($D$3&amp;"_"&amp;P$3,データシート2!$A:$SI,MATCH($G$2&amp;"_"&amp;$B117,データシート2!$A$1:$SI$1,0),0)</f>
        <v>18</v>
      </c>
      <c r="Q117" s="747">
        <f>VLOOKUP($D$3&amp;"_"&amp;Q$3,データシート2!$A:$SI,MATCH($G$2&amp;"_"&amp;$B117,データシート2!$A$1:$SI$1,0),0)</f>
        <v>18</v>
      </c>
      <c r="R117" s="934">
        <f>VLOOKUP($D$3&amp;"_"&amp;R$3,データシート2!$A:$SI,MATCH($R$2&amp;"_"&amp;$B117,データシート2!$A$1:$SI$1,0),0)</f>
        <v>66.120999999999995</v>
      </c>
      <c r="S117" s="935">
        <f>VLOOKUP($D$3&amp;"_"&amp;S$3,データシート2!$A:$SI,MATCH($R$2&amp;"_"&amp;$B117,データシート2!$A$1:$SI$1,0),0)</f>
        <v>85.248999999999995</v>
      </c>
      <c r="T117" s="935">
        <f>VLOOKUP($D$3&amp;"_"&amp;T$3,データシート2!$A:$SI,MATCH($R$2&amp;"_"&amp;$B117,データシート2!$A$1:$SI$1,0),0)</f>
        <v>89.370999999999995</v>
      </c>
      <c r="U117" s="935">
        <f>VLOOKUP($D$3&amp;"_"&amp;U$3,データシート2!$A:$SI,MATCH($R$2&amp;"_"&amp;$B117,データシート2!$A$1:$SI$1,0),0)</f>
        <v>76.346000000000004</v>
      </c>
      <c r="V117" s="935">
        <f>VLOOKUP($D$3&amp;"_"&amp;V$3,データシート2!$A:$SI,MATCH($R$2&amp;"_"&amp;$B117,データシート2!$A$1:$SI$1,0),0)</f>
        <v>93.966999999999999</v>
      </c>
      <c r="W117" s="935">
        <f>VLOOKUP($D$3&amp;"_"&amp;W$3,データシート2!$A:$SI,MATCH($R$2&amp;"_"&amp;$B117,データシート2!$A$1:$SI$1,0),0)</f>
        <v>95.031000000000006</v>
      </c>
      <c r="X117" s="935">
        <f>VLOOKUP($D$3&amp;"_"&amp;X$3,データシート2!$A:$SI,MATCH($R$2&amp;"_"&amp;$B117,データシート2!$A$1:$SI$1,0),0)</f>
        <v>90.364999999999995</v>
      </c>
      <c r="Y117" s="935">
        <f>VLOOKUP($D$3&amp;"_"&amp;Y$3,データシート2!$A:$SI,MATCH($R$2&amp;"_"&amp;$B117,データシート2!$A$1:$SI$1,0),0)</f>
        <v>87.828999999999994</v>
      </c>
      <c r="Z117" s="935">
        <f>VLOOKUP($D$3&amp;"_"&amp;Z$3,データシート2!$A:$SI,MATCH($R$2&amp;"_"&amp;$B117,データシート2!$A$1:$SI$1,0),0)</f>
        <v>87.257000000000005</v>
      </c>
      <c r="AA117" s="935">
        <f>VLOOKUP($D$3&amp;"_"&amp;AA$3,データシート2!$A:$SI,MATCH($R$2&amp;"_"&amp;$B117,データシート2!$A$1:$SI$1,0),0)</f>
        <v>85.307000000000002</v>
      </c>
      <c r="AB117" s="936">
        <f>VLOOKUP($D$3&amp;"_"&amp;AB$3,データシート2!$A:$SI,MATCH($R$2&amp;"_"&amp;$B117,データシート2!$A$1:$SI$1,0),0)</f>
        <v>83.756</v>
      </c>
    </row>
    <row r="118" spans="2:28" s="756" customFormat="1" ht="16.5" customHeight="1">
      <c r="B118" s="748"/>
      <c r="C118" s="749">
        <v>83</v>
      </c>
      <c r="D118" s="750" t="s">
        <v>636</v>
      </c>
      <c r="E118" s="749"/>
      <c r="F118" s="751"/>
      <c r="G118" s="765">
        <f>VLOOKUP($D$3&amp;"_"&amp;G$3,データシート2!$A:$SI,MATCH($G$2&amp;"_"&amp;$C118,データシート2!$A$1:$SI$1,0),0)</f>
        <v>13</v>
      </c>
      <c r="H118" s="753">
        <f>VLOOKUP($D$3&amp;"_"&amp;H$3,データシート2!$A:$SI,MATCH($G$2&amp;"_"&amp;$C118,データシート2!$A$1:$SI$1,0),0)</f>
        <v>16</v>
      </c>
      <c r="I118" s="753">
        <f>VLOOKUP($D$3&amp;"_"&amp;I$3,データシート2!$A:$SI,MATCH($G$2&amp;"_"&amp;$C118,データシート2!$A$1:$SI$1,0),0)</f>
        <v>17</v>
      </c>
      <c r="J118" s="753">
        <f>VLOOKUP($D$3&amp;"_"&amp;J$3,データシート2!$A:$SI,MATCH($G$2&amp;"_"&amp;$C118,データシート2!$A$1:$SI$1,0),0)</f>
        <v>15</v>
      </c>
      <c r="K118" s="754">
        <f>VLOOKUP($D$3&amp;"_"&amp;K$3,データシート2!$A:$SI,MATCH($G$2&amp;"_"&amp;$C118,データシート2!$A$1:$SI$1,0),0)</f>
        <v>18</v>
      </c>
      <c r="L118" s="754">
        <f>VLOOKUP($D$3&amp;"_"&amp;L$3,データシート2!$A:$SI,MATCH($G$2&amp;"_"&amp;$C118,データシート2!$A$1:$SI$1,0),0)</f>
        <v>18</v>
      </c>
      <c r="M118" s="754">
        <f>VLOOKUP($D$3&amp;"_"&amp;M$3,データシート2!$A:$SI,MATCH($G$2&amp;"_"&amp;$C118,データシート2!$A$1:$SI$1,0),0)</f>
        <v>17</v>
      </c>
      <c r="N118" s="754">
        <f>VLOOKUP($D$3&amp;"_"&amp;N$3,データシート2!$A:$SI,MATCH($G$2&amp;"_"&amp;$C118,データシート2!$A$1:$SI$1,0),0)</f>
        <v>17</v>
      </c>
      <c r="O118" s="754">
        <f>VLOOKUP($D$3&amp;"_"&amp;O$3,データシート2!$A:$SI,MATCH($G$2&amp;"_"&amp;$C118,データシート2!$A$1:$SI$1,0),0)</f>
        <v>18</v>
      </c>
      <c r="P118" s="754">
        <f>VLOOKUP($D$3&amp;"_"&amp;P$3,データシート2!$A:$SI,MATCH($G$2&amp;"_"&amp;$C118,データシート2!$A$1:$SI$1,0),0)</f>
        <v>18</v>
      </c>
      <c r="Q118" s="755">
        <f>VLOOKUP($D$3&amp;"_"&amp;Q$3,データシート2!$A:$SI,MATCH($G$2&amp;"_"&amp;$C118,データシート2!$A$1:$SI$1,0),0)</f>
        <v>18</v>
      </c>
      <c r="R118" s="943">
        <f>VLOOKUP($D$3&amp;"_"&amp;R$3,データシート2!$A:$SI,MATCH($R$2&amp;"_"&amp;$C118,データシート2!$A$1:$SI$1,0),0)</f>
        <v>66.120999999999995</v>
      </c>
      <c r="S118" s="938">
        <f>VLOOKUP($D$3&amp;"_"&amp;S$3,データシート2!$A:$SI,MATCH($R$2&amp;"_"&amp;$C118,データシート2!$A$1:$SI$1,0),0)</f>
        <v>85.248999999999995</v>
      </c>
      <c r="T118" s="938">
        <f>VLOOKUP($D$3&amp;"_"&amp;T$3,データシート2!$A:$SI,MATCH($R$2&amp;"_"&amp;$C118,データシート2!$A$1:$SI$1,0),0)</f>
        <v>89.370999999999995</v>
      </c>
      <c r="U118" s="938">
        <f>VLOOKUP($D$3&amp;"_"&amp;U$3,データシート2!$A:$SI,MATCH($R$2&amp;"_"&amp;$C118,データシート2!$A$1:$SI$1,0),0)</f>
        <v>76.346000000000004</v>
      </c>
      <c r="V118" s="938">
        <f>VLOOKUP($D$3&amp;"_"&amp;V$3,データシート2!$A:$SI,MATCH($R$2&amp;"_"&amp;$C118,データシート2!$A$1:$SI$1,0),0)</f>
        <v>93.966999999999999</v>
      </c>
      <c r="W118" s="938">
        <f>VLOOKUP($D$3&amp;"_"&amp;W$3,データシート2!$A:$SI,MATCH($R$2&amp;"_"&amp;$C118,データシート2!$A$1:$SI$1,0),0)</f>
        <v>95.031000000000006</v>
      </c>
      <c r="X118" s="938">
        <f>VLOOKUP($D$3&amp;"_"&amp;X$3,データシート2!$A:$SI,MATCH($R$2&amp;"_"&amp;$C118,データシート2!$A$1:$SI$1,0),0)</f>
        <v>90.364999999999995</v>
      </c>
      <c r="Y118" s="938">
        <f>VLOOKUP($D$3&amp;"_"&amp;Y$3,データシート2!$A:$SI,MATCH($R$2&amp;"_"&amp;$C118,データシート2!$A$1:$SI$1,0),0)</f>
        <v>87.828999999999994</v>
      </c>
      <c r="Z118" s="938">
        <f>VLOOKUP($D$3&amp;"_"&amp;Z$3,データシート2!$A:$SI,MATCH($R$2&amp;"_"&amp;$C118,データシート2!$A$1:$SI$1,0),0)</f>
        <v>87.257000000000005</v>
      </c>
      <c r="AA118" s="938">
        <f>VLOOKUP($D$3&amp;"_"&amp;AA$3,データシート2!$A:$SI,MATCH($R$2&amp;"_"&amp;$C118,データシート2!$A$1:$SI$1,0),0)</f>
        <v>85.307000000000002</v>
      </c>
      <c r="AB118" s="939">
        <f>VLOOKUP($D$3&amp;"_"&amp;AB$3,データシート2!$A:$SI,MATCH($R$2&amp;"_"&amp;$C118,データシート2!$A$1:$SI$1,0),0)</f>
        <v>83.756</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0</v>
      </c>
      <c r="H120" s="762">
        <f>VLOOKUP($D$3&amp;"_"&amp;H$3,データシート2!$A:$SI,MATCH($G$2&amp;"_"&amp;$C120,データシート2!$A$1:$SI$1,0),0)</f>
        <v>0</v>
      </c>
      <c r="I120" s="762">
        <f>VLOOKUP($D$3&amp;"_"&amp;I$3,データシート2!$A:$SI,MATCH($G$2&amp;"_"&amp;$C120,データシート2!$A$1:$SI$1,0),0)</f>
        <v>0</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0</v>
      </c>
      <c r="S120" s="941">
        <f>VLOOKUP($D$3&amp;"_"&amp;S$3,データシート2!$A:$SI,MATCH($R$2&amp;"_"&amp;$C120,データシート2!$A$1:$SI$1,0),0)</f>
        <v>0</v>
      </c>
      <c r="T120" s="941">
        <f>VLOOKUP($D$3&amp;"_"&amp;T$3,データシート2!$A:$SI,MATCH($R$2&amp;"_"&amp;$C120,データシート2!$A$1:$SI$1,0),0)</f>
        <v>0</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7</v>
      </c>
      <c r="H124" s="745">
        <f>VLOOKUP($D$3&amp;"_"&amp;H$3,データシート2!$A:$SI,MATCH($G$2&amp;"_"&amp;$B124,データシート2!$A$1:$SI$1,0),0)</f>
        <v>7</v>
      </c>
      <c r="I124" s="745">
        <f>VLOOKUP($D$3&amp;"_"&amp;I$3,データシート2!$A:$SI,MATCH($G$2&amp;"_"&amp;$B124,データシート2!$A$1:$SI$1,0),0)</f>
        <v>7</v>
      </c>
      <c r="J124" s="745">
        <f>VLOOKUP($D$3&amp;"_"&amp;J$3,データシート2!$A:$SI,MATCH($G$2&amp;"_"&amp;$B124,データシート2!$A$1:$SI$1,0),0)</f>
        <v>7</v>
      </c>
      <c r="K124" s="746">
        <f>VLOOKUP($D$3&amp;"_"&amp;K$3,データシート2!$A:$SI,MATCH($G$2&amp;"_"&amp;$B124,データシート2!$A$1:$SI$1,0),0)</f>
        <v>8</v>
      </c>
      <c r="L124" s="746">
        <f>VLOOKUP($D$3&amp;"_"&amp;L$3,データシート2!$A:$SI,MATCH($G$2&amp;"_"&amp;$B124,データシート2!$A$1:$SI$1,0),0)</f>
        <v>8</v>
      </c>
      <c r="M124" s="746">
        <f>VLOOKUP($D$3&amp;"_"&amp;M$3,データシート2!$A:$SI,MATCH($G$2&amp;"_"&amp;$B124,データシート2!$A$1:$SI$1,0),0)</f>
        <v>7</v>
      </c>
      <c r="N124" s="746">
        <f>VLOOKUP($D$3&amp;"_"&amp;N$3,データシート2!$A:$SI,MATCH($G$2&amp;"_"&amp;$B124,データシート2!$A$1:$SI$1,0),0)</f>
        <v>7</v>
      </c>
      <c r="O124" s="746">
        <f>VLOOKUP($D$3&amp;"_"&amp;O$3,データシート2!$A:$SI,MATCH($G$2&amp;"_"&amp;$B124,データシート2!$A$1:$SI$1,0),0)</f>
        <v>6</v>
      </c>
      <c r="P124" s="746">
        <f>VLOOKUP($D$3&amp;"_"&amp;P$3,データシート2!$A:$SI,MATCH($G$2&amp;"_"&amp;$B124,データシート2!$A$1:$SI$1,0),0)</f>
        <v>7</v>
      </c>
      <c r="Q124" s="747">
        <f>VLOOKUP($D$3&amp;"_"&amp;Q$3,データシート2!$A:$SI,MATCH($G$2&amp;"_"&amp;$B124,データシート2!$A$1:$SI$1,0),0)</f>
        <v>7</v>
      </c>
      <c r="R124" s="934">
        <f>VLOOKUP($D$3&amp;"_"&amp;R$3,データシート2!$A:$SI,MATCH($R$2&amp;"_"&amp;$B124,データシート2!$A$1:$SI$1,0),0)</f>
        <v>79.543000000000006</v>
      </c>
      <c r="S124" s="935">
        <f>VLOOKUP($D$3&amp;"_"&amp;S$3,データシート2!$A:$SI,MATCH($R$2&amp;"_"&amp;$B124,データシート2!$A$1:$SI$1,0),0)</f>
        <v>93.108000000000004</v>
      </c>
      <c r="T124" s="935">
        <f>VLOOKUP($D$3&amp;"_"&amp;T$3,データシート2!$A:$SI,MATCH($R$2&amp;"_"&amp;$B124,データシート2!$A$1:$SI$1,0),0)</f>
        <v>98.665999999999997</v>
      </c>
      <c r="U124" s="935">
        <f>VLOOKUP($D$3&amp;"_"&amp;U$3,データシート2!$A:$SI,MATCH($R$2&amp;"_"&amp;$B124,データシート2!$A$1:$SI$1,0),0)</f>
        <v>93.387</v>
      </c>
      <c r="V124" s="935">
        <f>VLOOKUP($D$3&amp;"_"&amp;V$3,データシート2!$A:$SI,MATCH($R$2&amp;"_"&amp;$B124,データシート2!$A$1:$SI$1,0),0)</f>
        <v>87.262</v>
      </c>
      <c r="W124" s="935">
        <f>VLOOKUP($D$3&amp;"_"&amp;W$3,データシート2!$A:$SI,MATCH($R$2&amp;"_"&amp;$B124,データシート2!$A$1:$SI$1,0),0)</f>
        <v>102.703</v>
      </c>
      <c r="X124" s="935">
        <f>VLOOKUP($D$3&amp;"_"&amp;X$3,データシート2!$A:$SI,MATCH($R$2&amp;"_"&amp;$B124,データシート2!$A$1:$SI$1,0),0)</f>
        <v>101.94499999999999</v>
      </c>
      <c r="Y124" s="935">
        <f>VLOOKUP($D$3&amp;"_"&amp;Y$3,データシート2!$A:$SI,MATCH($R$2&amp;"_"&amp;$B124,データシート2!$A$1:$SI$1,0),0)</f>
        <v>107.15</v>
      </c>
      <c r="Z124" s="935">
        <f>VLOOKUP($D$3&amp;"_"&amp;Z$3,データシート2!$A:$SI,MATCH($R$2&amp;"_"&amp;$B124,データシート2!$A$1:$SI$1,0),0)</f>
        <v>95.665000000000006</v>
      </c>
      <c r="AA124" s="935">
        <f>VLOOKUP($D$3&amp;"_"&amp;AA$3,データシート2!$A:$SI,MATCH($R$2&amp;"_"&amp;$B124,データシート2!$A$1:$SI$1,0),0)</f>
        <v>126.386</v>
      </c>
      <c r="AB124" s="936">
        <f>VLOOKUP($D$3&amp;"_"&amp;AB$3,データシート2!$A:$SI,MATCH($R$2&amp;"_"&amp;$B124,データシート2!$A$1:$SI$1,0),0)</f>
        <v>125.452</v>
      </c>
    </row>
    <row r="125" spans="2:28" s="756" customFormat="1" ht="16.5" customHeight="1">
      <c r="B125" s="748"/>
      <c r="C125" s="790">
        <v>88</v>
      </c>
      <c r="D125" s="791" t="s">
        <v>644</v>
      </c>
      <c r="E125" s="790"/>
      <c r="F125" s="811"/>
      <c r="G125" s="797">
        <f>VLOOKUP($D$3&amp;"_"&amp;G$3,データシート2!$A:$SI,MATCH($G$2&amp;"_"&amp;$C125,データシート2!$A$1:$SI$1,0),0)</f>
        <v>7</v>
      </c>
      <c r="H125" s="798">
        <f>VLOOKUP($D$3&amp;"_"&amp;H$3,データシート2!$A:$SI,MATCH($G$2&amp;"_"&amp;$C125,データシート2!$A$1:$SI$1,0),0)</f>
        <v>7</v>
      </c>
      <c r="I125" s="798">
        <f>VLOOKUP($D$3&amp;"_"&amp;I$3,データシート2!$A:$SI,MATCH($G$2&amp;"_"&amp;$C125,データシート2!$A$1:$SI$1,0),0)</f>
        <v>7</v>
      </c>
      <c r="J125" s="798">
        <f>VLOOKUP($D$3&amp;"_"&amp;J$3,データシート2!$A:$SI,MATCH($G$2&amp;"_"&amp;$C125,データシート2!$A$1:$SI$1,0),0)</f>
        <v>7</v>
      </c>
      <c r="K125" s="799">
        <f>VLOOKUP($D$3&amp;"_"&amp;K$3,データシート2!$A:$SI,MATCH($G$2&amp;"_"&amp;$C125,データシート2!$A$1:$SI$1,0),0)</f>
        <v>8</v>
      </c>
      <c r="L125" s="799">
        <f>VLOOKUP($D$3&amp;"_"&amp;L$3,データシート2!$A:$SI,MATCH($G$2&amp;"_"&amp;$C125,データシート2!$A$1:$SI$1,0),0)</f>
        <v>8</v>
      </c>
      <c r="M125" s="799">
        <f>VLOOKUP($D$3&amp;"_"&amp;M$3,データシート2!$A:$SI,MATCH($G$2&amp;"_"&amp;$C125,データシート2!$A$1:$SI$1,0),0)</f>
        <v>7</v>
      </c>
      <c r="N125" s="799">
        <f>VLOOKUP($D$3&amp;"_"&amp;N$3,データシート2!$A:$SI,MATCH($G$2&amp;"_"&amp;$C125,データシート2!$A$1:$SI$1,0),0)</f>
        <v>7</v>
      </c>
      <c r="O125" s="799">
        <f>VLOOKUP($D$3&amp;"_"&amp;O$3,データシート2!$A:$SI,MATCH($G$2&amp;"_"&amp;$C125,データシート2!$A$1:$SI$1,0),0)</f>
        <v>6</v>
      </c>
      <c r="P125" s="799">
        <f>VLOOKUP($D$3&amp;"_"&amp;P$3,データシート2!$A:$SI,MATCH($G$2&amp;"_"&amp;$C125,データシート2!$A$1:$SI$1,0),0)</f>
        <v>7</v>
      </c>
      <c r="Q125" s="800">
        <f>VLOOKUP($D$3&amp;"_"&amp;Q$3,データシート2!$A:$SI,MATCH($G$2&amp;"_"&amp;$C125,データシート2!$A$1:$SI$1,0),0)</f>
        <v>7</v>
      </c>
      <c r="R125" s="950">
        <f>VLOOKUP($D$3&amp;"_"&amp;R$3,データシート2!$A:$SI,MATCH($R$2&amp;"_"&amp;$C125,データシート2!$A$1:$SI$1,0),0)</f>
        <v>79.543000000000006</v>
      </c>
      <c r="S125" s="951">
        <f>VLOOKUP($D$3&amp;"_"&amp;S$3,データシート2!$A:$SI,MATCH($R$2&amp;"_"&amp;$C125,データシート2!$A$1:$SI$1,0),0)</f>
        <v>93.108000000000004</v>
      </c>
      <c r="T125" s="951">
        <f>VLOOKUP($D$3&amp;"_"&amp;T$3,データシート2!$A:$SI,MATCH($R$2&amp;"_"&amp;$C125,データシート2!$A$1:$SI$1,0),0)</f>
        <v>98.665999999999997</v>
      </c>
      <c r="U125" s="951">
        <f>VLOOKUP($D$3&amp;"_"&amp;U$3,データシート2!$A:$SI,MATCH($R$2&amp;"_"&amp;$C125,データシート2!$A$1:$SI$1,0),0)</f>
        <v>93.387</v>
      </c>
      <c r="V125" s="951">
        <f>VLOOKUP($D$3&amp;"_"&amp;V$3,データシート2!$A:$SI,MATCH($R$2&amp;"_"&amp;$C125,データシート2!$A$1:$SI$1,0),0)</f>
        <v>87.262</v>
      </c>
      <c r="W125" s="951">
        <f>VLOOKUP($D$3&amp;"_"&amp;W$3,データシート2!$A:$SI,MATCH($R$2&amp;"_"&amp;$C125,データシート2!$A$1:$SI$1,0),0)</f>
        <v>102.703</v>
      </c>
      <c r="X125" s="951">
        <f>VLOOKUP($D$3&amp;"_"&amp;X$3,データシート2!$A:$SI,MATCH($R$2&amp;"_"&amp;$C125,データシート2!$A$1:$SI$1,0),0)</f>
        <v>101.94499999999999</v>
      </c>
      <c r="Y125" s="951">
        <f>VLOOKUP($D$3&amp;"_"&amp;Y$3,データシート2!$A:$SI,MATCH($R$2&amp;"_"&amp;$C125,データシート2!$A$1:$SI$1,0),0)</f>
        <v>107.15</v>
      </c>
      <c r="Z125" s="951">
        <f>VLOOKUP($D$3&amp;"_"&amp;Z$3,データシート2!$A:$SI,MATCH($R$2&amp;"_"&amp;$C125,データシート2!$A$1:$SI$1,0),0)</f>
        <v>95.665000000000006</v>
      </c>
      <c r="AA125" s="951">
        <f>VLOOKUP($D$3&amp;"_"&amp;AA$3,データシート2!$A:$SI,MATCH($R$2&amp;"_"&amp;$C125,データシート2!$A$1:$SI$1,0),0)</f>
        <v>126.386</v>
      </c>
      <c r="AB125" s="952">
        <f>VLOOKUP($D$3&amp;"_"&amp;AB$3,データシート2!$A:$SI,MATCH($R$2&amp;"_"&amp;$C125,データシート2!$A$1:$SI$1,0),0)</f>
        <v>125.452</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2</v>
      </c>
      <c r="H133" s="745">
        <f>VLOOKUP($D$3&amp;"_"&amp;H$3,データシート2!$A:$SI,MATCH($G$2&amp;"_"&amp;$B133,データシート2!$A$1:$SI$1,0),0)</f>
        <v>1</v>
      </c>
      <c r="I133" s="745">
        <f>VLOOKUP($D$3&amp;"_"&amp;I$3,データシート2!$A:$SI,MATCH($G$2&amp;"_"&amp;$B133,データシート2!$A$1:$SI$1,0),0)</f>
        <v>2</v>
      </c>
      <c r="J133" s="745">
        <f>VLOOKUP($D$3&amp;"_"&amp;J$3,データシート2!$A:$SI,MATCH($G$2&amp;"_"&amp;$B133,データシート2!$A$1:$SI$1,0),0)</f>
        <v>2</v>
      </c>
      <c r="K133" s="746">
        <f>VLOOKUP($D$3&amp;"_"&amp;K$3,データシート2!$A:$SI,MATCH($G$2&amp;"_"&amp;$B133,データシート2!$A$1:$SI$1,0),0)</f>
        <v>2</v>
      </c>
      <c r="L133" s="746">
        <f>VLOOKUP($D$3&amp;"_"&amp;L$3,データシート2!$A:$SI,MATCH($G$2&amp;"_"&amp;$B133,データシート2!$A$1:$SI$1,0),0)</f>
        <v>2</v>
      </c>
      <c r="M133" s="746">
        <f>VLOOKUP($D$3&amp;"_"&amp;M$3,データシート2!$A:$SI,MATCH($G$2&amp;"_"&amp;$B133,データシート2!$A$1:$SI$1,0),0)</f>
        <v>2</v>
      </c>
      <c r="N133" s="746">
        <f>VLOOKUP($D$3&amp;"_"&amp;N$3,データシート2!$A:$SI,MATCH($G$2&amp;"_"&amp;$B133,データシート2!$A$1:$SI$1,0),0)</f>
        <v>1</v>
      </c>
      <c r="O133" s="746">
        <f>VLOOKUP($D$3&amp;"_"&amp;O$3,データシート2!$A:$SI,MATCH($G$2&amp;"_"&amp;$B133,データシート2!$A$1:$SI$1,0),0)</f>
        <v>2</v>
      </c>
      <c r="P133" s="746">
        <f>VLOOKUP($D$3&amp;"_"&amp;P$3,データシート2!$A:$SI,MATCH($G$2&amp;"_"&amp;$B133,データシート2!$A$1:$SI$1,0),0)</f>
        <v>1</v>
      </c>
      <c r="Q133" s="747">
        <f>VLOOKUP($D$3&amp;"_"&amp;Q$3,データシート2!$A:$SI,MATCH($G$2&amp;"_"&amp;$B133,データシート2!$A$1:$SI$1,0),0)</f>
        <v>1</v>
      </c>
      <c r="R133" s="958">
        <f>VLOOKUP($D$3&amp;"_"&amp;R$3,データシート2!$A:$SI,MATCH($R$2&amp;"_"&amp;$B133,データシート2!$A$1:$SI$1,0),0)</f>
        <v>23.856000000000002</v>
      </c>
      <c r="S133" s="935">
        <f>VLOOKUP($D$3&amp;"_"&amp;S$3,データシート2!$A:$SI,MATCH($R$2&amp;"_"&amp;$B133,データシート2!$A$1:$SI$1,0),0)</f>
        <v>2.3969999999999998</v>
      </c>
      <c r="T133" s="935">
        <f>VLOOKUP($D$3&amp;"_"&amp;T$3,データシート2!$A:$SI,MATCH($R$2&amp;"_"&amp;$B133,データシート2!$A$1:$SI$1,0),0)</f>
        <v>20.314</v>
      </c>
      <c r="U133" s="935">
        <f>VLOOKUP($D$3&amp;"_"&amp;U$3,データシート2!$A:$SI,MATCH($R$2&amp;"_"&amp;$B133,データシート2!$A$1:$SI$1,0),0)</f>
        <v>21.843</v>
      </c>
      <c r="V133" s="935">
        <f>VLOOKUP($D$3&amp;"_"&amp;V$3,データシート2!$A:$SI,MATCH($R$2&amp;"_"&amp;$B133,データシート2!$A$1:$SI$1,0),0)</f>
        <v>23.405999999999999</v>
      </c>
      <c r="W133" s="935">
        <f>VLOOKUP($D$3&amp;"_"&amp;W$3,データシート2!$A:$SI,MATCH($R$2&amp;"_"&amp;$B133,データシート2!$A$1:$SI$1,0),0)</f>
        <v>25.106000000000002</v>
      </c>
      <c r="X133" s="935">
        <f>VLOOKUP($D$3&amp;"_"&amp;X$3,データシート2!$A:$SI,MATCH($R$2&amp;"_"&amp;$B133,データシート2!$A$1:$SI$1,0),0)</f>
        <v>31.158999999999999</v>
      </c>
      <c r="Y133" s="935">
        <f>VLOOKUP($D$3&amp;"_"&amp;Y$3,データシート2!$A:$SI,MATCH($R$2&amp;"_"&amp;$B133,データシート2!$A$1:$SI$1,0),0)</f>
        <v>2.8969999999999998</v>
      </c>
      <c r="Z133" s="935">
        <f>VLOOKUP($D$3&amp;"_"&amp;Z$3,データシート2!$A:$SI,MATCH($R$2&amp;"_"&amp;$B133,データシート2!$A$1:$SI$1,0),0)</f>
        <v>35.509</v>
      </c>
      <c r="AA133" s="935">
        <f>VLOOKUP($D$3&amp;"_"&amp;AA$3,データシート2!$A:$SI,MATCH($R$2&amp;"_"&amp;$B133,データシート2!$A$1:$SI$1,0),0)</f>
        <v>3.34</v>
      </c>
      <c r="AB133" s="936">
        <f>VLOOKUP($D$3&amp;"_"&amp;AB$3,データシート2!$A:$SI,MATCH($R$2&amp;"_"&amp;$B133,データシート2!$A$1:$SI$1,0),0)</f>
        <v>3.032</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0</v>
      </c>
      <c r="H135" s="777">
        <f>VLOOKUP($D$3&amp;"_"&amp;H$3,データシート2!$A:$SI,MATCH($G$2&amp;"_"&amp;$C135,データシート2!$A$1:$SI$1,0),0)</f>
        <v>0</v>
      </c>
      <c r="I135" s="777">
        <f>VLOOKUP($D$3&amp;"_"&amp;I$3,データシート2!$A:$SI,MATCH($G$2&amp;"_"&amp;$C135,データシート2!$A$1:$SI$1,0),0)</f>
        <v>0</v>
      </c>
      <c r="J135" s="777">
        <f>VLOOKUP($D$3&amp;"_"&amp;J$3,データシート2!$A:$SI,MATCH($G$2&amp;"_"&amp;$C135,データシート2!$A$1:$SI$1,0),0)</f>
        <v>0</v>
      </c>
      <c r="K135" s="778">
        <f>VLOOKUP($D$3&amp;"_"&amp;K$3,データシート2!$A:$SI,MATCH($G$2&amp;"_"&amp;$C135,データシート2!$A$1:$SI$1,0),0)</f>
        <v>0</v>
      </c>
      <c r="L135" s="778">
        <f>VLOOKUP($D$3&amp;"_"&amp;L$3,データシート2!$A:$SI,MATCH($G$2&amp;"_"&amp;$C135,データシート2!$A$1:$SI$1,0),0)</f>
        <v>0</v>
      </c>
      <c r="M135" s="778">
        <f>VLOOKUP($D$3&amp;"_"&amp;M$3,データシート2!$A:$SI,MATCH($G$2&amp;"_"&amp;$C135,データシート2!$A$1:$SI$1,0),0)</f>
        <v>0</v>
      </c>
      <c r="N135" s="778">
        <f>VLOOKUP($D$3&amp;"_"&amp;N$3,データシート2!$A:$SI,MATCH($G$2&amp;"_"&amp;$C135,データシート2!$A$1:$SI$1,0),0)</f>
        <v>0</v>
      </c>
      <c r="O135" s="778">
        <f>VLOOKUP($D$3&amp;"_"&amp;O$3,データシート2!$A:$SI,MATCH($G$2&amp;"_"&amp;$C135,データシート2!$A$1:$SI$1,0),0)</f>
        <v>0</v>
      </c>
      <c r="P135" s="778">
        <f>VLOOKUP($D$3&amp;"_"&amp;P$3,データシート2!$A:$SI,MATCH($G$2&amp;"_"&amp;$C135,データシート2!$A$1:$SI$1,0),0)</f>
        <v>0</v>
      </c>
      <c r="Q135" s="779">
        <f>VLOOKUP($D$3&amp;"_"&amp;Q$3,データシート2!$A:$SI,MATCH($G$2&amp;"_"&amp;$C135,データシート2!$A$1:$SI$1,0),0)</f>
        <v>0</v>
      </c>
      <c r="R135" s="956">
        <f>VLOOKUP($D$3&amp;"_"&amp;R$3,データシート2!$A:$SI,MATCH($R$2&amp;"_"&amp;$C135,データシート2!$A$1:$SI$1,0),0)</f>
        <v>0</v>
      </c>
      <c r="S135" s="948">
        <f>VLOOKUP($D$3&amp;"_"&amp;S$3,データシート2!$A:$SI,MATCH($R$2&amp;"_"&amp;$C135,データシート2!$A$1:$SI$1,0),0)</f>
        <v>0</v>
      </c>
      <c r="T135" s="948">
        <f>VLOOKUP($D$3&amp;"_"&amp;T$3,データシート2!$A:$SI,MATCH($R$2&amp;"_"&amp;$C135,データシート2!$A$1:$SI$1,0),0)</f>
        <v>0</v>
      </c>
      <c r="U135" s="948">
        <f>VLOOKUP($D$3&amp;"_"&amp;U$3,データシート2!$A:$SI,MATCH($R$2&amp;"_"&amp;$C135,データシート2!$A$1:$SI$1,0),0)</f>
        <v>0</v>
      </c>
      <c r="V135" s="948">
        <f>VLOOKUP($D$3&amp;"_"&amp;V$3,データシート2!$A:$SI,MATCH($R$2&amp;"_"&amp;$C135,データシート2!$A$1:$SI$1,0),0)</f>
        <v>0</v>
      </c>
      <c r="W135" s="948">
        <f>VLOOKUP($D$3&amp;"_"&amp;W$3,データシート2!$A:$SI,MATCH($R$2&amp;"_"&amp;$C135,データシート2!$A$1:$SI$1,0),0)</f>
        <v>0</v>
      </c>
      <c r="X135" s="948">
        <f>VLOOKUP($D$3&amp;"_"&amp;X$3,データシート2!$A:$SI,MATCH($R$2&amp;"_"&amp;$C135,データシート2!$A$1:$SI$1,0),0)</f>
        <v>0</v>
      </c>
      <c r="Y135" s="948">
        <f>VLOOKUP($D$3&amp;"_"&amp;Y$3,データシート2!$A:$SI,MATCH($R$2&amp;"_"&amp;$C135,データシート2!$A$1:$SI$1,0),0)</f>
        <v>0</v>
      </c>
      <c r="Z135" s="948">
        <f>VLOOKUP($D$3&amp;"_"&amp;Z$3,データシート2!$A:$SI,MATCH($R$2&amp;"_"&amp;$C135,データシート2!$A$1:$SI$1,0),0)</f>
        <v>0</v>
      </c>
      <c r="AA135" s="948">
        <f>VLOOKUP($D$3&amp;"_"&amp;AA$3,データシート2!$A:$SI,MATCH($R$2&amp;"_"&amp;$C135,データシート2!$A$1:$SI$1,0),0)</f>
        <v>0</v>
      </c>
      <c r="AB135" s="949">
        <f>VLOOKUP($D$3&amp;"_"&amp;AB$3,データシート2!$A:$SI,MATCH($R$2&amp;"_"&amp;$C135,データシート2!$A$1:$SI$1,0),0)</f>
        <v>0</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1</v>
      </c>
      <c r="I136" s="762">
        <f>VLOOKUP($D$3&amp;"_"&amp;I$3,データシート2!$A:$SI,MATCH($G$2&amp;"_"&amp;$C136,データシート2!$A$1:$SI$1,0),0)</f>
        <v>2</v>
      </c>
      <c r="J136" s="762">
        <f>VLOOKUP($D$3&amp;"_"&amp;J$3,データシート2!$A:$SI,MATCH($G$2&amp;"_"&amp;$C136,データシート2!$A$1:$SI$1,0),0)</f>
        <v>2</v>
      </c>
      <c r="K136" s="763">
        <f>VLOOKUP($D$3&amp;"_"&amp;K$3,データシート2!$A:$SI,MATCH($G$2&amp;"_"&amp;$C136,データシート2!$A$1:$SI$1,0),0)</f>
        <v>2</v>
      </c>
      <c r="L136" s="763">
        <f>VLOOKUP($D$3&amp;"_"&amp;L$3,データシート2!$A:$SI,MATCH($G$2&amp;"_"&amp;$C136,データシート2!$A$1:$SI$1,0),0)</f>
        <v>2</v>
      </c>
      <c r="M136" s="763">
        <f>VLOOKUP($D$3&amp;"_"&amp;M$3,データシート2!$A:$SI,MATCH($G$2&amp;"_"&amp;$C136,データシート2!$A$1:$SI$1,0),0)</f>
        <v>2</v>
      </c>
      <c r="N136" s="763">
        <f>VLOOKUP($D$3&amp;"_"&amp;N$3,データシート2!$A:$SI,MATCH($G$2&amp;"_"&amp;$C136,データシート2!$A$1:$SI$1,0),0)</f>
        <v>1</v>
      </c>
      <c r="O136" s="763">
        <f>VLOOKUP($D$3&amp;"_"&amp;O$3,データシート2!$A:$SI,MATCH($G$2&amp;"_"&amp;$C136,データシート2!$A$1:$SI$1,0),0)</f>
        <v>2</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23.856000000000002</v>
      </c>
      <c r="S136" s="941">
        <f>VLOOKUP($D$3&amp;"_"&amp;S$3,データシート2!$A:$SI,MATCH($R$2&amp;"_"&amp;$C136,データシート2!$A$1:$SI$1,0),0)</f>
        <v>2.3969999999999998</v>
      </c>
      <c r="T136" s="941">
        <f>VLOOKUP($D$3&amp;"_"&amp;T$3,データシート2!$A:$SI,MATCH($R$2&amp;"_"&amp;$C136,データシート2!$A$1:$SI$1,0),0)</f>
        <v>20.314</v>
      </c>
      <c r="U136" s="941">
        <f>VLOOKUP($D$3&amp;"_"&amp;U$3,データシート2!$A:$SI,MATCH($R$2&amp;"_"&amp;$C136,データシート2!$A$1:$SI$1,0),0)</f>
        <v>21.843</v>
      </c>
      <c r="V136" s="941">
        <f>VLOOKUP($D$3&amp;"_"&amp;V$3,データシート2!$A:$SI,MATCH($R$2&amp;"_"&amp;$C136,データシート2!$A$1:$SI$1,0),0)</f>
        <v>23.405999999999999</v>
      </c>
      <c r="W136" s="941">
        <f>VLOOKUP($D$3&amp;"_"&amp;W$3,データシート2!$A:$SI,MATCH($R$2&amp;"_"&amp;$C136,データシート2!$A$1:$SI$1,0),0)</f>
        <v>25.106000000000002</v>
      </c>
      <c r="X136" s="941">
        <f>VLOOKUP($D$3&amp;"_"&amp;X$3,データシート2!$A:$SI,MATCH($R$2&amp;"_"&amp;$C136,データシート2!$A$1:$SI$1,0),0)</f>
        <v>31.158999999999999</v>
      </c>
      <c r="Y136" s="941">
        <f>VLOOKUP($D$3&amp;"_"&amp;Y$3,データシート2!$A:$SI,MATCH($R$2&amp;"_"&amp;$C136,データシート2!$A$1:$SI$1,0),0)</f>
        <v>2.8969999999999998</v>
      </c>
      <c r="Z136" s="941">
        <f>VLOOKUP($D$3&amp;"_"&amp;Z$3,データシート2!$A:$SI,MATCH($R$2&amp;"_"&amp;$C136,データシート2!$A$1:$SI$1,0),0)</f>
        <v>35.509</v>
      </c>
      <c r="AA136" s="941">
        <f>VLOOKUP($D$3&amp;"_"&amp;AA$3,データシート2!$A:$SI,MATCH($R$2&amp;"_"&amp;$C136,データシート2!$A$1:$SI$1,0),0)</f>
        <v>3.34</v>
      </c>
      <c r="AB136" s="942">
        <f>VLOOKUP($D$3&amp;"_"&amp;AB$3,データシート2!$A:$SI,MATCH($R$2&amp;"_"&amp;$C136,データシート2!$A$1:$SI$1,0),0)</f>
        <v>3.032</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2025-03-04T09:01:53Z</dcterms:created>
  <dcterms:modified xsi:type="dcterms:W3CDTF">2025-03-04T09:01:54Z</dcterms:modified>
  <cp:category/>
  <cp:contentStatus/>
</cp:coreProperties>
</file>