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111EAB5-46F0-4378-96D4-8C86608CA9C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<sst xmlns="http://schemas.openxmlformats.org/spreadsheetml/2006/main" count="16727" uniqueCount="2424">
  <si>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</si>
  <si>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</si>
  <si>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</si>
  <si>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</si>
  <si>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</si>
  <si>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</si>
  <si>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</si>
  <si>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</si>
  <si>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</si>
  <si>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</si>
  <si>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</si>
  <si>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</si>
  <si>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</si>
  <si>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</si>
  <si>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</si>
  <si>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</si>
  <si>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</si>
  <si>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</si>
  <si>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</si>
  <si>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</si>
  <si>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</si>
  <si>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</si>
  <si>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</si>
  <si>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</si>
  <si>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</si>
  <si>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</si>
  <si>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</si>
  <si>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</si>
  <si>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</si>
  <si>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</si>
  <si>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</si>
  <si>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</si>
  <si>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</si>
  <si>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</si>
  <si>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</si>
  <si>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</si>
  <si>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</si>
  <si>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</si>
  <si>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</si>
  <si>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</si>
  <si>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</si>
  <si>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</si>
  <si>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</si>
  <si>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</si>
  <si>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</si>
  <si>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</si>
  <si>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</si>
  <si>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</si>
  <si>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</si>
  <si>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</si>
  <si>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</si>
  <si>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</si>
  <si>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</si>
  <si>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</si>
  <si>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</si>
  <si>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</si>
  <si>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</si>
  <si>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</si>
  <si>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</si>
  <si>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</si>
  <si>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</si>
  <si>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</si>
  <si>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</si>
  <si>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</si>
  <si>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</si>
  <si>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</si>
  <si>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</si>
  <si>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</si>
  <si>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</si>
  <si>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</si>
  <si>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</si>
  <si>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</si>
  <si>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</si>
  <si>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</si>
  <si>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</si>
  <si>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</si>
  <si>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</si>
  <si>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</si>
  <si>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</si>
  <si>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</si>
  <si>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</si>
  <si>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</si>
  <si>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</si>
  <si>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</si>
  <si>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</si>
  <si>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</si>
  <si>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</si>
  <si>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</si>
  <si>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</si>
  <si>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</si>
  <si>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</si>
  <si>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</si>
  <si>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</si>
  <si>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</si>
  <si>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</si>
  <si>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</si>
  <si>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</si>
  <si>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</si>
  <si>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</si>
  <si>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</si>
  <si>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</si>
  <si>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</si>
  <si>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</si>
  <si>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</si>
  <si>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</si>
  <si>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</si>
  <si>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</si>
  <si>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</si>
  <si>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</si>
  <si>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</si>
  <si>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</si>
  <si>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</si>
  <si>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</si>
  <si>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</si>
  <si>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</si>
  <si>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</si>
  <si>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</si>
  <si>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</si>
  <si>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</si>
  <si>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</si>
  <si>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</si>
  <si>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</si>
  <si>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</si>
  <si>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</si>
  <si>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</si>
  <si>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</si>
  <si>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</si>
  <si>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</si>
  <si>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</si>
  <si>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</si>
  <si>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</si>
  <si>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</si>
  <si>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</si>
  <si>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</si>
  <si>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</si>
  <si>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</si>
  <si>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</si>
  <si>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</si>
  <si>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</si>
  <si>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</si>
  <si>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</si>
  <si>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</si>
  <si>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</si>
  <si>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</si>
  <si>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</si>
  <si>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</si>
  <si>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</si>
  <si>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</si>
  <si>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</si>
  <si>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</si>
  <si>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</si>
  <si>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</si>
  <si>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</si>
  <si>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</si>
  <si>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</si>
  <si>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</si>
  <si>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</si>
  <si>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</si>
  <si>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</si>
  <si>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</si>
  <si>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</si>
  <si>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</si>
  <si>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</si>
  <si>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</si>
  <si>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</si>
  <si>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</si>
  <si>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</si>
  <si>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</si>
  <si>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</si>
  <si>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</si>
  <si>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</si>
  <si>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</si>
  <si>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</si>
  <si>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</si>
  <si>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</si>
  <si>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</si>
  <si>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</si>
  <si>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</si>
  <si>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</si>
  <si>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</si>
  <si>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</si>
  <si>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</si>
  <si>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</si>
  <si>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</si>
  <si>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</si>
  <si>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</si>
  <si>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</si>
  <si>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</si>
  <si>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</si>
  <si>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</si>
  <si>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</si>
  <si>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</si>
  <si>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</si>
  <si>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</si>
  <si>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</si>
  <si>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</si>
  <si>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</si>
  <si>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</si>
  <si>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</si>
  <si>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</si>
  <si>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</si>
  <si>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</si>
  <si>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</si>
  <si>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</si>
  <si>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</si>
  <si>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</si>
  <si>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</si>
  <si>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</si>
  <si>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</si>
  <si>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</si>
  <si>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</si>
  <si>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</si>
  <si>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</si>
  <si>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</si>
  <si>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</si>
  <si>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</si>
  <si>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</si>
  <si>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</si>
  <si>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</si>
  <si>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</si>
  <si>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</si>
  <si>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</si>
  <si>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</si>
  <si>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</si>
  <si>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</si>
  <si>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</si>
  <si>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</si>
  <si>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</si>
  <si>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</si>
  <si>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</si>
  <si>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</si>
  <si>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</si>
  <si>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</si>
  <si>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</si>
  <si>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</si>
  <si>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</si>
  <si>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</si>
  <si>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</si>
  <si>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</si>
  <si>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</si>
  <si>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</si>
  <si>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</si>
  <si>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</si>
  <si>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</si>
  <si>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</si>
  <si>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</si>
  <si>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</si>
  <si>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</si>
  <si>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</si>
  <si>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</si>
  <si>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</si>
  <si>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</si>
  <si>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</si>
  <si>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</si>
  <si>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</si>
  <si>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</si>
  <si>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</si>
  <si>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</si>
  <si>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</si>
  <si>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</si>
  <si>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</si>
  <si>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</si>
  <si>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</si>
  <si>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</si>
  <si>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</si>
  <si>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</si>
  <si>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</si>
  <si>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</si>
  <si>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</si>
  <si>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</si>
  <si>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</si>
  <si>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</si>
  <si>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</si>
  <si>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</si>
  <si>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</si>
  <si>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</si>
  <si>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</si>
  <si>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</si>
  <si>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</si>
  <si>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</si>
  <si>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</si>
  <si>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</si>
  <si>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</si>
  <si>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</si>
  <si>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</si>
  <si>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</si>
  <si>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</si>
  <si>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</si>
  <si>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</si>
  <si>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</si>
  <si>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</si>
  <si>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</si>
  <si>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</si>
  <si>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</si>
  <si>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</si>
  <si>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</si>
  <si>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</si>
  <si>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</si>
  <si>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</si>
  <si>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</si>
  <si>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</si>
  <si>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</si>
  <si>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</si>
  <si>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</si>
  <si>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</si>
  <si>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</si>
  <si>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</si>
  <si>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</si>
  <si>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</si>
  <si>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</si>
  <si>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</si>
  <si>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</si>
  <si>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</si>
  <si>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</si>
  <si>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</si>
  <si>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</si>
  <si>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</si>
  <si>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</si>
  <si>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</si>
  <si>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</si>
  <si>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</si>
  <si>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</si>
  <si>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</si>
  <si>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</si>
  <si>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</si>
  <si>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</si>
  <si>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</si>
  <si>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</si>
  <si>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</si>
  <si>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</si>
  <si>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</si>
  <si>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</si>
  <si>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</si>
  <si>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</si>
  <si>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</si>
  <si>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</si>
  <si>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</si>
  <si>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</si>
  <si>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</si>
  <si>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</si>
  <si>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</si>
  <si>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</si>
  <si>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</si>
  <si>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</si>
  <si>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</si>
  <si>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</si>
  <si>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</si>
  <si>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</si>
  <si>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</si>
  <si>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</si>
  <si>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</si>
  <si>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</si>
  <si>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</si>
  <si>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</si>
  <si>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</si>
  <si>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</si>
  <si>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</si>
  <si>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</si>
  <si>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</si>
  <si>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</si>
  <si>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</si>
  <si>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</si>
  <si>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</si>
  <si>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</si>
  <si>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</si>
  <si>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</si>
  <si>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</si>
  <si>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</si>
  <si>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</si>
  <si>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</si>
  <si>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</si>
  <si>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</si>
  <si>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</si>
  <si>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</si>
  <si>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</si>
  <si>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</si>
  <si>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</si>
  <si>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</si>
  <si>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</si>
  <si>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</si>
  <si>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</si>
  <si>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</si>
  <si>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</si>
  <si>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</si>
  <si>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</si>
  <si>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</si>
  <si>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</si>
  <si>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</si>
  <si>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</si>
  <si>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</si>
  <si>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</si>
  <si>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</si>
  <si>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</si>
  <si>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</si>
  <si>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</si>
  <si>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</si>
  <si>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</si>
  <si>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</si>
  <si>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</si>
  <si>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</si>
  <si>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</si>
  <si>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</si>
  <si>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</si>
  <si>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</si>
  <si>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</si>
  <si>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</si>
  <si>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</si>
  <si>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</si>
  <si>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</si>
  <si>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</si>
  <si>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</si>
  <si>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</si>
  <si>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</si>
  <si>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</si>
  <si>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</si>
  <si>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</si>
  <si>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</si>
  <si>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</si>
  <si>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</si>
  <si>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</si>
  <si>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</si>
  <si>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</si>
  <si>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</si>
  <si>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</si>
  <si>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</si>
  <si>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</si>
  <si>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</si>
  <si>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</si>
  <si>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</si>
  <si>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</si>
  <si>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</si>
  <si>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</si>
  <si>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</si>
  <si>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</si>
  <si>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</si>
  <si>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</si>
  <si>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</si>
  <si>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</si>
  <si>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</si>
  <si>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</si>
  <si>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</si>
  <si>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</si>
  <si>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</si>
  <si>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</si>
  <si>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</si>
  <si>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</si>
  <si>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</si>
  <si>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</si>
  <si>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</si>
  <si>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</si>
  <si>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</si>
  <si>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</si>
  <si>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</si>
  <si>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</si>
  <si>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</si>
  <si>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</si>
  <si>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</si>
  <si>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</si>
  <si>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</si>
  <si>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</si>
  <si>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</si>
  <si>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</si>
  <si>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</si>
  <si>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</si>
  <si>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</si>
  <si>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</si>
  <si>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</si>
  <si>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</si>
  <si>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</si>
  <si>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</si>
  <si>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</si>
  <si>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</si>
  <si>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</si>
  <si>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</si>
  <si>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</si>
  <si>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</si>
  <si>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</si>
  <si>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</si>
  <si>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</si>
  <si>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</si>
  <si>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</si>
  <si>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</si>
  <si>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</si>
  <si>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</si>
  <si>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</si>
  <si>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</si>
  <si>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</si>
  <si>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</si>
  <si>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</si>
  <si>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</si>
  <si>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</si>
  <si>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</si>
  <si>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</si>
  <si>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</si>
  <si>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</si>
  <si>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</si>
  <si>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</si>
  <si>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</si>
  <si>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</si>
  <si>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</si>
  <si>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</si>
  <si>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</si>
  <si>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</si>
  <si>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</si>
  <si>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</si>
  <si>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</si>
  <si>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</si>
  <si>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</si>
  <si>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</si>
  <si>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</si>
  <si>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</si>
  <si>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</si>
  <si>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</si>
  <si>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</si>
  <si>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</si>
  <si>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</si>
  <si>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</si>
  <si>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</si>
  <si>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</si>
  <si>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</si>
  <si>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</si>
  <si>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</si>
  <si>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</si>
  <si>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</si>
  <si>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</si>
  <si>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</si>
  <si>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</si>
  <si>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</si>
  <si>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</si>
  <si>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</si>
  <si>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</si>
  <si>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</si>
  <si>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</si>
  <si>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</si>
  <si>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</si>
  <si>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</si>
  <si>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</si>
  <si>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</si>
  <si>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</si>
  <si>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</si>
  <si>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</si>
  <si>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</si>
  <si>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</si>
  <si>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</si>
  <si>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</si>
  <si>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</si>
  <si>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</si>
  <si>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</si>
  <si>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</si>
  <si>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</si>
  <si>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</si>
  <si>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</si>
  <si>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</si>
  <si>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</si>
  <si>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</si>
  <si>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</si>
  <si>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</si>
  <si>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</si>
  <si>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</si>
  <si>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</si>
  <si>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</si>
  <si>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</si>
  <si>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</si>
  <si>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</si>
  <si>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</si>
  <si>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</si>
  <si>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</si>
  <si>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</si>
  <si>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</si>
  <si>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</si>
  <si>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</si>
  <si>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</si>
  <si>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</si>
  <si>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</si>
  <si>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</si>
  <si>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</si>
  <si>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</si>
  <si>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</si>
  <si>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</si>
  <si>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</si>
  <si>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</si>
  <si>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</si>
  <si>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</si>
  <si>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</si>
  <si>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</si>
  <si>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</si>
  <si>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</si>
  <si>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</si>
  <si>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</si>
  <si>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</si>
  <si>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</si>
  <si>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</si>
  <si>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</si>
  <si>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</si>
  <si>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</si>
  <si>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</si>
  <si>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</si>
  <si>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</si>
  <si>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</si>
  <si>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</si>
  <si>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</si>
  <si>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</si>
  <si>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</si>
  <si>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</si>
  <si>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</si>
  <si>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</si>
  <si>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</si>
  <si>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</si>
  <si>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</si>
  <si>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</si>
  <si>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</si>
  <si>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</si>
  <si>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</si>
  <si>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</si>
  <si>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</si>
  <si>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</si>
  <si>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</si>
  <si>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</si>
  <si>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</si>
  <si>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</si>
  <si>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</si>
  <si>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</si>
  <si>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</si>
  <si>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</si>
  <si>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</si>
  <si>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</si>
  <si>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</si>
  <si>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</si>
  <si>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</si>
  <si>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</si>
  <si>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</si>
  <si>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</si>
  <si>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</si>
  <si>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</si>
  <si>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</si>
  <si>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</si>
  <si>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</si>
  <si>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</si>
  <si>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</si>
  <si>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</si>
  <si>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</si>
  <si>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</si>
  <si>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</si>
  <si>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</si>
  <si>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</si>
  <si>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</si>
  <si>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</si>
  <si>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</si>
  <si>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</si>
  <si>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</si>
  <si>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</si>
  <si>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</si>
  <si>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</si>
  <si>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</si>
  <si>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</si>
  <si>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</si>
  <si>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</si>
  <si>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</si>
  <si>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</si>
  <si>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</si>
  <si>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</si>
  <si>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</si>
  <si>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</si>
  <si>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</si>
  <si>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</si>
  <si>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</si>
  <si>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</si>
  <si>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</si>
  <si>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</si>
  <si>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</si>
  <si>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</si>
  <si>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</si>
  <si>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</si>
  <si>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</si>
  <si>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</si>
  <si>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</si>
  <si>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</si>
  <si>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</si>
  <si>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</si>
  <si>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</si>
  <si>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</si>
  <si>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</si>
  <si>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</si>
  <si>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</si>
  <si>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</si>
  <si>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</si>
  <si>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</si>
  <si>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</si>
  <si>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</si>
  <si>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</si>
  <si>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</si>
  <si>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</si>
  <si>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</si>
  <si>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</si>
  <si>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</si>
  <si>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</si>
  <si>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</si>
  <si>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</si>
  <si>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</si>
  <si>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</si>
  <si>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</si>
  <si>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</si>
  <si>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</si>
  <si>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</si>
  <si>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</si>
  <si>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</si>
  <si>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</si>
  <si>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</si>
  <si>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</si>
  <si>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</si>
  <si>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</si>
  <si>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</si>
  <si>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</si>
  <si>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</si>
  <si>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</si>
  <si>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</si>
  <si>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</si>
  <si>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</si>
  <si>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</si>
  <si>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</si>
  <si>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</si>
  <si>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</si>
  <si>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</si>
  <si>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</si>
  <si>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</si>
  <si>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</si>
  <si>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</si>
  <si>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</si>
  <si>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</si>
  <si>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</si>
  <si>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</si>
  <si>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</si>
  <si>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</si>
  <si>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</si>
  <si>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</si>
  <si>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</si>
  <si>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</si>
  <si>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</si>
  <si>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</si>
  <si>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</si>
  <si>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</si>
  <si>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</si>
  <si>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</si>
  <si>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</si>
  <si>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</si>
  <si>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</si>
  <si>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</si>
  <si>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</si>
  <si>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</si>
  <si>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</si>
  <si>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</si>
  <si>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</si>
  <si>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</si>
  <si>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</si>
  <si>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</si>
  <si>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</si>
  <si>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</si>
  <si>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</si>
  <si>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</si>
  <si>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</si>
  <si>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</si>
  <si>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</si>
  <si>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</si>
  <si>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</si>
  <si>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</si>
  <si>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</si>
  <si>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</si>
  <si>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</si>
  <si>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</si>
  <si>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</si>
  <si>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</si>
  <si>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</si>
  <si>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</si>
  <si>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</si>
  <si>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</si>
  <si>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</si>
  <si>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</si>
  <si>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</si>
  <si>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</si>
  <si>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</si>
  <si>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</si>
  <si>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</si>
  <si>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</si>
  <si>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</si>
  <si>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</si>
  <si>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</si>
  <si>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</si>
  <si>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</si>
  <si>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</si>
  <si>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</si>
  <si>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</si>
  <si>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</si>
  <si>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</si>
  <si>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</si>
  <si>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</si>
  <si>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</si>
  <si>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</si>
  <si>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</si>
  <si>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</si>
  <si>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</si>
  <si>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</si>
  <si>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</si>
  <si>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</si>
  <si>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</si>
  <si>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</si>
  <si>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</si>
  <si>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</si>
  <si>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</si>
  <si>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</si>
  <si>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</si>
  <si>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</si>
  <si>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</si>
  <si>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</si>
  <si>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</si>
  <si>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</si>
  <si>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</si>
  <si>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</si>
  <si>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</si>
  <si>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</si>
  <si>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</si>
  <si>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</si>
  <si>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</si>
  <si>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</si>
  <si>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</si>
  <si>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</si>
  <si>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</si>
  <si>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</si>
  <si>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</si>
  <si>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</si>
  <si>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</si>
  <si>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</si>
  <si>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</si>
  <si>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</si>
  <si>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</si>
  <si>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</si>
  <si>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</si>
  <si>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</si>
  <si>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</si>
  <si>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</si>
  <si>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</si>
  <si>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</si>
  <si>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</si>
  <si>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</si>
  <si>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</si>
  <si>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</si>
  <si>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</si>
  <si>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</si>
  <si>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</si>
  <si>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</si>
  <si>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</si>
  <si>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</si>
  <si>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</si>
  <si>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</si>
  <si>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</si>
  <si>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</si>
  <si>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</si>
  <si>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</si>
  <si>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</si>
  <si>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</si>
  <si>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</si>
  <si>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</si>
  <si>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</si>
  <si>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</si>
  <si>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</si>
  <si>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</si>
  <si>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</si>
  <si>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</si>
  <si>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</si>
  <si>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</si>
  <si>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</si>
  <si>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</si>
  <si>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</si>
  <si>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</si>
  <si>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</si>
  <si>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</si>
  <si>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</si>
  <si>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</si>
  <si>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</si>
  <si>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</si>
  <si>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</si>
  <si>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</si>
  <si>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</si>
  <si>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</si>
  <si>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</si>
  <si>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</si>
  <si>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</si>
  <si>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</si>
  <si>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</si>
  <si>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</si>
  <si>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</si>
  <si>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</si>
  <si>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</si>
  <si>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</si>
  <si>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</si>
  <si>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</si>
  <si>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</si>
  <si>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</si>
  <si>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</si>
  <si>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</si>
  <si>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</si>
  <si>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</si>
  <si>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</si>
  <si>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</si>
  <si>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</si>
  <si>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</si>
  <si>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</si>
  <si>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</si>
  <si>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</si>
  <si>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</si>
  <si>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</si>
  <si>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</si>
  <si>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</si>
  <si>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</si>
  <si>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</si>
  <si>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</si>
  <si>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</si>
  <si>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</si>
  <si>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</si>
  <si>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</si>
  <si>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</si>
  <si>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</si>
  <si>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</si>
  <si>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</si>
  <si>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</si>
  <si>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</si>
  <si>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</si>
  <si>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</si>
  <si>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</si>
  <si>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</si>
  <si>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</si>
  <si>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</si>
  <si>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</si>
  <si>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</si>
  <si>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</si>
  <si>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</si>
  <si>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</si>
  <si>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</si>
  <si>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</si>
  <si>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</si>
  <si>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</si>
  <si>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</si>
  <si>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</si>
  <si>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</si>
  <si>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</si>
  <si>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</si>
  <si>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</si>
  <si>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</si>
  <si>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</si>
  <si>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</si>
  <si>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</si>
  <si>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</si>
  <si>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</si>
  <si>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</si>
  <si>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</si>
  <si>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</si>
  <si>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</si>
  <si>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</si>
  <si>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</si>
  <si>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</si>
  <si>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</si>
  <si>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</si>
  <si>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</si>
  <si>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</si>
  <si>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</si>
  <si>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</si>
  <si>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</si>
  <si>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</si>
  <si>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</si>
  <si>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</si>
  <si>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</si>
  <si>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</si>
  <si>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</si>
  <si>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</si>
  <si>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</si>
  <si>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</si>
  <si>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</si>
  <si>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</si>
  <si>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</si>
  <si>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</si>
  <si>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</si>
  <si>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</si>
  <si>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</si>
  <si>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</si>
  <si>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</si>
  <si>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</si>
  <si>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</si>
  <si>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</si>
  <si>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</si>
  <si>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</si>
  <si>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</si>
  <si>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</si>
  <si>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</si>
  <si>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</si>
  <si>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</si>
  <si>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</si>
  <si>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</si>
  <si>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</si>
  <si>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</si>
  <si>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</si>
  <si>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</si>
  <si>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</si>
  <si>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</si>
  <si>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</si>
  <si>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</si>
  <si>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</si>
  <si>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</si>
  <si>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</si>
  <si>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</si>
  <si>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</si>
  <si>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</si>
  <si>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</si>
  <si>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</si>
  <si>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</si>
  <si>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</si>
  <si>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</si>
  <si>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</si>
  <si>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</si>
  <si>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</si>
  <si>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</si>
  <si>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</si>
  <si>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</si>
  <si>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</si>
  <si>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</si>
  <si>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</si>
  <si>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</si>
  <si>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</si>
  <si>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</si>
  <si>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</si>
  <si>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</si>
  <si>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</si>
  <si>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</si>
  <si>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</si>
  <si>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</si>
  <si>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</si>
  <si>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</si>
  <si>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</si>
  <si>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</si>
  <si>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</si>
  <si>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</si>
  <si>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</si>
  <si>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</si>
  <si>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</si>
  <si>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</si>
  <si>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</si>
  <si>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</si>
  <si>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</si>
  <si>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</si>
  <si>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</si>
  <si>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</si>
  <si>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</si>
  <si>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</si>
  <si>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</si>
  <si>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</si>
  <si>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</si>
  <si>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</si>
  <si>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</si>
  <si>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</si>
  <si>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</si>
  <si>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</si>
  <si>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</si>
  <si>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</si>
  <si>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</si>
  <si>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</si>
  <si>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</si>
  <si>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</si>
  <si>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</si>
  <si>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</si>
  <si>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</si>
  <si>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</si>
  <si>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</si>
  <si>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</si>
  <si>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</si>
  <si>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</si>
  <si>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</si>
  <si>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</si>
  <si>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</si>
  <si>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</si>
  <si>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</si>
  <si>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</si>
  <si>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</si>
  <si>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</si>
  <si>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</si>
  <si>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</si>
  <si>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</si>
  <si>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</si>
  <si>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</si>
  <si>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</si>
  <si>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</si>
  <si>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</si>
  <si>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</si>
  <si>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</si>
  <si>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</si>
  <si>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</si>
  <si>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</si>
  <si>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</si>
  <si>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</si>
  <si>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</si>
  <si>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</si>
  <si>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</si>
  <si>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</si>
  <si>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</si>
  <si>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</si>
  <si>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</si>
  <si>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</si>
  <si>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</si>
  <si>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</si>
  <si>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</si>
  <si>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</si>
  <si>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</si>
  <si>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</si>
  <si>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</si>
  <si>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</si>
  <si>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</si>
  <si>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</si>
  <si>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</si>
  <si>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</si>
  <si>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</si>
  <si>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</si>
  <si>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</si>
  <si>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</si>
  <si>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</si>
  <si>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</si>
  <si>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</si>
  <si>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</si>
  <si>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</si>
  <si>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</si>
  <si>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</si>
  <si>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</si>
  <si>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</si>
  <si>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</si>
  <si>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</si>
  <si>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</si>
  <si>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</si>
  <si>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</si>
  <si>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</si>
  <si>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</si>
  <si>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</si>
  <si>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</si>
  <si>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</si>
  <si>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</si>
  <si>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</si>
  <si>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</si>
  <si>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</si>
  <si>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</si>
  <si>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</si>
  <si>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</si>
  <si>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</si>
  <si>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</si>
  <si>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</si>
  <si>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</si>
  <si>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</si>
  <si>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</si>
  <si>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</si>
  <si>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</si>
  <si>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</si>
  <si>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</si>
  <si>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</si>
  <si>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</si>
  <si>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</si>
  <si>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</si>
  <si>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</si>
  <si>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</si>
  <si>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</si>
  <si>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</si>
  <si>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</si>
  <si>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</si>
  <si>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</si>
  <si>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</si>
  <si>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</si>
  <si>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</si>
  <si>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</si>
  <si>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</si>
  <si>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</si>
  <si>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</si>
  <si>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</si>
  <si>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</si>
  <si>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</si>
  <si>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</si>
  <si>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</si>
  <si>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</si>
  <si>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</si>
  <si>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</si>
  <si>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</si>
  <si>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</si>
  <si>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</si>
  <si>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</si>
  <si>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</si>
  <si>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</si>
  <si>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</si>
  <si>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</si>
  <si>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</si>
  <si>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</si>
  <si>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</si>
  <si>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</si>
  <si>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</si>
  <si>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</si>
  <si>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</si>
  <si>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</si>
  <si>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</si>
  <si>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</si>
  <si>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</si>
  <si>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</si>
  <si>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</si>
  <si>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</si>
  <si>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</si>
  <si>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</si>
  <si>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</si>
  <si>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</si>
  <si>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</si>
  <si>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</si>
  <si>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</si>
  <si>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</si>
  <si>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</si>
  <si>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</si>
  <si>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</si>
  <si>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</si>
  <si>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</si>
  <si>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</si>
  <si>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</si>
  <si>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</si>
  <si>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</si>
  <si>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</si>
  <si>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</si>
  <si>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</si>
  <si>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</si>
  <si>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</si>
  <si>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</si>
  <si>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</si>
  <si>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</si>
  <si>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</si>
  <si>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</si>
  <si>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</si>
  <si>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</si>
  <si>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</si>
  <si>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</si>
  <si>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</si>
  <si>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</si>
  <si>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</si>
  <si>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</si>
  <si>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</si>
  <si>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</si>
  <si>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</si>
  <si>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</si>
  <si>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</si>
  <si>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</si>
  <si>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</si>
  <si>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</si>
  <si>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</si>
  <si>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</si>
  <si>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</si>
  <si>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</si>
  <si>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</si>
  <si>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</si>
  <si>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</si>
  <si>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</si>
  <si>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</si>
  <si>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</si>
  <si>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</si>
  <si>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</si>
  <si>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</si>
  <si>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</si>
  <si>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</si>
  <si>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</si>
  <si>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</si>
  <si>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</si>
  <si>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</si>
  <si>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</si>
  <si>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</si>
  <si>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</si>
  <si>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</si>
  <si>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</si>
  <si>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</si>
  <si>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</si>
  <si>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</si>
  <si>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</si>
  <si>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</si>
  <si>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</si>
  <si>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</si>
  <si>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</si>
  <si>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</si>
  <si>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</si>
  <si>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</si>
  <si>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</si>
  <si>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</si>
  <si>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</si>
  <si>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</si>
  <si>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</si>
  <si>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</si>
  <si>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</si>
  <si>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</si>
  <si>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</si>
  <si>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</si>
  <si>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</si>
  <si>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</si>
  <si>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</si>
  <si>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</si>
  <si>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</si>
  <si>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</si>
  <si>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</si>
  <si>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</si>
  <si>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</si>
  <si>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</si>
  <si>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</si>
  <si>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</si>
  <si>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</si>
  <si>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</si>
  <si>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</si>
  <si>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</si>
  <si>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</si>
  <si>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</si>
  <si>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</si>
  <si>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</si>
  <si>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</si>
  <si>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</si>
  <si>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</si>
  <si>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</si>
  <si>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</si>
  <si>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</si>
  <si>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</si>
  <si>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</si>
  <si>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</si>
  <si>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</si>
  <si>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</si>
  <si>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</si>
  <si>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</si>
  <si>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</si>
  <si>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</si>
  <si>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</si>
  <si>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</si>
  <si>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</si>
  <si>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</si>
  <si>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</si>
  <si>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</si>
  <si>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</si>
  <si>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</si>
  <si>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</si>
  <si>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</si>
  <si>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</si>
  <si>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</si>
  <si>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</si>
  <si>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</si>
  <si>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</si>
  <si>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</si>
  <si>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</si>
  <si>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</si>
  <si>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</si>
  <si>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</si>
  <si>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</si>
  <si>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</si>
  <si>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</si>
  <si>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</si>
  <si>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</si>
  <si>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</si>
  <si>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</si>
  <si>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</si>
  <si>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</si>
  <si>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</si>
  <si>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</si>
  <si>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</si>
  <si>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</si>
  <si>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</si>
  <si>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</si>
  <si>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</si>
  <si>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</si>
  <si>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</si>
  <si>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</si>
  <si>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</si>
  <si>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</si>
  <si>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</si>
  <si>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</si>
  <si>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</si>
  <si>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</si>
  <si>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</si>
  <si>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</si>
  <si>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</si>
  <si>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</si>
  <si>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</si>
  <si>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</si>
  <si>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</si>
  <si>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</si>
  <si>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</si>
  <si>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</si>
  <si>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</si>
  <si>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</si>
  <si>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</si>
  <si>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</si>
  <si>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</si>
  <si>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</si>
  <si>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</si>
  <si>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</si>
  <si>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</si>
  <si>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</si>
  <si>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</si>
  <si>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</si>
  <si>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</si>
  <si>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</si>
  <si>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</si>
  <si>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</si>
  <si>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</si>
  <si>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</si>
  <si>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</si>
  <si>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</si>
  <si>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</si>
  <si>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</si>
  <si>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</si>
  <si>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</si>
  <si>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</si>
  <si>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</si>
  <si>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</si>
  <si>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</si>
  <si>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</si>
  <si>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</si>
  <si>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</si>
  <si>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</si>
  <si>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</si>
  <si>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</si>
  <si>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</si>
  <si>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</si>
  <si>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</si>
  <si>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</si>
  <si>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</si>
  <si>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</si>
  <si>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</si>
  <si>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</si>
  <si>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</si>
  <si>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</si>
  <si>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</si>
  <si>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</si>
  <si>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</si>
  <si>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</si>
  <si>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</si>
  <si>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</si>
  <si>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</si>
  <si>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</si>
  <si>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</si>
  <si>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</si>
  <si>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</si>
  <si>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</si>
  <si>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</si>
  <si>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</si>
  <si>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</si>
  <si>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</si>
  <si>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</si>
  <si>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</si>
  <si>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</si>
  <si>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</si>
  <si>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</si>
  <si>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</si>
  <si>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</si>
  <si>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</si>
  <si>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</si>
  <si>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</si>
  <si>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</si>
  <si>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</si>
  <si>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</si>
  <si>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</si>
  <si>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</si>
  <si>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</si>
  <si>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</si>
  <si>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</si>
  <si>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</si>
  <si>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</si>
  <si>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</si>
  <si>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</si>
  <si>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</si>
  <si>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</si>
  <si>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</si>
  <si>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</si>
  <si>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</si>
  <si>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</si>
  <si>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</si>
  <si>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</si>
  <si>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</si>
  <si>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</si>
  <si>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</si>
  <si>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</si>
  <si>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</si>
  <si>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</si>
  <si>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</si>
  <si>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</si>
  <si>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</si>
  <si>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</si>
  <si>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</si>
  <si>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</si>
  <si>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</si>
  <si>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</si>
  <si>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</si>
  <si>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</si>
  <si>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</si>
  <si>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</si>
  <si>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</si>
  <si>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</si>
  <si>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</si>
  <si>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</si>
  <si>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</si>
  <si>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</si>
  <si>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</si>
  <si>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</si>
  <si>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</si>
  <si>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</si>
  <si>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</si>
  <si>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</si>
  <si>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</si>
  <si>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</si>
  <si>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</si>
  <si>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</si>
  <si>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</si>
  <si>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</si>
  <si>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</si>
  <si>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</si>
  <si>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</si>
  <si>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</si>
  <si>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</si>
  <si>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</si>
  <si>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</si>
  <si>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</si>
  <si>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</si>
  <si>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</si>
  <si>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</si>
  <si>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</si>
  <si>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</si>
  <si>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</si>
  <si>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</si>
  <si>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</si>
  <si>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</si>
  <si>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</si>
  <si>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</si>
  <si>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</si>
  <si>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</si>
  <si>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</si>
  <si>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</si>
  <si>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</si>
  <si>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</si>
  <si>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</si>
  <si>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</si>
  <si>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</si>
  <si>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</si>
  <si>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</si>
  <si>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</si>
  <si>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</si>
  <si>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</si>
  <si>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</si>
  <si>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</si>
  <si>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</si>
  <si>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</si>
  <si>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</si>
  <si>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</si>
  <si>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</si>
  <si>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</si>
  <si>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</si>
  <si>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</si>
  <si>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</si>
  <si>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</si>
  <si>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</si>
  <si>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</si>
  <si>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</si>
  <si>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</si>
  <si>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</si>
  <si>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</si>
  <si>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</si>
  <si>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</si>
  <si>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</si>
  <si>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</si>
  <si>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</si>
  <si>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</si>
  <si>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</si>
  <si>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</si>
  <si>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</si>
  <si>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</si>
  <si>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</si>
  <si>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</si>
  <si>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</si>
  <si>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</si>
  <si>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</si>
  <si>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</si>
  <si>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</si>
  <si>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</si>
  <si>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</si>
  <si>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</si>
  <si>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</si>
  <si>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</si>
  <si>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</si>
  <si>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</si>
  <si>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</si>
  <si>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</si>
  <si>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</si>
  <si>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</si>
  <si>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</si>
  <si>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</si>
  <si>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</si>
  <si>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</si>
  <si>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</si>
  <si>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</si>
  <si>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</si>
  <si>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</si>
  <si>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</si>
  <si>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</si>
  <si>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</si>
  <si>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</si>
  <si>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</si>
  <si>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</si>
  <si>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</si>
  <si>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</si>
  <si>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</si>
  <si>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</si>
  <si>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</si>
  <si>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</si>
  <si>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</si>
  <si>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</si>
  <si>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</si>
  <si>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</si>
  <si>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</si>
  <si>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</si>
  <si>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</si>
  <si>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</si>
  <si>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</si>
  <si>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</si>
  <si>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</si>
  <si>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</si>
  <si>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</si>
  <si>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</si>
  <si>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</si>
  <si>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</si>
  <si>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</si>
  <si>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</si>
  <si>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</si>
  <si>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</si>
  <si>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</si>
  <si>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</si>
  <si>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</si>
  <si>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</si>
  <si>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</si>
  <si>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19210</t>
  </si>
  <si>
    <t>甲斐市</t>
  </si>
  <si>
    <t>19210_令和4年度</t>
  </si>
  <si>
    <t>19210_令和6年度</t>
  </si>
  <si>
    <t>19201</t>
  </si>
  <si>
    <t>甲府市</t>
  </si>
  <si>
    <t>19201_令和4年度</t>
  </si>
  <si>
    <t>19201_令和6年度</t>
  </si>
  <si>
    <t>01691_令和6年度</t>
  </si>
  <si>
    <t>01691</t>
  </si>
  <si>
    <t>別海町</t>
  </si>
  <si>
    <t>01691_令和4年度</t>
  </si>
  <si>
    <t>19205</t>
  </si>
  <si>
    <t>山梨市</t>
  </si>
  <si>
    <t>19205_令和4年度</t>
  </si>
  <si>
    <t>19205_令和6年度</t>
  </si>
  <si>
    <t>19214</t>
  </si>
  <si>
    <t>中央市</t>
  </si>
  <si>
    <t>19214_令和4年度</t>
  </si>
  <si>
    <t>19214_令和6年度</t>
  </si>
  <si>
    <t>19384</t>
  </si>
  <si>
    <t>昭和町</t>
  </si>
  <si>
    <t>19384_令和4年度</t>
  </si>
  <si>
    <t>19384_令和6年度</t>
  </si>
  <si>
    <t>19202</t>
  </si>
  <si>
    <t>富士吉田市</t>
  </si>
  <si>
    <t>19202_令和4年度</t>
  </si>
  <si>
    <t>19202_令和6年度</t>
  </si>
  <si>
    <t>19209</t>
  </si>
  <si>
    <t>北杜市</t>
  </si>
  <si>
    <t>19209_令和4年度</t>
  </si>
  <si>
    <t>19209_令和6年度</t>
  </si>
  <si>
    <t>19208</t>
  </si>
  <si>
    <t>南アルプス市</t>
  </si>
  <si>
    <t>19208_令和4年度</t>
  </si>
  <si>
    <t>19208_令和6年度</t>
  </si>
  <si>
    <t>19429</t>
  </si>
  <si>
    <t>鳴沢村</t>
  </si>
  <si>
    <t>19429_令和4年度</t>
  </si>
  <si>
    <t>19429_令和6年度</t>
  </si>
  <si>
    <t>19207</t>
  </si>
  <si>
    <t>韮崎市</t>
  </si>
  <si>
    <t>19207_令和4年度</t>
  </si>
  <si>
    <t>19207_令和6年度</t>
  </si>
  <si>
    <t>19430</t>
  </si>
  <si>
    <t>富士河口湖町</t>
  </si>
  <si>
    <t>19430_令和4年度</t>
  </si>
  <si>
    <t>19430_令和6年度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</si>
  <si>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</si>
  <si>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</si>
  <si>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</si>
  <si>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</si>
  <si>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</si>
  <si>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</si>
  <si>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</si>
  <si>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</si>
  <si>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</si>
  <si>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</si>
  <si>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</si>
  <si>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</si>
  <si>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</si>
  <si>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</si>
  <si>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</si>
  <si>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</si>
  <si>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</si>
  <si>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</si>
  <si>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</si>
  <si>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</si>
  <si>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</si>
  <si>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</si>
  <si>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</si>
  <si>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</si>
  <si>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</si>
  <si>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</si>
  <si>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</si>
  <si>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</si>
  <si>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</si>
  <si>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</si>
  <si>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</si>
  <si>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</si>
  <si>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</si>
  <si>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</si>
  <si>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</si>
  <si>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</si>
  <si>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</si>
  <si>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</si>
  <si>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</si>
  <si>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</si>
  <si>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</si>
  <si>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</si>
  <si>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</si>
  <si>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</si>
  <si>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</si>
  <si>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</si>
  <si>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</si>
  <si>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</si>
  <si>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</si>
  <si>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</si>
  <si>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</si>
  <si>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</si>
  <si>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</si>
  <si>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</si>
  <si>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</si>
  <si>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</si>
  <si>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</si>
  <si>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</si>
  <si>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</si>
  <si>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</si>
  <si>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</si>
  <si>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</si>
  <si>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</si>
  <si>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</si>
  <si>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</si>
  <si>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</si>
  <si>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</si>
  <si>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</si>
  <si>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</si>
  <si>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</si>
  <si>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</si>
  <si>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</si>
  <si>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</si>
  <si>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</si>
  <si>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</si>
  <si>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</si>
  <si>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</si>
  <si>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</si>
  <si>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</si>
  <si>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</si>
  <si>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</si>
  <si>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</si>
  <si>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</si>
  <si>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</si>
  <si>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</si>
  <si>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</si>
  <si>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</si>
  <si>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</si>
  <si>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</si>
  <si>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</si>
  <si>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</si>
  <si>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</si>
  <si>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</si>
  <si>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</si>
  <si>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</si>
  <si>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</si>
  <si>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</si>
  <si>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</si>
  <si>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</si>
  <si>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</si>
  <si>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</si>
  <si>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</si>
  <si>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</si>
  <si>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</si>
  <si>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</si>
  <si>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</si>
  <si>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</si>
  <si>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</si>
  <si>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</si>
  <si>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</si>
  <si>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</si>
  <si>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</si>
  <si>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</si>
  <si>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</si>
  <si>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</si>
  <si>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</si>
  <si>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</si>
  <si>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</si>
  <si>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</si>
  <si>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</si>
  <si>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</si>
  <si>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</si>
  <si>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</si>
  <si>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</si>
  <si>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</si>
  <si>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</si>
  <si>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</si>
  <si>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</si>
  <si>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</si>
  <si>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</si>
  <si>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</si>
  <si>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</si>
  <si>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</si>
  <si>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</si>
  <si>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</si>
  <si>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</si>
  <si>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</si>
  <si>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</si>
  <si>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</si>
  <si>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</si>
  <si>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</si>
  <si>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</si>
  <si>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</si>
  <si>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</si>
  <si>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</si>
  <si>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</si>
  <si>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</si>
  <si>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</si>
  <si>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</si>
  <si>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</si>
  <si>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</si>
  <si>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</si>
  <si>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</si>
  <si>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</si>
  <si>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</si>
  <si>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</si>
  <si>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</si>
  <si>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</si>
  <si>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</si>
  <si>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</si>
  <si>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</si>
  <si>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</si>
  <si>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</si>
  <si>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</si>
  <si>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</si>
  <si>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</si>
  <si>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</si>
  <si>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</si>
  <si>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</si>
  <si>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</si>
  <si>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</si>
  <si>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</si>
  <si>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</si>
  <si>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</si>
  <si>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</si>
  <si>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</si>
  <si>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</si>
  <si>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</si>
  <si>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</si>
  <si>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</si>
  <si>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</si>
  <si>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</si>
  <si>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</si>
  <si>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</si>
  <si>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</si>
  <si>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</si>
  <si>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</si>
  <si>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</si>
  <si>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</si>
  <si>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</si>
  <si>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</si>
  <si>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</si>
  <si>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</si>
  <si>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</si>
  <si>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</si>
  <si>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</si>
  <si>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</si>
  <si>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</si>
  <si>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</si>
  <si>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</si>
  <si>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</si>
  <si>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</si>
  <si>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</si>
  <si>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</si>
  <si>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</si>
  <si>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</si>
  <si>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</si>
  <si>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</si>
  <si>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</si>
  <si>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</si>
  <si>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</si>
  <si>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</si>
  <si>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</si>
  <si>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</si>
  <si>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</si>
  <si>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</si>
  <si>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</si>
  <si>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</si>
  <si>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</si>
  <si>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</si>
  <si>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</si>
  <si>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</si>
  <si>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</si>
  <si>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</si>
  <si>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</si>
  <si>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</si>
  <si>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</si>
  <si>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</si>
  <si>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</si>
  <si>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</si>
  <si>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</si>
  <si>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</si>
  <si>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</si>
  <si>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</si>
  <si>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</si>
  <si>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</si>
  <si>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</si>
  <si>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</si>
  <si>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</si>
  <si>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</si>
  <si>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</si>
  <si>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</si>
  <si>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</si>
  <si>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</si>
  <si>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</si>
  <si>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</si>
  <si>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</si>
  <si>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</si>
  <si>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</si>
  <si>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</si>
  <si>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</si>
  <si>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</si>
  <si>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</si>
  <si>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</si>
  <si>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</si>
  <si>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</si>
  <si>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</si>
  <si>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</si>
  <si>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</si>
  <si>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</si>
  <si>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</si>
  <si>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</si>
  <si>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</si>
  <si>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</si>
  <si>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</si>
  <si>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</si>
  <si>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</si>
  <si>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</si>
  <si>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</si>
  <si>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</si>
  <si>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</si>
  <si>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</si>
  <si>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</si>
  <si>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</si>
  <si>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</si>
  <si>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</si>
  <si>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</si>
  <si>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</si>
  <si>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</si>
  <si>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</si>
  <si>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</si>
  <si>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</si>
  <si>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</si>
  <si>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</si>
  <si>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</si>
  <si>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</si>
  <si>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</si>
  <si>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</si>
  <si>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</si>
  <si>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</si>
  <si>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</si>
  <si>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</si>
  <si>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</si>
  <si>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</si>
  <si>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</si>
  <si>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</si>
  <si>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</si>
  <si>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</si>
  <si>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</si>
  <si>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</si>
  <si>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</si>
  <si>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</si>
  <si>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</si>
  <si>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</si>
  <si>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</si>
  <si>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</si>
  <si>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</si>
  <si>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</si>
  <si>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</si>
  <si>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</si>
  <si>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</si>
  <si>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</si>
  <si>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</si>
  <si>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</si>
  <si>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</si>
  <si>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</si>
  <si>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</si>
  <si>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</si>
  <si>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</si>
  <si>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</si>
  <si>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</si>
  <si>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</si>
  <si>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</si>
  <si>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</si>
  <si>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</si>
  <si>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</si>
  <si>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</si>
  <si>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</si>
  <si>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</si>
  <si>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</si>
  <si>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</si>
  <si>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</si>
  <si>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</si>
  <si>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</si>
  <si>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</si>
  <si>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</si>
  <si>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</si>
  <si>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</si>
  <si>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</si>
  <si>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</si>
  <si>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</si>
  <si>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</si>
  <si>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</si>
  <si>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</si>
  <si>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</si>
  <si>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</si>
  <si>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</si>
  <si>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</si>
  <si>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</si>
  <si>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</si>
  <si>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</si>
  <si>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</si>
  <si>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</si>
  <si>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</si>
  <si>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</si>
  <si>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</si>
  <si>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</si>
  <si>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</si>
  <si>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</si>
  <si>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</si>
  <si>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</si>
  <si>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</si>
  <si>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</si>
  <si>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</si>
  <si>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</si>
  <si>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</si>
  <si>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</si>
  <si>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</si>
  <si>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</si>
  <si>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</si>
  <si>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</si>
  <si>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</si>
  <si>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</si>
  <si>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</si>
  <si>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</si>
  <si>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</si>
  <si>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</si>
  <si>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</si>
  <si>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</si>
  <si>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</si>
  <si>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</si>
  <si>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</si>
  <si>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</si>
  <si>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</si>
  <si>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</si>
  <si>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</si>
  <si>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</si>
  <si>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</si>
  <si>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</si>
  <si>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</si>
  <si>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</si>
  <si>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</si>
  <si>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</si>
  <si>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</si>
  <si>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</si>
  <si>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</si>
  <si>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</si>
  <si>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</si>
  <si>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</si>
  <si>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</si>
  <si>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</si>
  <si>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</si>
  <si>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</si>
  <si>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</si>
  <si>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</si>
  <si>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</si>
  <si>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</si>
  <si>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</si>
  <si>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</si>
  <si>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</si>
  <si>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</si>
  <si>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</si>
  <si>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</si>
  <si>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</si>
  <si>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</si>
  <si>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</si>
  <si>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</si>
  <si>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</si>
  <si>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</si>
  <si>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</si>
  <si>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</si>
  <si>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</si>
  <si>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</si>
  <si>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</si>
  <si>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</si>
  <si>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</si>
  <si>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</si>
  <si>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</si>
  <si>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</si>
  <si>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</si>
  <si>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</si>
  <si>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</si>
  <si>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</si>
  <si>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</si>
  <si>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</si>
  <si>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</si>
  <si>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</si>
  <si>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</si>
  <si>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</si>
  <si>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</si>
  <si>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</si>
  <si>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</si>
  <si>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</si>
  <si>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</si>
  <si>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</si>
  <si>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</si>
  <si>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</si>
  <si>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</si>
  <si>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</si>
  <si>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</si>
  <si>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</si>
  <si>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</si>
  <si>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</si>
  <si>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</si>
  <si>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</si>
  <si>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</si>
  <si>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</si>
  <si>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</si>
  <si>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</si>
  <si>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</si>
  <si>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</si>
  <si>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</si>
  <si>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</si>
  <si>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</si>
  <si>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</si>
  <si>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</si>
  <si>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</si>
  <si>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</si>
  <si>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</si>
  <si>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</si>
  <si>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</si>
  <si>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</si>
  <si>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</si>
  <si>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</si>
  <si>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</si>
  <si>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</si>
  <si>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</si>
  <si>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</si>
  <si>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</si>
  <si>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</si>
  <si>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</si>
  <si>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</si>
  <si>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</si>
  <si>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</si>
  <si>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</si>
  <si>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</si>
  <si>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</si>
  <si>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</si>
  <si>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</si>
  <si>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</si>
  <si>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</si>
  <si>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</si>
  <si>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</si>
  <si>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</si>
  <si>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</si>
  <si>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</si>
  <si>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</si>
  <si>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</si>
  <si>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</si>
  <si>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</si>
  <si>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</si>
  <si>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</si>
  <si>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</si>
  <si>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</si>
  <si>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</si>
  <si>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</si>
  <si>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</si>
  <si>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</si>
  <si>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</si>
  <si>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</si>
  <si>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</si>
  <si>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</si>
  <si>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</si>
  <si>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</si>
  <si>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</si>
  <si>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</si>
  <si>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</si>
  <si>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</si>
  <si>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</si>
  <si>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</si>
  <si>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</si>
  <si>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</si>
  <si>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</si>
  <si>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</si>
  <si>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</si>
  <si>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</si>
  <si>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</si>
  <si>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</si>
  <si>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</si>
  <si>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</si>
  <si>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</si>
  <si>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</si>
  <si>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</si>
  <si>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</si>
  <si>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</si>
  <si>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</si>
  <si>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</si>
  <si>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</si>
  <si>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</si>
  <si>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</si>
  <si>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</si>
  <si>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</si>
  <si>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</si>
  <si>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</si>
  <si>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</si>
  <si>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</si>
  <si>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</si>
  <si>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</si>
  <si>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</si>
  <si>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</si>
  <si>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</si>
  <si>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</si>
  <si>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</si>
  <si>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</si>
  <si>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</si>
  <si>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</si>
  <si>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</si>
  <si>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</si>
  <si>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</si>
  <si>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</si>
  <si>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</si>
  <si>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</si>
  <si>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</si>
  <si>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</si>
  <si>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</si>
  <si>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</si>
  <si>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</si>
  <si>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</si>
  <si>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</si>
  <si>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</si>
  <si>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</si>
  <si>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</si>
  <si>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</si>
  <si>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</si>
  <si>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</si>
  <si>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</si>
  <si>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</si>
  <si>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</si>
  <si>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</si>
  <si>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</si>
  <si>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</si>
  <si>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</si>
  <si>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</si>
  <si>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</si>
  <si>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</si>
  <si>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</si>
  <si>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</si>
  <si>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</si>
  <si>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</si>
  <si>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</si>
  <si>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</si>
  <si>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</si>
  <si>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</si>
  <si>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</si>
  <si>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</si>
  <si>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</si>
  <si>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</si>
  <si>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</si>
  <si>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</si>
  <si>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</si>
  <si>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</si>
  <si>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</si>
  <si>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</si>
  <si>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</si>
  <si>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</si>
  <si>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</si>
  <si>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</si>
  <si>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</si>
  <si>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</si>
  <si>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</si>
  <si>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</si>
  <si>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</si>
  <si>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</si>
  <si>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</si>
  <si>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</si>
  <si>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</si>
  <si>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</si>
  <si>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</si>
  <si>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</si>
  <si>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</si>
  <si>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</si>
  <si>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</si>
  <si>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</si>
  <si>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</si>
  <si>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</si>
  <si>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</si>
  <si>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</si>
  <si>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</si>
  <si>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</si>
  <si>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</si>
  <si>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</si>
  <si>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</si>
  <si>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</si>
  <si>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</si>
  <si>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</si>
  <si>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</si>
  <si>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</si>
  <si>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</si>
  <si>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</si>
  <si>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</si>
  <si>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</si>
  <si>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</si>
  <si>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</si>
  <si>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</si>
  <si>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</si>
  <si>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</si>
  <si>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</si>
  <si>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</si>
  <si>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</si>
  <si>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</si>
  <si>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</si>
  <si>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</si>
  <si>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</si>
  <si>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</si>
  <si>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</si>
  <si>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</si>
  <si>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</si>
  <si>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</si>
  <si>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</si>
  <si>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19423</t>
  </si>
  <si>
    <t>西桂町</t>
  </si>
  <si>
    <t>19423_令和4年度</t>
  </si>
  <si>
    <t>19423_令和6年度</t>
  </si>
  <si>
    <t>19366</t>
  </si>
  <si>
    <t>南部町</t>
  </si>
  <si>
    <t>19366_令和4年度</t>
  </si>
  <si>
    <t>19366_令和6年度</t>
  </si>
  <si>
    <t>19364</t>
  </si>
  <si>
    <t>早川町</t>
  </si>
  <si>
    <t>19364_令和4年度</t>
  </si>
  <si>
    <t>19364_令和6年度</t>
  </si>
  <si>
    <t>19425</t>
  </si>
  <si>
    <t>山中湖村</t>
  </si>
  <si>
    <t>19425_令和4年度</t>
  </si>
  <si>
    <t>19425_令和6年度</t>
  </si>
  <si>
    <t>19422</t>
  </si>
  <si>
    <t>道志村</t>
  </si>
  <si>
    <t>19422_令和4年度</t>
  </si>
  <si>
    <t>19422_令和6年度</t>
  </si>
  <si>
    <t>19442</t>
  </si>
  <si>
    <t>小菅村</t>
  </si>
  <si>
    <t>19442_令和4年度</t>
  </si>
  <si>
    <t>19442_令和6年度</t>
  </si>
  <si>
    <t>19443</t>
  </si>
  <si>
    <t>丹波山村</t>
  </si>
  <si>
    <t>19443_令和4年度</t>
  </si>
  <si>
    <t>19443_令和6年度</t>
  </si>
  <si>
    <t>19365</t>
  </si>
  <si>
    <t>身延町</t>
  </si>
  <si>
    <t>19365_令和4年度</t>
  </si>
  <si>
    <t>19365_令和6年度</t>
  </si>
  <si>
    <t>19424</t>
  </si>
  <si>
    <t>忍野村</t>
  </si>
  <si>
    <t>19424_令和4年度</t>
  </si>
  <si>
    <t>19424_令和6年度</t>
  </si>
  <si>
    <t>19206</t>
  </si>
  <si>
    <t>大月市</t>
  </si>
  <si>
    <t>19206_令和4年度</t>
  </si>
  <si>
    <t>19206_令和6年度</t>
  </si>
  <si>
    <t>19212</t>
  </si>
  <si>
    <t>上野原市</t>
  </si>
  <si>
    <t>19212_令和4年度</t>
  </si>
  <si>
    <t>19212_令和6年度</t>
  </si>
  <si>
    <t>19213</t>
  </si>
  <si>
    <t>甲州市</t>
  </si>
  <si>
    <t>19213_令和4年度</t>
  </si>
  <si>
    <t>19213_令和6年度</t>
  </si>
  <si>
    <t>19204</t>
  </si>
  <si>
    <t>都留市</t>
  </si>
  <si>
    <t>19204_令和4年度</t>
  </si>
  <si>
    <t>19204_令和6年度</t>
  </si>
  <si>
    <t>19211</t>
  </si>
  <si>
    <t>笛吹市</t>
  </si>
  <si>
    <t>19211_令和4年度</t>
  </si>
  <si>
    <t>19211_令和6年度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</si>
  <si>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</si>
  <si>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</si>
  <si>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</si>
  <si>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</si>
  <si>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</si>
  <si>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</si>
  <si>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</si>
  <si>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</si>
  <si>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</si>
  <si>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</si>
  <si>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</si>
  <si>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</si>
  <si>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</si>
  <si>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</si>
  <si>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</si>
  <si>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</si>
  <si>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</si>
  <si>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</si>
  <si>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</si>
  <si>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</si>
  <si>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</si>
  <si>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19_令和5年度</t>
  </si>
  <si>
    <t>19_令和6年度</t>
  </si>
  <si>
    <t>19346_令和7年度</t>
  </si>
  <si>
    <t>19346_令和8年度</t>
  </si>
  <si>
    <t>19346_令和9年度</t>
  </si>
  <si>
    <t>19346_令和10年度</t>
  </si>
  <si>
    <t>19346_令和11年度</t>
  </si>
  <si>
    <t>19346_令和12年度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</si>
</sst>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2.40022203425506</c:v>
                </c:pt>
                <c:pt idx="1">
                  <c:v>2.190635840460029</c:v>
                </c:pt>
                <c:pt idx="2">
                  <c:v>2.9286678269130269</c:v>
                </c:pt>
                <c:pt idx="3">
                  <c:v>2.1340761369646009</c:v>
                </c:pt>
                <c:pt idx="4">
                  <c:v>2.2573658635707798</c:v>
                </c:pt>
                <c:pt idx="5">
                  <c:v>2.727303614825372</c:v>
                </c:pt>
                <c:pt idx="6">
                  <c:v>2.5591518551532149</c:v>
                </c:pt>
                <c:pt idx="7">
                  <c:v>2.7214909040908704</c:v>
                </c:pt>
                <c:pt idx="8">
                  <c:v>2.2382939073911996</c:v>
                </c:pt>
                <c:pt idx="9">
                  <c:v>2.6727775991904359</c:v>
                </c:pt>
                <c:pt idx="10">
                  <c:v>2.1095522703503788</c:v>
                </c:pt>
                <c:pt idx="11">
                  <c:v>2.2769864293192281</c:v>
                </c:pt>
                <c:pt idx="12">
                  <c:v>2.05953187610206</c:v>
                </c:pt>
                <c:pt idx="13">
                  <c:v>2.441025277414298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39.911199602583878</c:v>
                </c:pt>
                <c:pt idx="1">
                  <c:v>40.001067498617445</c:v>
                </c:pt>
                <c:pt idx="2">
                  <c:v>38.752644982543075</c:v>
                </c:pt>
                <c:pt idx="3">
                  <c:v>38.816493706365463</c:v>
                </c:pt>
                <c:pt idx="4">
                  <c:v>38.211855702479887</c:v>
                </c:pt>
                <c:pt idx="5">
                  <c:v>37.208399660069297</c:v>
                </c:pt>
                <c:pt idx="6">
                  <c:v>36.732623194056409</c:v>
                </c:pt>
                <c:pt idx="7">
                  <c:v>35.740975514831298</c:v>
                </c:pt>
                <c:pt idx="8">
                  <c:v>34.837910202560039</c:v>
                </c:pt>
                <c:pt idx="9">
                  <c:v>34.040246657897391</c:v>
                </c:pt>
                <c:pt idx="10">
                  <c:v>33.315413399680722</c:v>
                </c:pt>
                <c:pt idx="11">
                  <c:v>30.204493819664485</c:v>
                </c:pt>
                <c:pt idx="12">
                  <c:v>29.808308576804606</c:v>
                </c:pt>
                <c:pt idx="13">
                  <c:v>30.378761555155261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21.908968409207361</c:v>
                </c:pt>
                <c:pt idx="1">
                  <c:v>21.493589121610519</c:v>
                </c:pt>
                <c:pt idx="2">
                  <c:v>24.91967060381149</c:v>
                </c:pt>
                <c:pt idx="3">
                  <c:v>28.85883143616223</c:v>
                </c:pt>
                <c:pt idx="4">
                  <c:v>26.383388953530631</c:v>
                </c:pt>
                <c:pt idx="5">
                  <c:v>22.512949633643242</c:v>
                </c:pt>
                <c:pt idx="6">
                  <c:v>23.757130738577711</c:v>
                </c:pt>
                <c:pt idx="7">
                  <c:v>22.165085041975093</c:v>
                </c:pt>
                <c:pt idx="8">
                  <c:v>23.879520376276712</c:v>
                </c:pt>
                <c:pt idx="9">
                  <c:v>22.06918141229961</c:v>
                </c:pt>
                <c:pt idx="10">
                  <c:v>19.211031956494832</c:v>
                </c:pt>
                <c:pt idx="11">
                  <c:v>18.953477399198114</c:v>
                </c:pt>
                <c:pt idx="12">
                  <c:v>18.783743734420742</c:v>
                </c:pt>
                <c:pt idx="13">
                  <c:v>20.233600914713122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18.42230396650201</c:v>
                </c:pt>
                <c:pt idx="1">
                  <c:v>19.075997597063981</c:v>
                </c:pt>
                <c:pt idx="2">
                  <c:v>21.711124121451661</c:v>
                </c:pt>
                <c:pt idx="3">
                  <c:v>21.362724903534549</c:v>
                </c:pt>
                <c:pt idx="4">
                  <c:v>22.089839535978669</c:v>
                </c:pt>
                <c:pt idx="5">
                  <c:v>19.310593694217719</c:v>
                </c:pt>
                <c:pt idx="6">
                  <c:v>17.359743824536341</c:v>
                </c:pt>
                <c:pt idx="7">
                  <c:v>14.743507844614726</c:v>
                </c:pt>
                <c:pt idx="8">
                  <c:v>14.901395504471843</c:v>
                </c:pt>
                <c:pt idx="9">
                  <c:v>13.850869561283481</c:v>
                </c:pt>
                <c:pt idx="10">
                  <c:v>13.46253746532274</c:v>
                </c:pt>
                <c:pt idx="11">
                  <c:v>12.100803161756614</c:v>
                </c:pt>
                <c:pt idx="12">
                  <c:v>13.550151262063835</c:v>
                </c:pt>
                <c:pt idx="13">
                  <c:v>12.338970873276091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19.697580647530543</c:v>
                </c:pt>
                <c:pt idx="1">
                  <c:v>17.079824970023665</c:v>
                </c:pt>
                <c:pt idx="2">
                  <c:v>17.343983036170378</c:v>
                </c:pt>
                <c:pt idx="3">
                  <c:v>21.695001261453463</c:v>
                </c:pt>
                <c:pt idx="4">
                  <c:v>24.861389410022454</c:v>
                </c:pt>
                <c:pt idx="5">
                  <c:v>21.176572161155494</c:v>
                </c:pt>
                <c:pt idx="6">
                  <c:v>17.405833259356491</c:v>
                </c:pt>
                <c:pt idx="7">
                  <c:v>18.057984868412014</c:v>
                </c:pt>
                <c:pt idx="8">
                  <c:v>16.375034314941775</c:v>
                </c:pt>
                <c:pt idx="9">
                  <c:v>14.309341832100941</c:v>
                </c:pt>
                <c:pt idx="10">
                  <c:v>16.639624489576423</c:v>
                </c:pt>
                <c:pt idx="11">
                  <c:v>11.954653499671457</c:v>
                </c:pt>
                <c:pt idx="12">
                  <c:v>12.896253387252463</c:v>
                </c:pt>
                <c:pt idx="13">
                  <c:v>14.795391907748204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10433</c:v>
                </c:pt>
                <c:pt idx="1">
                  <c:v>10414</c:v>
                </c:pt>
                <c:pt idx="2">
                  <c:v>10442</c:v>
                </c:pt>
                <c:pt idx="3">
                  <c:v>10557</c:v>
                </c:pt>
                <c:pt idx="4">
                  <c:v>10645</c:v>
                </c:pt>
                <c:pt idx="5">
                  <c:v>10692</c:v>
                </c:pt>
                <c:pt idx="6">
                  <c:v>10671</c:v>
                </c:pt>
                <c:pt idx="7">
                  <c:v>10622</c:v>
                </c:pt>
                <c:pt idx="8">
                  <c:v>10623</c:v>
                </c:pt>
                <c:pt idx="9">
                  <c:v>10608</c:v>
                </c:pt>
                <c:pt idx="10">
                  <c:v>10603</c:v>
                </c:pt>
                <c:pt idx="11">
                  <c:v>10615</c:v>
                </c:pt>
                <c:pt idx="12">
                  <c:v>10438</c:v>
                </c:pt>
                <c:pt idx="13">
                  <c:v>10417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3671</c:v>
                </c:pt>
                <c:pt idx="1">
                  <c:v>3616</c:v>
                </c:pt>
                <c:pt idx="2">
                  <c:v>3519</c:v>
                </c:pt>
                <c:pt idx="3">
                  <c:v>3478</c:v>
                </c:pt>
                <c:pt idx="4">
                  <c:v>3483</c:v>
                </c:pt>
                <c:pt idx="5">
                  <c:v>3460</c:v>
                </c:pt>
                <c:pt idx="6">
                  <c:v>3415</c:v>
                </c:pt>
                <c:pt idx="7">
                  <c:v>3401</c:v>
                </c:pt>
                <c:pt idx="8">
                  <c:v>3308</c:v>
                </c:pt>
                <c:pt idx="9">
                  <c:v>3268</c:v>
                </c:pt>
                <c:pt idx="10">
                  <c:v>3200</c:v>
                </c:pt>
                <c:pt idx="11">
                  <c:v>3186</c:v>
                </c:pt>
                <c:pt idx="12">
                  <c:v>3171</c:v>
                </c:pt>
                <c:pt idx="13">
                  <c:v>3189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6504</c:v>
                </c:pt>
                <c:pt idx="1">
                  <c:v>6557</c:v>
                </c:pt>
                <c:pt idx="2">
                  <c:v>6568</c:v>
                </c:pt>
                <c:pt idx="3">
                  <c:v>6659</c:v>
                </c:pt>
                <c:pt idx="4">
                  <c:v>6647</c:v>
                </c:pt>
                <c:pt idx="5">
                  <c:v>6672</c:v>
                </c:pt>
                <c:pt idx="6">
                  <c:v>6681</c:v>
                </c:pt>
                <c:pt idx="7">
                  <c:v>6695</c:v>
                </c:pt>
                <c:pt idx="8">
                  <c:v>6679</c:v>
                </c:pt>
                <c:pt idx="9">
                  <c:v>6694</c:v>
                </c:pt>
                <c:pt idx="10">
                  <c:v>6665</c:v>
                </c:pt>
                <c:pt idx="11">
                  <c:v>6684</c:v>
                </c:pt>
                <c:pt idx="12">
                  <c:v>6660</c:v>
                </c:pt>
                <c:pt idx="13">
                  <c:v>6643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c:v>
                </c:pt>
                <c:pt idx="1">
                  <c:v>41</c:v>
                </c:pt>
                <c:pt idx="2">
                  <c:v>41</c:v>
                </c:pt>
                <c:pt idx="3">
                  <c:v>41</c:v>
                </c:pt>
                <c:pt idx="4">
                  <c:v>41</c:v>
                </c:pt>
                <c:pt idx="5">
                  <c:v>23</c:v>
                </c:pt>
                <c:pt idx="6">
                  <c:v>23</c:v>
                </c:pt>
                <c:pt idx="7">
                  <c:v>23</c:v>
                </c:pt>
                <c:pt idx="8">
                  <c:v>23</c:v>
                </c:pt>
                <c:pt idx="9">
                  <c:v>23</c:v>
                </c:pt>
                <c:pt idx="10">
                  <c:v>23</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578</c:v>
                </c:pt>
                <c:pt idx="1">
                  <c:v>578</c:v>
                </c:pt>
                <c:pt idx="2">
                  <c:v>578</c:v>
                </c:pt>
                <c:pt idx="3">
                  <c:v>578</c:v>
                </c:pt>
                <c:pt idx="4">
                  <c:v>578</c:v>
                </c:pt>
                <c:pt idx="5">
                  <c:v>487</c:v>
                </c:pt>
                <c:pt idx="6">
                  <c:v>487</c:v>
                </c:pt>
                <c:pt idx="7">
                  <c:v>487</c:v>
                </c:pt>
                <c:pt idx="8">
                  <c:v>487</c:v>
                </c:pt>
                <c:pt idx="9">
                  <c:v>487</c:v>
                </c:pt>
                <c:pt idx="10">
                  <c:v>487</c:v>
                </c:pt>
                <c:pt idx="11">
                  <c:v>374</c:v>
                </c:pt>
                <c:pt idx="12">
                  <c:v>374</c:v>
                </c:pt>
                <c:pt idx="13">
                  <c:v>374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282.61810000000003</c:v>
                </c:pt>
                <c:pt idx="1">
                  <c:v>283.20139999999998</c:v>
                </c:pt>
                <c:pt idx="2">
                  <c:v>306.70060000000001</c:v>
                </c:pt>
                <c:pt idx="3">
                  <c:v>315.49779999999998</c:v>
                </c:pt>
                <c:pt idx="4">
                  <c:v>322.2251</c:v>
                </c:pt>
                <c:pt idx="5">
                  <c:v>344.45749999999998</c:v>
                </c:pt>
                <c:pt idx="6">
                  <c:v>315.45569999999998</c:v>
                </c:pt>
                <c:pt idx="7">
                  <c:v>309.84019999999998</c:v>
                </c:pt>
                <c:pt idx="8">
                  <c:v>331.28280000000001</c:v>
                </c:pt>
                <c:pt idx="9">
                  <c:v>291.17090000000002</c:v>
                </c:pt>
                <c:pt idx="10">
                  <c:v>349.03489999999999</c:v>
                </c:pt>
                <c:pt idx="11">
                  <c:v>271.00740000000002</c:v>
                </c:pt>
                <c:pt idx="12">
                  <c:v>313.00380000000001</c:v>
                </c:pt>
                <c:pt idx="13">
                  <c:v>376.91730000000001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17.327999999999999</c:v>
                </c:pt>
                <c:pt idx="1">
                  <c:v>19.03</c:v>
                </c:pt>
                <c:pt idx="2">
                  <c:v>19.655999999999999</c:v>
                </c:pt>
                <c:pt idx="3">
                  <c:v>20.218</c:v>
                </c:pt>
                <c:pt idx="4">
                  <c:v>10.920999999999999</c:v>
                </c:pt>
                <c:pt idx="5">
                  <c:v>9.4789999999999992</c:v>
                </c:pt>
                <c:pt idx="6">
                  <c:v>6.069</c:v>
                </c:pt>
                <c:pt idx="7">
                  <c:v>5.8730000000000002</c:v>
                </c:pt>
                <c:pt idx="8">
                  <c:v>5.5620000000000003</c:v>
                </c:pt>
                <c:pt idx="9">
                  <c:v>4.4210000000000003</c:v>
                </c:pt>
                <c:pt idx="10">
                  <c:v>4.8499999999999996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5.2510000000000003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12.077</c:v>
                </c:pt>
                <c:pt idx="1">
                  <c:v>19.03</c:v>
                </c:pt>
                <c:pt idx="2">
                  <c:v>19.655999999999999</c:v>
                </c:pt>
                <c:pt idx="3">
                  <c:v>20.218</c:v>
                </c:pt>
                <c:pt idx="4">
                  <c:v>10.920999999999999</c:v>
                </c:pt>
                <c:pt idx="5">
                  <c:v>9.4789999999999992</c:v>
                </c:pt>
                <c:pt idx="6">
                  <c:v>6.069</c:v>
                </c:pt>
                <c:pt idx="7">
                  <c:v>5.8730000000000002</c:v>
                </c:pt>
                <c:pt idx="8">
                  <c:v>5.5620000000000003</c:v>
                </c:pt>
                <c:pt idx="9">
                  <c:v>4.4210000000000003</c:v>
                </c:pt>
                <c:pt idx="10">
                  <c:v>4.8499999999999996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21.711124121451661</c:v>
                </c:pt>
                <c:pt idx="1">
                  <c:v>21.362724903534549</c:v>
                </c:pt>
                <c:pt idx="2">
                  <c:v>22.089839535978669</c:v>
                </c:pt>
                <c:pt idx="3">
                  <c:v>19.310593694217719</c:v>
                </c:pt>
                <c:pt idx="4">
                  <c:v>17.359743824536341</c:v>
                </c:pt>
                <c:pt idx="5">
                  <c:v>14.743507844614726</c:v>
                </c:pt>
                <c:pt idx="6">
                  <c:v>14.901395504471843</c:v>
                </c:pt>
                <c:pt idx="7">
                  <c:v>13.850869561283481</c:v>
                </c:pt>
                <c:pt idx="8">
                  <c:v>13.46253746532274</c:v>
                </c:pt>
                <c:pt idx="9">
                  <c:v>12.100803161756614</c:v>
                </c:pt>
                <c:pt idx="10">
                  <c:v>13.550151262063835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17.343983036170378</c:v>
                </c:pt>
                <c:pt idx="1">
                  <c:v>21.695001261453463</c:v>
                </c:pt>
                <c:pt idx="2">
                  <c:v>24.861389410022454</c:v>
                </c:pt>
                <c:pt idx="3">
                  <c:v>21.176572161155494</c:v>
                </c:pt>
                <c:pt idx="4">
                  <c:v>17.405833259356491</c:v>
                </c:pt>
                <c:pt idx="5">
                  <c:v>18.057984868412014</c:v>
                </c:pt>
                <c:pt idx="6">
                  <c:v>16.375034314941775</c:v>
                </c:pt>
                <c:pt idx="7">
                  <c:v>14.309341832100941</c:v>
                </c:pt>
                <c:pt idx="8">
                  <c:v>16.639624489576423</c:v>
                </c:pt>
                <c:pt idx="9">
                  <c:v>11.954653499671457</c:v>
                </c:pt>
                <c:pt idx="10">
                  <c:v>12.896253387252463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0.69632217552414366</c:v>
                </c:pt>
                <c:pt idx="1">
                  <c:v>0.87716058508885664</c:v>
                </c:pt>
                <c:pt idx="2">
                  <c:v>0.79062355187904387</c:v>
                </c:pt>
                <c:pt idx="3">
                  <c:v>0.954734309506719</c:v>
                </c:pt>
                <c:pt idx="4">
                  <c:v>0.62743333440410987</c:v>
                </c:pt>
                <c:pt idx="5">
                  <c:v>0.52492014303219237</c:v>
                </c:pt>
                <c:pt idx="6">
                  <c:v>0.37062517752785423</c:v>
                </c:pt>
                <c:pt idx="7">
                  <c:v>0.41043117628406733</c:v>
                </c:pt>
                <c:pt idx="8">
                  <c:v>0.33426235090126039</c:v>
                </c:pt>
                <c:pt idx="9">
                  <c:v>0.36981414811575258</c:v>
                </c:pt>
                <c:pt idx="10">
                  <c:v>0.37607821856183987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0.24185758280529351</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4.8499999999999996</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4.8499999999999996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4.8499999999999996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13.65850181679706</c:v>
                </c:pt>
                <c:pt idx="2">
                  <c:v>1.644467646498045</c:v>
                </c:pt>
                <c:pt idx="3">
                  <c:v>0</c:v>
                </c:pt>
                <c:pt idx="4">
                  <c:v>14.272099245312321</c:v>
                </c:pt>
                <c:pt idx="5">
                  <c:v>23.910099374115841</c:v>
                </c:pt>
                <c:pt idx="7">
                  <c:v>42.307897017718879</c:v>
                </c:pt>
                <c:pt idx="8">
                  <c:v>1.0936853796830099</c:v>
                </c:pt>
                <c:pt idx="9">
                  <c:v>0</c:v>
                </c:pt>
                <c:pt idx="10">
                  <c:v>2.639401216917836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15.302969463295105</c:v>
                </c:pt>
                <c:pt idx="4" formatCode="#,##0">
                  <c:v>14.272099245312321</c:v>
                </c:pt>
                <c:pt idx="5" formatCode="#,##0">
                  <c:v>23.910099374115841</c:v>
                </c:pt>
                <c:pt idx="6" formatCode="#,##0">
                  <c:v>43.401582397401889</c:v>
                </c:pt>
                <c:pt idx="10" formatCode="#,##0">
                  <c:v>2.639401216917836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4.8499999999999996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4.8499999999999996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市川三郷町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4.8499999999999996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市川三郷町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市川三郷町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市川三郷町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12,423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2264.9000000000019</c:v>
                </c:pt>
                <c:pt idx="1">
                  <c:v>9531.4000000000051</c:v>
                </c:pt>
                <c:pt idx="2">
                  <c:v>0</c:v>
                </c:pt>
                <c:pt idx="3">
                  <c:v>627</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2718.1517880000015</c:v>
                </c:pt>
                <c:pt idx="1">
                  <c:v>12607.754664000006</c:v>
                </c:pt>
                <c:pt idx="2">
                  <c:v>0</c:v>
                </c:pt>
                <c:pt idx="3">
                  <c:v>3295.5120000000002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市川三郷町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11.412651924</c:v>
                </c:pt>
                <c:pt idx="1">
                  <c:v>0.71251084799999997</c:v>
                </c:pt>
                <c:pt idx="2">
                  <c:v>0.40041737999999999</c:v>
                </c:pt>
                <c:pt idx="3">
                  <c:v>0</c:v>
                </c:pt>
                <c:pt idx="4">
                  <c:v>2.07393772</c:v>
                </c:pt>
                <c:pt idx="5">
                  <c:v>11.9221053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229,868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市川三郷町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216925</c:v>
                </c:pt>
                <c:pt idx="1">
                  <c:v>11200</c:v>
                </c:pt>
                <c:pt idx="2">
                  <c:v>1743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627</c:v>
                </c:pt>
                <c:pt idx="4">
                  <c:v>627</c:v>
                </c:pt>
                <c:pt idx="5">
                  <c:v>627</c:v>
                </c:pt>
                <c:pt idx="6">
                  <c:v>627</c:v>
                </c:pt>
                <c:pt idx="7">
                  <c:v>627</c:v>
                </c:pt>
                <c:pt idx="8">
                  <c:v>627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7718.4</c:v>
                </c:pt>
                <c:pt idx="1">
                  <c:v>8341.7999999999993</c:v>
                </c:pt>
                <c:pt idx="2">
                  <c:v>8632.0999999999985</c:v>
                </c:pt>
                <c:pt idx="3">
                  <c:v>8796</c:v>
                </c:pt>
                <c:pt idx="4">
                  <c:v>8997.9999999999982</c:v>
                </c:pt>
                <c:pt idx="5">
                  <c:v>9421.8000000000047</c:v>
                </c:pt>
                <c:pt idx="6">
                  <c:v>9520.8000000000047</c:v>
                </c:pt>
                <c:pt idx="7">
                  <c:v>9531.4000000000051</c:v>
                </c:pt>
                <c:pt idx="8">
                  <c:v>9531.4000000000051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1151.9000000000001</c:v>
                </c:pt>
                <c:pt idx="1">
                  <c:v>1295.8</c:v>
                </c:pt>
                <c:pt idx="2">
                  <c:v>1382.3</c:v>
                </c:pt>
                <c:pt idx="3">
                  <c:v>1509.6</c:v>
                </c:pt>
                <c:pt idx="4">
                  <c:v>1658.400000000001</c:v>
                </c:pt>
                <c:pt idx="5">
                  <c:v>1770.600000000001</c:v>
                </c:pt>
                <c:pt idx="6">
                  <c:v>1973.100000000002</c:v>
                </c:pt>
                <c:pt idx="7">
                  <c:v>2139.7000000000016</c:v>
                </c:pt>
                <c:pt idx="8">
                  <c:v>2264.9000000000019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0.13751029802923007</c:v>
                </c:pt>
                <c:pt idx="1">
                  <c:v>0.15654483543323991</c:v>
                </c:pt>
                <c:pt idx="2">
                  <c:v>0.15589884449985408</c:v>
                </c:pt>
                <c:pt idx="3">
                  <c:v>0.22407787993946202</c:v>
                </c:pt>
                <c:pt idx="4">
                  <c:v>0.22660857148445801</c:v>
                </c:pt>
                <c:pt idx="5">
                  <c:v>0.25570625759045462</c:v>
                </c:pt>
                <c:pt idx="6">
                  <c:v>0.26149844250773951</c:v>
                </c:pt>
                <c:pt idx="7">
                  <c:v>0.25655833400828787</c:v>
                </c:pt>
                <c:pt idx="8">
                  <c:v>0.2586453264592008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22.321660575281971</c:v>
                </c:pt>
                <c:pt idx="2">
                  <c:v>1.411915642469231</c:v>
                </c:pt>
                <c:pt idx="3">
                  <c:v>1.1278131922712511</c:v>
                </c:pt>
                <c:pt idx="4">
                  <c:v>22.089839535978669</c:v>
                </c:pt>
                <c:pt idx="5">
                  <c:v>26.383388953530631</c:v>
                </c:pt>
                <c:pt idx="7">
                  <c:v>36.881815658517056</c:v>
                </c:pt>
                <c:pt idx="8">
                  <c:v>1.3300400439628299</c:v>
                </c:pt>
                <c:pt idx="9">
                  <c:v>0</c:v>
                </c:pt>
                <c:pt idx="10">
                  <c:v>2.2573658635707798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24.861389410022454</c:v>
                </c:pt>
                <c:pt idx="4" formatCode="#,##0">
                  <c:v>22.089839535978669</c:v>
                </c:pt>
                <c:pt idx="5" formatCode="#,##0">
                  <c:v>26.383388953530631</c:v>
                </c:pt>
                <c:pt idx="6" formatCode="#,##0">
                  <c:v>38.211855702479887</c:v>
                </c:pt>
                <c:pt idx="10" formatCode="#,##0">
                  <c:v>2.2573658635707798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234</c:v>
                </c:pt>
                <c:pt idx="1">
                  <c:v>259</c:v>
                </c:pt>
                <c:pt idx="2">
                  <c:v>276</c:v>
                </c:pt>
                <c:pt idx="3">
                  <c:v>300</c:v>
                </c:pt>
                <c:pt idx="4">
                  <c:v>328</c:v>
                </c:pt>
                <c:pt idx="5">
                  <c:v>349</c:v>
                </c:pt>
                <c:pt idx="6">
                  <c:v>382</c:v>
                </c:pt>
                <c:pt idx="7">
                  <c:v>409</c:v>
                </c:pt>
                <c:pt idx="8">
                  <c:v>431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71995.959513064634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18621.418452000005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347932.78200000006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317018.10900000005</c:v>
                </c:pt>
                <c:pt idx="1">
                  <c:v>19791.968000000001</c:v>
                </c:pt>
                <c:pt idx="2">
                  <c:v>11122.705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15325.906452000007</c:v>
                </c:pt>
                <c:pt idx="1">
                  <c:v>0</c:v>
                </c:pt>
                <c:pt idx="2">
                  <c:v>3295.5120000000002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13.725088958324061</c:v>
                </c:pt>
                <c:pt idx="2">
                  <c:v>0.99592020015481064</c:v>
                </c:pt>
                <c:pt idx="3">
                  <c:v>7.4382749269333276E-2</c:v>
                </c:pt>
                <c:pt idx="4">
                  <c:v>12.338970873276091</c:v>
                </c:pt>
                <c:pt idx="5">
                  <c:v>20.233600914713122</c:v>
                </c:pt>
                <c:pt idx="7">
                  <c:v>29.497126793769166</c:v>
                </c:pt>
                <c:pt idx="8">
                  <c:v>0.88163476138609387</c:v>
                </c:pt>
                <c:pt idx="9">
                  <c:v>0</c:v>
                </c:pt>
                <c:pt idx="10">
                  <c:v>2.441025277414298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14.795391907748204</c:v>
                </c:pt>
                <c:pt idx="4">
                  <c:v>12.338970873276091</c:v>
                </c:pt>
                <c:pt idx="5">
                  <c:v>20.233600914713122</c:v>
                </c:pt>
                <c:pt idx="6">
                  <c:v>30.378761555155261</c:v>
                </c:pt>
                <c:pt idx="10">
                  <c:v>2.441025277414298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-51245.701159037853</c:v>
                </c:pt>
                <c:pt idx="4">
                  <c:v>0</c:v>
                </c:pt>
                <c:pt idx="5">
                  <c:v>0</c:v>
                </c:pt>
                <c:pt idx="6">
                  <c:v>0</c:v>
                </c:pt>
                <c:pt idx="7">
                  <c:v>0</c:v>
                </c:pt>
                <c:pt idx="8">
                  <c:v>-83096.40754684218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275936.82248693542</c:v>
                </c:pt>
                <c:pt idx="1">
                  <c:v>219901.62439452289</c:v>
                </c:pt>
                <c:pt idx="2">
                  <c:v>387078.04573444865</c:v>
                </c:pt>
                <c:pt idx="3">
                  <c:v>0</c:v>
                </c:pt>
                <c:pt idx="4">
                  <c:v>530008.26900752401</c:v>
                </c:pt>
                <c:pt idx="5">
                  <c:v>1385448.5504501432</c:v>
                </c:pt>
                <c:pt idx="6">
                  <c:v>603765.41983988439</c:v>
                </c:pt>
                <c:pt idx="7">
                  <c:v>25410.925051673334</c:v>
                </c:pt>
                <c:pt idx="8">
                  <c:v>0</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275936.82248693542</c:v>
                </c:pt>
                <c:pt idx="1">
                  <c:v>219901.62439452289</c:v>
                </c:pt>
                <c:pt idx="2">
                  <c:v>387078.04573444865</c:v>
                </c:pt>
                <c:pt idx="3">
                  <c:v>-51245.701159037853</c:v>
                </c:pt>
                <c:pt idx="4">
                  <c:v>530008.26900752401</c:v>
                </c:pt>
                <c:pt idx="5">
                  <c:v>1385448.5504501432</c:v>
                </c:pt>
                <c:pt idx="6">
                  <c:v>603765.41983988439</c:v>
                </c:pt>
                <c:pt idx="7">
                  <c:v>25410.925051673334</c:v>
                </c:pt>
                <c:pt idx="8">
                  <c:v>-83096.40754684218</c:v>
                </c:pt>
                <c:pt idx="9">
                  <c:v>45484.656960842723</c:v>
                </c:pt>
                <c:pt idx="10">
                  <c:v>307959.59249873186</c:v>
                </c:pt>
                <c:pt idx="11">
                  <c:v>234899.25887145547</c:v>
                </c:pt>
                <c:pt idx="12">
                  <c:v>104532.39219548524</c:v>
                </c:pt>
                <c:pt idx="13">
                  <c:v>113909.15686314866</c:v>
                </c:pt>
                <c:pt idx="14">
                  <c:v>210885.01146863328</c:v>
                </c:pt>
                <c:pt idx="15">
                  <c:v>40090.082793934162</c:v>
                </c:pt>
                <c:pt idx="16">
                  <c:v>918074.54480205604</c:v>
                </c:pt>
                <c:pt idx="17">
                  <c:v>176685.20568743287</c:v>
                </c:pt>
                <c:pt idx="18">
                  <c:v>1887686.5401250005</c:v>
                </c:pt>
                <c:pt idx="19">
                  <c:v>507528.19455576106</c:v>
                </c:pt>
                <c:pt idx="20">
                  <c:v>239538.72012039434</c:v>
                </c:pt>
                <c:pt idx="21">
                  <c:v>216399.73144854634</c:v>
                </c:pt>
                <c:pt idx="22">
                  <c:v>3587456.9471412511</c:v>
                </c:pt>
                <c:pt idx="23">
                  <c:v>1456051.7935451297</c:v>
                </c:pt>
                <c:pt idx="24">
                  <c:v>330422.9368885585</c:v>
                </c:pt>
                <c:pt idx="25">
                  <c:v>110519.5135507118</c:v>
                </c:pt>
                <c:pt idx="26">
                  <c:v>1293689.1449359313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71995.959513064634</c:v>
                </c:pt>
                <c:pt idx="1">
                  <c:v>140641.65660547707</c:v>
                </c:pt>
                <c:pt idx="2">
                  <c:v>113153.30226555135</c:v>
                </c:pt>
                <c:pt idx="3">
                  <c:v>238805.62815903782</c:v>
                </c:pt>
                <c:pt idx="4">
                  <c:v>311759.70399247605</c:v>
                </c:pt>
                <c:pt idx="5">
                  <c:v>131574.32554985731</c:v>
                </c:pt>
                <c:pt idx="6">
                  <c:v>1178556.6341601156</c:v>
                </c:pt>
                <c:pt idx="7">
                  <c:v>3475.8739483266654</c:v>
                </c:pt>
                <c:pt idx="8">
                  <c:v>311402.69754684216</c:v>
                </c:pt>
                <c:pt idx="9">
                  <c:v>2639.2980391572792</c:v>
                </c:pt>
                <c:pt idx="10">
                  <c:v>229665.17950126814</c:v>
                </c:pt>
                <c:pt idx="11">
                  <c:v>162736.68112854459</c:v>
                </c:pt>
                <c:pt idx="12">
                  <c:v>6815.2818045147524</c:v>
                </c:pt>
                <c:pt idx="13">
                  <c:v>27468.053136851333</c:v>
                </c:pt>
                <c:pt idx="14">
                  <c:v>44623.325531366667</c:v>
                </c:pt>
                <c:pt idx="15">
                  <c:v>14939.370206065838</c:v>
                </c:pt>
                <c:pt idx="16">
                  <c:v>272456.98219794419</c:v>
                </c:pt>
                <c:pt idx="17">
                  <c:v>5654.8713125671193</c:v>
                </c:pt>
                <c:pt idx="18">
                  <c:v>350691.33287500002</c:v>
                </c:pt>
                <c:pt idx="19">
                  <c:v>181814.20644423904</c:v>
                </c:pt>
                <c:pt idx="20">
                  <c:v>83417.514879605646</c:v>
                </c:pt>
                <c:pt idx="21">
                  <c:v>268026.89955145359</c:v>
                </c:pt>
                <c:pt idx="22">
                  <c:v>347506.94285874948</c:v>
                </c:pt>
                <c:pt idx="23">
                  <c:v>408212.08345487044</c:v>
                </c:pt>
                <c:pt idx="24">
                  <c:v>64904.068111441498</c:v>
                </c:pt>
                <c:pt idx="25">
                  <c:v>38328.10344928821</c:v>
                </c:pt>
                <c:pt idx="26">
                  <c:v>157588.22506406877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26089.405000000002</c:v>
                </c:pt>
                <c:pt idx="5">
                  <c:v>177336.64700000003</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63736.728999999999</c:v>
                </c:pt>
                <c:pt idx="17">
                  <c:v>110401.159</c:v>
                </c:pt>
                <c:pt idx="18">
                  <c:v>74363.95</c:v>
                </c:pt>
                <c:pt idx="19">
                  <c:v>26386.560000000005</c:v>
                </c:pt>
                <c:pt idx="20">
                  <c:v>35004.218000000001</c:v>
                </c:pt>
                <c:pt idx="21">
                  <c:v>76709.36</c:v>
                </c:pt>
                <c:pt idx="22">
                  <c:v>291099.603</c:v>
                </c:pt>
                <c:pt idx="23">
                  <c:v>53879.14</c:v>
                </c:pt>
                <c:pt idx="24">
                  <c:v>48155.870999999999</c:v>
                </c:pt>
                <c:pt idx="25">
                  <c:v>1511.751</c:v>
                </c:pt>
                <c:pt idx="26">
                  <c:v>210043.40700000004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841767.97300000011</c:v>
                </c:pt>
                <c:pt idx="5">
                  <c:v>1517022.8760000004</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1190531.5270000002</c:v>
                </c:pt>
                <c:pt idx="17">
                  <c:v>182340.07699999999</c:v>
                </c:pt>
                <c:pt idx="18">
                  <c:v>2238377.8730000006</c:v>
                </c:pt>
                <c:pt idx="19">
                  <c:v>689342.40100000007</c:v>
                </c:pt>
                <c:pt idx="20">
                  <c:v>322956.23499999999</c:v>
                </c:pt>
                <c:pt idx="21">
                  <c:v>484426.63099999994</c:v>
                </c:pt>
                <c:pt idx="22">
                  <c:v>3934963.8900000006</c:v>
                </c:pt>
                <c:pt idx="23">
                  <c:v>1864263.8770000001</c:v>
                </c:pt>
                <c:pt idx="24">
                  <c:v>395327.005</c:v>
                </c:pt>
                <c:pt idx="25">
                  <c:v>148847.617</c:v>
                </c:pt>
                <c:pt idx="26">
                  <c:v>1451277.37</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市川三郷町</c:v>
                </c:pt>
              </c:strCache>
            </c:strRef>
          </c:cat>
          <c:val>
            <c:numRef>
              <c:f>①CO2排出量の現状把握!$AX$43:$AX$45</c:f>
              <c:numCache>
                <c:formatCode>0%</c:formatCode>
                <c:ptCount val="3"/>
                <c:pt idx="0">
                  <c:v>0.42072759503743129</c:v>
                </c:pt>
                <c:pt idx="1">
                  <c:v>0.22971129711870666</c:v>
                </c:pt>
                <c:pt idx="2">
                  <c:v>0.18450937718380442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市川三郷町</c:v>
                </c:pt>
              </c:strCache>
            </c:strRef>
          </c:cat>
          <c:val>
            <c:numRef>
              <c:f>①CO2排出量の現状把握!$AY$43:$AY$45</c:f>
              <c:numCache>
                <c:formatCode>0%</c:formatCode>
                <c:ptCount val="3"/>
                <c:pt idx="0">
                  <c:v>0.19118662390594171</c:v>
                </c:pt>
                <c:pt idx="1">
                  <c:v>0.21498021970629475</c:v>
                </c:pt>
                <c:pt idx="2">
                  <c:v>0.15387600714550942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市川三郷町</c:v>
                </c:pt>
              </c:strCache>
            </c:strRef>
          </c:cat>
          <c:val>
            <c:numRef>
              <c:f>①CO2排出量の現状把握!$AZ$43:$AZ$45</c:f>
              <c:numCache>
                <c:formatCode>0%</c:formatCode>
                <c:ptCount val="3"/>
                <c:pt idx="0">
                  <c:v>0.18034974026133399</c:v>
                </c:pt>
                <c:pt idx="1">
                  <c:v>0.21787316473018156</c:v>
                </c:pt>
                <c:pt idx="2">
                  <c:v>0.25232782789648756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市川三郷町</c:v>
                </c:pt>
              </c:strCache>
            </c:strRef>
          </c:cat>
          <c:val>
            <c:numRef>
              <c:f>①CO2排出量の現状把握!$BA$43:$BA$45</c:f>
              <c:numCache>
                <c:formatCode>0%</c:formatCode>
                <c:ptCount val="3"/>
                <c:pt idx="0">
                  <c:v>0.19226168778726088</c:v>
                </c:pt>
                <c:pt idx="1">
                  <c:v>0.31719441619481009</c:v>
                </c:pt>
                <c:pt idx="2">
                  <c:v>0.3788454141063764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市川三郷町</c:v>
                </c:pt>
              </c:strCache>
            </c:strRef>
          </c:cat>
          <c:val>
            <c:numRef>
              <c:f>①CO2排出量の現状把握!$BB$43:$BB$45</c:f>
              <c:numCache>
                <c:formatCode>0%</c:formatCode>
                <c:ptCount val="3"/>
                <c:pt idx="0">
                  <c:v>1.5474353008032191E-2</c:v>
                </c:pt>
                <c:pt idx="1">
                  <c:v>2.0240902250006881E-2</c:v>
                </c:pt>
                <c:pt idx="2">
                  <c:v>3.0441373667822177E-2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3899</c:v>
                </c:pt>
                <c:pt idx="1">
                  <c:v>3899</c:v>
                </c:pt>
                <c:pt idx="2">
                  <c:v>3899</c:v>
                </c:pt>
                <c:pt idx="3">
                  <c:v>3899</c:v>
                </c:pt>
                <c:pt idx="4">
                  <c:v>3899</c:v>
                </c:pt>
                <c:pt idx="5">
                  <c:v>3542</c:v>
                </c:pt>
                <c:pt idx="6">
                  <c:v>3542</c:v>
                </c:pt>
                <c:pt idx="7">
                  <c:v>3542</c:v>
                </c:pt>
                <c:pt idx="8">
                  <c:v>3542</c:v>
                </c:pt>
                <c:pt idx="9">
                  <c:v>3542</c:v>
                </c:pt>
                <c:pt idx="10">
                  <c:v>3542</c:v>
                </c:pt>
                <c:pt idx="11">
                  <c:v>3253</c:v>
                </c:pt>
                <c:pt idx="12">
                  <c:v>3253</c:v>
                </c:pt>
                <c:pt idx="13">
                  <c:v>3253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2.40022203425506</c:v>
                </c:pt>
                <c:pt idx="1">
                  <c:v>2.190635840460029</c:v>
                </c:pt>
                <c:pt idx="2">
                  <c:v>2.9286678269130269</c:v>
                </c:pt>
                <c:pt idx="3">
                  <c:v>2.1340761369646009</c:v>
                </c:pt>
                <c:pt idx="4">
                  <c:v>2.2573658635707798</c:v>
                </c:pt>
                <c:pt idx="5">
                  <c:v>2.727303614825372</c:v>
                </c:pt>
                <c:pt idx="6">
                  <c:v>2.5591518551532149</c:v>
                </c:pt>
                <c:pt idx="7">
                  <c:v>2.7214909040908699</c:v>
                </c:pt>
                <c:pt idx="8">
                  <c:v>2.2382939073912</c:v>
                </c:pt>
                <c:pt idx="9">
                  <c:v>2.6727775991904359</c:v>
                </c:pt>
                <c:pt idx="10">
                  <c:v>2.1095522703503788</c:v>
                </c:pt>
                <c:pt idx="11">
                  <c:v>2.2769864293192281</c:v>
                </c:pt>
                <c:pt idx="12">
                  <c:v>2.05953187610206</c:v>
                </c:pt>
                <c:pt idx="13">
                  <c:v>2.441025277414298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17737</c:v>
                </c:pt>
                <c:pt idx="1">
                  <c:v>17585</c:v>
                </c:pt>
                <c:pt idx="2">
                  <c:v>17327</c:v>
                </c:pt>
                <c:pt idx="3">
                  <c:v>17355</c:v>
                </c:pt>
                <c:pt idx="4">
                  <c:v>17194</c:v>
                </c:pt>
                <c:pt idx="5">
                  <c:v>16903</c:v>
                </c:pt>
                <c:pt idx="6">
                  <c:v>16577</c:v>
                </c:pt>
                <c:pt idx="7">
                  <c:v>16366</c:v>
                </c:pt>
                <c:pt idx="8">
                  <c:v>16099</c:v>
                </c:pt>
                <c:pt idx="9">
                  <c:v>15944</c:v>
                </c:pt>
                <c:pt idx="10">
                  <c:v>15695</c:v>
                </c:pt>
                <c:pt idx="11">
                  <c:v>15499</c:v>
                </c:pt>
                <c:pt idx="12">
                  <c:v>15196</c:v>
                </c:pt>
                <c:pt idx="13">
                  <c:v>14976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市川三郷町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1681</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1682</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1683</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1684</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1685</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1686</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1687</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1688</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1689</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1690</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1691</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1692</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1693</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1694</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1695</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1696</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1697</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1</v>
      </c>
      <c r="C30" s="70">
        <v>1</v>
      </c>
      <c r="D30" s="70">
        <v>1</v>
      </c>
      <c r="E30" s="70">
        <v>1990</v>
      </c>
      <c r="F30" s="70" t="s">
        <v>787</v>
      </c>
      <c r="G30" s="70" t="s">
        <v>1700</v>
      </c>
      <c r="H30" s="70" t="s">
        <v>1701</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2</v>
      </c>
      <c r="C31" s="70">
        <v>2</v>
      </c>
      <c r="D31" s="70">
        <v>1</v>
      </c>
      <c r="E31" s="70">
        <v>2005</v>
      </c>
      <c r="F31" s="70" t="s">
        <v>789</v>
      </c>
      <c r="G31" s="70" t="s">
        <v>1700</v>
      </c>
      <c r="H31" s="70" t="s">
        <v>1701</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3</v>
      </c>
      <c r="C32" s="70">
        <v>3</v>
      </c>
      <c r="D32" s="70">
        <v>1</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v>
      </c>
      <c r="C33" s="70">
        <v>4</v>
      </c>
      <c r="D33" s="70">
        <v>1</v>
      </c>
      <c r="E33" s="70">
        <v>2007</v>
      </c>
      <c r="F33" s="70" t="s">
        <v>791</v>
      </c>
      <c r="G33" s="70" t="s">
        <v>1700</v>
      </c>
      <c r="H33" s="70" t="s">
        <v>1701</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5</v>
      </c>
      <c r="C34" s="70">
        <v>5</v>
      </c>
      <c r="D34" s="70">
        <v>1</v>
      </c>
      <c r="E34" s="70">
        <v>2008</v>
      </c>
      <c r="F34" s="70" t="s">
        <v>792</v>
      </c>
      <c r="G34" s="70" t="s">
        <v>1700</v>
      </c>
      <c r="H34" s="70" t="s">
        <v>1701</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6</v>
      </c>
      <c r="C35" s="70">
        <v>6</v>
      </c>
      <c r="D35" s="70">
        <v>1</v>
      </c>
      <c r="E35" s="70">
        <v>2009</v>
      </c>
      <c r="F35" s="70" t="s">
        <v>176</v>
      </c>
      <c r="G35" s="70" t="s">
        <v>1700</v>
      </c>
      <c r="H35" s="70" t="s">
        <v>1701</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1707</v>
      </c>
      <c r="B36" s="70">
        <v>7</v>
      </c>
      <c r="C36" s="70">
        <v>7</v>
      </c>
      <c r="D36" s="70">
        <v>1</v>
      </c>
      <c r="E36" s="70">
        <v>2010</v>
      </c>
      <c r="F36" s="70" t="s">
        <v>177</v>
      </c>
      <c r="G36" s="70" t="s">
        <v>1700</v>
      </c>
      <c r="H36" s="70" t="s">
        <v>1701</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1708</v>
      </c>
      <c r="B37" s="70">
        <v>8</v>
      </c>
      <c r="C37" s="70">
        <v>8</v>
      </c>
      <c r="D37" s="70">
        <v>1</v>
      </c>
      <c r="E37" s="70">
        <v>2011</v>
      </c>
      <c r="F37" s="70" t="s">
        <v>178</v>
      </c>
      <c r="G37" s="70" t="s">
        <v>1700</v>
      </c>
      <c r="H37" s="70" t="s">
        <v>1701</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1709</v>
      </c>
      <c r="B38" s="70">
        <v>9</v>
      </c>
      <c r="C38" s="70">
        <v>9</v>
      </c>
      <c r="D38" s="70">
        <v>1</v>
      </c>
      <c r="E38" s="70">
        <v>2012</v>
      </c>
      <c r="F38" s="70" t="s">
        <v>179</v>
      </c>
      <c r="G38" s="70" t="s">
        <v>1700</v>
      </c>
      <c r="H38" s="70" t="s">
        <v>1701</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1710</v>
      </c>
      <c r="B39" s="70">
        <v>10</v>
      </c>
      <c r="C39" s="70">
        <v>10</v>
      </c>
      <c r="D39" s="70">
        <v>1</v>
      </c>
      <c r="E39" s="70">
        <v>2013</v>
      </c>
      <c r="F39" s="70" t="s">
        <v>180</v>
      </c>
      <c r="G39" s="70" t="s">
        <v>1700</v>
      </c>
      <c r="H39" s="70" t="s">
        <v>1701</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1711</v>
      </c>
      <c r="B40" s="70">
        <v>11</v>
      </c>
      <c r="C40" s="70">
        <v>11</v>
      </c>
      <c r="D40" s="70">
        <v>1</v>
      </c>
      <c r="E40" s="70">
        <v>2014</v>
      </c>
      <c r="F40" s="70" t="s">
        <v>181</v>
      </c>
      <c r="G40" s="70" t="s">
        <v>1700</v>
      </c>
      <c r="H40" s="70" t="s">
        <v>1701</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1712</v>
      </c>
      <c r="B41" s="70">
        <v>12</v>
      </c>
      <c r="C41" s="70">
        <v>12</v>
      </c>
      <c r="D41" s="70">
        <v>1</v>
      </c>
      <c r="E41" s="70">
        <v>2015</v>
      </c>
      <c r="F41" s="70" t="s">
        <v>182</v>
      </c>
      <c r="G41" s="70" t="s">
        <v>1700</v>
      </c>
      <c r="H41" s="70" t="s">
        <v>1701</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1713</v>
      </c>
      <c r="B42" s="70">
        <v>13</v>
      </c>
      <c r="C42" s="70">
        <v>13</v>
      </c>
      <c r="D42" s="70">
        <v>1</v>
      </c>
      <c r="E42" s="70">
        <v>2016</v>
      </c>
      <c r="F42" s="70" t="s">
        <v>155</v>
      </c>
      <c r="G42" s="70" t="s">
        <v>1700</v>
      </c>
      <c r="H42" s="70" t="s">
        <v>1701</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1714</v>
      </c>
      <c r="B43" s="70">
        <v>14</v>
      </c>
      <c r="C43" s="70">
        <v>14</v>
      </c>
      <c r="D43" s="70">
        <v>1</v>
      </c>
      <c r="E43" s="70">
        <v>2017</v>
      </c>
      <c r="F43" s="70" t="s">
        <v>156</v>
      </c>
      <c r="G43" s="70" t="s">
        <v>1700</v>
      </c>
      <c r="H43" s="70" t="s">
        <v>1701</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1715</v>
      </c>
      <c r="B44" s="70">
        <v>15</v>
      </c>
      <c r="C44" s="70">
        <v>15</v>
      </c>
      <c r="D44" s="70">
        <v>1</v>
      </c>
      <c r="E44" s="70">
        <v>2018</v>
      </c>
      <c r="F44" s="70" t="s">
        <v>183</v>
      </c>
      <c r="G44" s="70" t="s">
        <v>1700</v>
      </c>
      <c r="H44" s="70" t="s">
        <v>1701</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1716</v>
      </c>
      <c r="B45" s="70">
        <v>16</v>
      </c>
      <c r="C45" s="70">
        <v>16</v>
      </c>
      <c r="D45" s="70">
        <v>1</v>
      </c>
      <c r="E45" s="70">
        <v>2019</v>
      </c>
      <c r="F45" s="70" t="s">
        <v>158</v>
      </c>
      <c r="G45" s="1064" t="s">
        <v>1700</v>
      </c>
      <c r="H45" s="70" t="s">
        <v>1701</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1717</v>
      </c>
      <c r="B46" s="70">
        <v>17</v>
      </c>
      <c r="C46" s="70">
        <v>17</v>
      </c>
      <c r="D46" s="70">
        <v>1</v>
      </c>
      <c r="E46" s="70">
        <v>2020</v>
      </c>
      <c r="F46" s="70" t="s">
        <v>159</v>
      </c>
      <c r="G46" s="1064" t="s">
        <v>1700</v>
      </c>
      <c r="H46" s="70" t="s">
        <v>1701</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1718</v>
      </c>
      <c r="B47" s="70">
        <v>17</v>
      </c>
      <c r="C47" s="70">
        <v>18</v>
      </c>
      <c r="D47" s="70">
        <v>1</v>
      </c>
      <c r="E47" s="70">
        <v>2021</v>
      </c>
      <c r="F47" s="70" t="s">
        <v>160</v>
      </c>
      <c r="G47" s="70" t="s">
        <v>1700</v>
      </c>
      <c r="H47" s="70" t="s">
        <v>1701</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1719</v>
      </c>
      <c r="B48" s="70">
        <v>17</v>
      </c>
      <c r="C48" s="70">
        <v>19</v>
      </c>
      <c r="D48" s="70">
        <v>1</v>
      </c>
      <c r="E48" s="70">
        <v>2022</v>
      </c>
      <c r="F48" s="70" t="s">
        <v>161</v>
      </c>
      <c r="G48" s="70" t="s">
        <v>1700</v>
      </c>
      <c r="H48" s="70" t="s">
        <v>1701</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17</v>
      </c>
      <c r="C49" s="70">
        <v>20</v>
      </c>
      <c r="D49" s="70">
        <v>1</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17</v>
      </c>
      <c r="C50" s="70">
        <v>21</v>
      </c>
      <c r="D50" s="70">
        <v>1</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188</v>
      </c>
      <c r="C51" s="70">
        <v>1</v>
      </c>
      <c r="D51" s="70">
        <v>12</v>
      </c>
      <c r="E51" s="70">
        <v>1990</v>
      </c>
      <c r="F51" s="70" t="s">
        <v>787</v>
      </c>
      <c r="G51" s="70" t="s">
        <v>1723</v>
      </c>
      <c r="H51" s="70" t="s">
        <v>1724</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189</v>
      </c>
      <c r="C52" s="70">
        <v>2</v>
      </c>
      <c r="D52" s="70">
        <v>12</v>
      </c>
      <c r="E52" s="70">
        <v>2005</v>
      </c>
      <c r="F52" s="70" t="s">
        <v>789</v>
      </c>
      <c r="G52" s="70" t="s">
        <v>1723</v>
      </c>
      <c r="H52" s="70" t="s">
        <v>1724</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190</v>
      </c>
      <c r="C53" s="70">
        <v>3</v>
      </c>
      <c r="D53" s="70">
        <v>12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191</v>
      </c>
      <c r="C54" s="70">
        <v>4</v>
      </c>
      <c r="D54" s="70">
        <v>12</v>
      </c>
      <c r="E54" s="70">
        <v>2007</v>
      </c>
      <c r="F54" s="70" t="s">
        <v>791</v>
      </c>
      <c r="G54" s="70" t="s">
        <v>1723</v>
      </c>
      <c r="H54" s="70" t="s">
        <v>1724</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192</v>
      </c>
      <c r="C55" s="70">
        <v>5</v>
      </c>
      <c r="D55" s="70">
        <v>12</v>
      </c>
      <c r="E55" s="70">
        <v>2008</v>
      </c>
      <c r="F55" s="70" t="s">
        <v>792</v>
      </c>
      <c r="G55" s="70" t="s">
        <v>1723</v>
      </c>
      <c r="H55" s="70" t="s">
        <v>1724</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193</v>
      </c>
      <c r="C56" s="70">
        <v>6</v>
      </c>
      <c r="D56" s="70">
        <v>12</v>
      </c>
      <c r="E56" s="70">
        <v>2009</v>
      </c>
      <c r="F56" s="70" t="s">
        <v>176</v>
      </c>
      <c r="G56" s="70" t="s">
        <v>1723</v>
      </c>
      <c r="H56" s="70" t="s">
        <v>1724</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1730</v>
      </c>
      <c r="B57" s="70">
        <v>194</v>
      </c>
      <c r="C57" s="70">
        <v>7</v>
      </c>
      <c r="D57" s="70">
        <v>12</v>
      </c>
      <c r="E57" s="70">
        <v>2010</v>
      </c>
      <c r="F57" s="70" t="s">
        <v>177</v>
      </c>
      <c r="G57" s="70" t="s">
        <v>1723</v>
      </c>
      <c r="H57" s="70" t="s">
        <v>1724</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1731</v>
      </c>
      <c r="B58" s="70">
        <v>195</v>
      </c>
      <c r="C58" s="70">
        <v>8</v>
      </c>
      <c r="D58" s="70">
        <v>12</v>
      </c>
      <c r="E58" s="70">
        <v>2011</v>
      </c>
      <c r="F58" s="70" t="s">
        <v>178</v>
      </c>
      <c r="G58" s="70" t="s">
        <v>1723</v>
      </c>
      <c r="H58" s="70" t="s">
        <v>1724</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1732</v>
      </c>
      <c r="B59" s="70">
        <v>196</v>
      </c>
      <c r="C59" s="70">
        <v>9</v>
      </c>
      <c r="D59" s="70">
        <v>12</v>
      </c>
      <c r="E59" s="70">
        <v>2012</v>
      </c>
      <c r="F59" s="70" t="s">
        <v>179</v>
      </c>
      <c r="G59" s="70" t="s">
        <v>1723</v>
      </c>
      <c r="H59" s="70" t="s">
        <v>1724</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1733</v>
      </c>
      <c r="B60" s="70">
        <v>197</v>
      </c>
      <c r="C60" s="70">
        <v>10</v>
      </c>
      <c r="D60" s="70">
        <v>12</v>
      </c>
      <c r="E60" s="70">
        <v>2013</v>
      </c>
      <c r="F60" s="70" t="s">
        <v>180</v>
      </c>
      <c r="G60" s="70" t="s">
        <v>1723</v>
      </c>
      <c r="H60" s="70" t="s">
        <v>1724</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1734</v>
      </c>
      <c r="B61" s="70">
        <v>198</v>
      </c>
      <c r="C61" s="70">
        <v>11</v>
      </c>
      <c r="D61" s="70">
        <v>12</v>
      </c>
      <c r="E61" s="70">
        <v>2014</v>
      </c>
      <c r="F61" s="70" t="s">
        <v>181</v>
      </c>
      <c r="G61" s="70" t="s">
        <v>1723</v>
      </c>
      <c r="H61" s="70" t="s">
        <v>1724</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1735</v>
      </c>
      <c r="B62" s="70">
        <v>199</v>
      </c>
      <c r="C62" s="70">
        <v>12</v>
      </c>
      <c r="D62" s="70">
        <v>12</v>
      </c>
      <c r="E62" s="70">
        <v>2015</v>
      </c>
      <c r="F62" s="70" t="s">
        <v>182</v>
      </c>
      <c r="G62" s="70" t="s">
        <v>1723</v>
      </c>
      <c r="H62" s="70" t="s">
        <v>1724</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1736</v>
      </c>
      <c r="B63" s="70">
        <v>200</v>
      </c>
      <c r="C63" s="70">
        <v>13</v>
      </c>
      <c r="D63" s="70">
        <v>12</v>
      </c>
      <c r="E63" s="70">
        <v>2016</v>
      </c>
      <c r="F63" s="70" t="s">
        <v>155</v>
      </c>
      <c r="G63" s="70" t="s">
        <v>1723</v>
      </c>
      <c r="H63" s="70" t="s">
        <v>1724</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1737</v>
      </c>
      <c r="B64" s="70">
        <v>201</v>
      </c>
      <c r="C64" s="70">
        <v>14</v>
      </c>
      <c r="D64" s="70">
        <v>12</v>
      </c>
      <c r="E64" s="70">
        <v>2017</v>
      </c>
      <c r="F64" s="70" t="s">
        <v>156</v>
      </c>
      <c r="G64" s="1064" t="s">
        <v>1723</v>
      </c>
      <c r="H64" s="70" t="s">
        <v>1724</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1738</v>
      </c>
      <c r="B65" s="70">
        <v>202</v>
      </c>
      <c r="C65" s="70">
        <v>15</v>
      </c>
      <c r="D65" s="70">
        <v>12</v>
      </c>
      <c r="E65" s="70">
        <v>2018</v>
      </c>
      <c r="F65" s="70" t="s">
        <v>183</v>
      </c>
      <c r="G65" s="1064" t="s">
        <v>1723</v>
      </c>
      <c r="H65" s="70" t="s">
        <v>1724</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1739</v>
      </c>
      <c r="B66" s="70">
        <v>203</v>
      </c>
      <c r="C66" s="70">
        <v>16</v>
      </c>
      <c r="D66" s="70">
        <v>12</v>
      </c>
      <c r="E66" s="70">
        <v>2019</v>
      </c>
      <c r="F66" s="70" t="s">
        <v>158</v>
      </c>
      <c r="G66" s="70" t="s">
        <v>1723</v>
      </c>
      <c r="H66" s="70" t="s">
        <v>1724</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1740</v>
      </c>
      <c r="B67" s="70">
        <v>204</v>
      </c>
      <c r="C67" s="70">
        <v>17</v>
      </c>
      <c r="D67" s="70">
        <v>12</v>
      </c>
      <c r="E67" s="70">
        <v>2020</v>
      </c>
      <c r="F67" s="70" t="s">
        <v>159</v>
      </c>
      <c r="G67" s="70" t="s">
        <v>1723</v>
      </c>
      <c r="H67" s="70" t="s">
        <v>1724</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1741</v>
      </c>
      <c r="B68" s="70">
        <v>204</v>
      </c>
      <c r="C68" s="70">
        <v>18</v>
      </c>
      <c r="D68" s="70">
        <v>12</v>
      </c>
      <c r="E68" s="70">
        <v>2021</v>
      </c>
      <c r="F68" s="70" t="s">
        <v>160</v>
      </c>
      <c r="G68" s="70" t="s">
        <v>1723</v>
      </c>
      <c r="H68" s="70" t="s">
        <v>1724</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1742</v>
      </c>
      <c r="B69" s="70">
        <v>204</v>
      </c>
      <c r="C69" s="70">
        <v>19</v>
      </c>
      <c r="D69" s="70">
        <v>12</v>
      </c>
      <c r="E69" s="70">
        <v>2022</v>
      </c>
      <c r="F69" s="70" t="s">
        <v>161</v>
      </c>
      <c r="G69" s="70" t="s">
        <v>1723</v>
      </c>
      <c r="H69" s="70" t="s">
        <v>1724</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204</v>
      </c>
      <c r="C70" s="70">
        <v>20</v>
      </c>
      <c r="D70" s="70">
        <v>12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204</v>
      </c>
      <c r="C71" s="70">
        <v>21</v>
      </c>
      <c r="D71" s="70">
        <v>12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273</v>
      </c>
      <c r="C72" s="70">
        <v>1</v>
      </c>
      <c r="D72" s="70">
        <v>17</v>
      </c>
      <c r="E72" s="70">
        <v>1990</v>
      </c>
      <c r="F72" s="70" t="s">
        <v>787</v>
      </c>
      <c r="G72" s="70" t="s">
        <v>1746</v>
      </c>
      <c r="H72" s="70" t="s">
        <v>1747</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274</v>
      </c>
      <c r="C73" s="70">
        <v>2</v>
      </c>
      <c r="D73" s="70">
        <v>17</v>
      </c>
      <c r="E73" s="70">
        <v>2005</v>
      </c>
      <c r="F73" s="70" t="s">
        <v>789</v>
      </c>
      <c r="G73" s="70" t="s">
        <v>1746</v>
      </c>
      <c r="H73" s="70" t="s">
        <v>1747</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275</v>
      </c>
      <c r="C74" s="70">
        <v>3</v>
      </c>
      <c r="D74" s="70">
        <v>17</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276</v>
      </c>
      <c r="C75" s="70">
        <v>4</v>
      </c>
      <c r="D75" s="70">
        <v>17</v>
      </c>
      <c r="E75" s="70">
        <v>2007</v>
      </c>
      <c r="F75" s="70" t="s">
        <v>791</v>
      </c>
      <c r="G75" s="70" t="s">
        <v>1746</v>
      </c>
      <c r="H75" s="70" t="s">
        <v>1747</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277</v>
      </c>
      <c r="C76" s="70">
        <v>5</v>
      </c>
      <c r="D76" s="70">
        <v>17</v>
      </c>
      <c r="E76" s="70">
        <v>2008</v>
      </c>
      <c r="F76" s="70" t="s">
        <v>792</v>
      </c>
      <c r="G76" s="70" t="s">
        <v>1746</v>
      </c>
      <c r="H76" s="70" t="s">
        <v>1747</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278</v>
      </c>
      <c r="C77" s="70">
        <v>6</v>
      </c>
      <c r="D77" s="70">
        <v>17</v>
      </c>
      <c r="E77" s="70">
        <v>2009</v>
      </c>
      <c r="F77" s="70" t="s">
        <v>176</v>
      </c>
      <c r="G77" s="70" t="s">
        <v>1746</v>
      </c>
      <c r="H77" s="70" t="s">
        <v>1747</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1753</v>
      </c>
      <c r="B78" s="70">
        <v>279</v>
      </c>
      <c r="C78" s="70">
        <v>7</v>
      </c>
      <c r="D78" s="70">
        <v>17</v>
      </c>
      <c r="E78" s="70">
        <v>2010</v>
      </c>
      <c r="F78" s="70" t="s">
        <v>177</v>
      </c>
      <c r="G78" s="70" t="s">
        <v>1746</v>
      </c>
      <c r="H78" s="70" t="s">
        <v>1747</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1754</v>
      </c>
      <c r="B79" s="70">
        <v>280</v>
      </c>
      <c r="C79" s="70">
        <v>8</v>
      </c>
      <c r="D79" s="70">
        <v>17</v>
      </c>
      <c r="E79" s="70">
        <v>2011</v>
      </c>
      <c r="F79" s="70" t="s">
        <v>178</v>
      </c>
      <c r="G79" s="70" t="s">
        <v>1746</v>
      </c>
      <c r="H79" s="70" t="s">
        <v>1747</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1755</v>
      </c>
      <c r="B80" s="70">
        <v>281</v>
      </c>
      <c r="C80" s="70">
        <v>9</v>
      </c>
      <c r="D80" s="70">
        <v>17</v>
      </c>
      <c r="E80" s="70">
        <v>2012</v>
      </c>
      <c r="F80" s="70" t="s">
        <v>179</v>
      </c>
      <c r="G80" s="70" t="s">
        <v>1746</v>
      </c>
      <c r="H80" s="70" t="s">
        <v>1747</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1756</v>
      </c>
      <c r="B81" s="70">
        <v>282</v>
      </c>
      <c r="C81" s="70">
        <v>10</v>
      </c>
      <c r="D81" s="70">
        <v>17</v>
      </c>
      <c r="E81" s="70">
        <v>2013</v>
      </c>
      <c r="F81" s="70" t="s">
        <v>180</v>
      </c>
      <c r="G81" s="70" t="s">
        <v>1746</v>
      </c>
      <c r="H81" s="70" t="s">
        <v>1747</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1757</v>
      </c>
      <c r="B82" s="70">
        <v>283</v>
      </c>
      <c r="C82" s="70">
        <v>11</v>
      </c>
      <c r="D82" s="70">
        <v>17</v>
      </c>
      <c r="E82" s="70">
        <v>2014</v>
      </c>
      <c r="F82" s="70" t="s">
        <v>181</v>
      </c>
      <c r="G82" s="70" t="s">
        <v>1746</v>
      </c>
      <c r="H82" s="70" t="s">
        <v>1747</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1758</v>
      </c>
      <c r="B83" s="70">
        <v>284</v>
      </c>
      <c r="C83" s="70">
        <v>12</v>
      </c>
      <c r="D83" s="70">
        <v>17</v>
      </c>
      <c r="E83" s="70">
        <v>2015</v>
      </c>
      <c r="F83" s="70" t="s">
        <v>182</v>
      </c>
      <c r="G83" s="1064" t="s">
        <v>1746</v>
      </c>
      <c r="H83" s="70" t="s">
        <v>1747</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1759</v>
      </c>
      <c r="B84" s="70">
        <v>285</v>
      </c>
      <c r="C84" s="70">
        <v>13</v>
      </c>
      <c r="D84" s="70">
        <v>17</v>
      </c>
      <c r="E84" s="70">
        <v>2016</v>
      </c>
      <c r="F84" s="70" t="s">
        <v>155</v>
      </c>
      <c r="G84" s="1064" t="s">
        <v>1746</v>
      </c>
      <c r="H84" s="70" t="s">
        <v>1747</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1760</v>
      </c>
      <c r="B85" s="70">
        <v>286</v>
      </c>
      <c r="C85" s="70">
        <v>14</v>
      </c>
      <c r="D85" s="70">
        <v>17</v>
      </c>
      <c r="E85" s="70">
        <v>2017</v>
      </c>
      <c r="F85" s="70" t="s">
        <v>156</v>
      </c>
      <c r="G85" s="70" t="s">
        <v>1746</v>
      </c>
      <c r="H85" s="70" t="s">
        <v>1747</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1761</v>
      </c>
      <c r="B86" s="70">
        <v>287</v>
      </c>
      <c r="C86" s="70">
        <v>15</v>
      </c>
      <c r="D86" s="70">
        <v>17</v>
      </c>
      <c r="E86" s="70">
        <v>2018</v>
      </c>
      <c r="F86" s="70" t="s">
        <v>183</v>
      </c>
      <c r="G86" s="70" t="s">
        <v>1746</v>
      </c>
      <c r="H86" s="70" t="s">
        <v>1747</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1762</v>
      </c>
      <c r="B87" s="70">
        <v>288</v>
      </c>
      <c r="C87" s="70">
        <v>16</v>
      </c>
      <c r="D87" s="70">
        <v>17</v>
      </c>
      <c r="E87" s="70">
        <v>2019</v>
      </c>
      <c r="F87" s="70" t="s">
        <v>158</v>
      </c>
      <c r="G87" s="70" t="s">
        <v>1746</v>
      </c>
      <c r="H87" s="70" t="s">
        <v>1747</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1763</v>
      </c>
      <c r="B88" s="70">
        <v>289</v>
      </c>
      <c r="C88" s="70">
        <v>17</v>
      </c>
      <c r="D88" s="70">
        <v>17</v>
      </c>
      <c r="E88" s="70">
        <v>2020</v>
      </c>
      <c r="F88" s="70" t="s">
        <v>159</v>
      </c>
      <c r="G88" s="70" t="s">
        <v>1746</v>
      </c>
      <c r="H88" s="70" t="s">
        <v>1747</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1764</v>
      </c>
      <c r="B89" s="70">
        <v>289</v>
      </c>
      <c r="C89" s="70">
        <v>18</v>
      </c>
      <c r="D89" s="70">
        <v>17</v>
      </c>
      <c r="E89" s="70">
        <v>2021</v>
      </c>
      <c r="F89" s="70" t="s">
        <v>160</v>
      </c>
      <c r="G89" s="70" t="s">
        <v>1746</v>
      </c>
      <c r="H89" s="70" t="s">
        <v>1747</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1765</v>
      </c>
      <c r="B90" s="70">
        <v>289</v>
      </c>
      <c r="C90" s="70">
        <v>19</v>
      </c>
      <c r="D90" s="70">
        <v>17</v>
      </c>
      <c r="E90" s="70">
        <v>2022</v>
      </c>
      <c r="F90" s="70" t="s">
        <v>161</v>
      </c>
      <c r="G90" s="70" t="s">
        <v>1746</v>
      </c>
      <c r="H90" s="70" t="s">
        <v>1747</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289</v>
      </c>
      <c r="C91" s="70">
        <v>20</v>
      </c>
      <c r="D91" s="70">
        <v>17</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289</v>
      </c>
      <c r="C92" s="70">
        <v>21</v>
      </c>
      <c r="D92" s="70">
        <v>17</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137</v>
      </c>
      <c r="C93" s="70">
        <v>1</v>
      </c>
      <c r="D93" s="70">
        <v>9</v>
      </c>
      <c r="E93" s="70">
        <v>1990</v>
      </c>
      <c r="F93" s="70" t="s">
        <v>787</v>
      </c>
      <c r="G93" s="70" t="s">
        <v>1769</v>
      </c>
      <c r="H93" s="70" t="s">
        <v>1770</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138</v>
      </c>
      <c r="C94" s="70">
        <v>2</v>
      </c>
      <c r="D94" s="70">
        <v>9</v>
      </c>
      <c r="E94" s="70">
        <v>2005</v>
      </c>
      <c r="F94" s="70" t="s">
        <v>789</v>
      </c>
      <c r="G94" s="70" t="s">
        <v>1769</v>
      </c>
      <c r="H94" s="70" t="s">
        <v>1770</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139</v>
      </c>
      <c r="C95" s="70">
        <v>3</v>
      </c>
      <c r="D95" s="70">
        <v>9</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140</v>
      </c>
      <c r="C96" s="70">
        <v>4</v>
      </c>
      <c r="D96" s="70">
        <v>9</v>
      </c>
      <c r="E96" s="70">
        <v>2007</v>
      </c>
      <c r="F96" s="70" t="s">
        <v>791</v>
      </c>
      <c r="G96" s="70" t="s">
        <v>1769</v>
      </c>
      <c r="H96" s="70" t="s">
        <v>1770</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141</v>
      </c>
      <c r="C97" s="70">
        <v>5</v>
      </c>
      <c r="D97" s="70">
        <v>9</v>
      </c>
      <c r="E97" s="70">
        <v>2008</v>
      </c>
      <c r="F97" s="70" t="s">
        <v>792</v>
      </c>
      <c r="G97" s="70" t="s">
        <v>1769</v>
      </c>
      <c r="H97" s="70" t="s">
        <v>1770</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142</v>
      </c>
      <c r="C98" s="70">
        <v>6</v>
      </c>
      <c r="D98" s="70">
        <v>9</v>
      </c>
      <c r="E98" s="70">
        <v>2009</v>
      </c>
      <c r="F98" s="70" t="s">
        <v>176</v>
      </c>
      <c r="G98" s="70" t="s">
        <v>1769</v>
      </c>
      <c r="H98" s="70" t="s">
        <v>1770</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1776</v>
      </c>
      <c r="B99" s="70">
        <v>143</v>
      </c>
      <c r="C99" s="70">
        <v>7</v>
      </c>
      <c r="D99" s="70">
        <v>9</v>
      </c>
      <c r="E99" s="70">
        <v>2010</v>
      </c>
      <c r="F99" s="70" t="s">
        <v>177</v>
      </c>
      <c r="G99" s="70" t="s">
        <v>1769</v>
      </c>
      <c r="H99" s="70" t="s">
        <v>1770</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1777</v>
      </c>
      <c r="B100" s="70">
        <v>144</v>
      </c>
      <c r="C100" s="70">
        <v>8</v>
      </c>
      <c r="D100" s="70">
        <v>9</v>
      </c>
      <c r="E100" s="70">
        <v>2011</v>
      </c>
      <c r="F100" s="70" t="s">
        <v>178</v>
      </c>
      <c r="G100" s="70" t="s">
        <v>1769</v>
      </c>
      <c r="H100" s="70" t="s">
        <v>1770</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1778</v>
      </c>
      <c r="B101" s="70">
        <v>145</v>
      </c>
      <c r="C101" s="70">
        <v>9</v>
      </c>
      <c r="D101" s="70">
        <v>9</v>
      </c>
      <c r="E101" s="70">
        <v>2012</v>
      </c>
      <c r="F101" s="70" t="s">
        <v>179</v>
      </c>
      <c r="G101" s="70" t="s">
        <v>1769</v>
      </c>
      <c r="H101" s="70" t="s">
        <v>1770</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1779</v>
      </c>
      <c r="B102" s="70">
        <v>146</v>
      </c>
      <c r="C102" s="70">
        <v>10</v>
      </c>
      <c r="D102" s="70">
        <v>9</v>
      </c>
      <c r="E102" s="70">
        <v>2013</v>
      </c>
      <c r="F102" s="70" t="s">
        <v>180</v>
      </c>
      <c r="G102" s="1064" t="s">
        <v>1769</v>
      </c>
      <c r="H102" s="70" t="s">
        <v>1770</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1780</v>
      </c>
      <c r="B103" s="70">
        <v>147</v>
      </c>
      <c r="C103" s="70">
        <v>11</v>
      </c>
      <c r="D103" s="70">
        <v>9</v>
      </c>
      <c r="E103" s="70">
        <v>2014</v>
      </c>
      <c r="F103" s="70" t="s">
        <v>181</v>
      </c>
      <c r="G103" s="1064" t="s">
        <v>1769</v>
      </c>
      <c r="H103" s="70" t="s">
        <v>1770</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1781</v>
      </c>
      <c r="B104" s="70">
        <v>148</v>
      </c>
      <c r="C104" s="70">
        <v>12</v>
      </c>
      <c r="D104" s="70">
        <v>9</v>
      </c>
      <c r="E104" s="70">
        <v>2015</v>
      </c>
      <c r="F104" s="70" t="s">
        <v>182</v>
      </c>
      <c r="G104" s="70" t="s">
        <v>1769</v>
      </c>
      <c r="H104" s="70" t="s">
        <v>1770</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1782</v>
      </c>
      <c r="B105" s="70">
        <v>149</v>
      </c>
      <c r="C105" s="70">
        <v>13</v>
      </c>
      <c r="D105" s="70">
        <v>9</v>
      </c>
      <c r="E105" s="70">
        <v>2016</v>
      </c>
      <c r="F105" s="70" t="s">
        <v>155</v>
      </c>
      <c r="G105" s="70" t="s">
        <v>1769</v>
      </c>
      <c r="H105" s="70" t="s">
        <v>1770</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1783</v>
      </c>
      <c r="B106" s="70">
        <v>150</v>
      </c>
      <c r="C106" s="70">
        <v>14</v>
      </c>
      <c r="D106" s="70">
        <v>9</v>
      </c>
      <c r="E106" s="70">
        <v>2017</v>
      </c>
      <c r="F106" s="70" t="s">
        <v>156</v>
      </c>
      <c r="G106" s="70" t="s">
        <v>1769</v>
      </c>
      <c r="H106" s="70" t="s">
        <v>1770</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1784</v>
      </c>
      <c r="B107" s="70">
        <v>151</v>
      </c>
      <c r="C107" s="70">
        <v>15</v>
      </c>
      <c r="D107" s="70">
        <v>9</v>
      </c>
      <c r="E107" s="70">
        <v>2018</v>
      </c>
      <c r="F107" s="70" t="s">
        <v>183</v>
      </c>
      <c r="G107" s="70" t="s">
        <v>1769</v>
      </c>
      <c r="H107" s="70" t="s">
        <v>1770</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1785</v>
      </c>
      <c r="B108" s="70">
        <v>152</v>
      </c>
      <c r="C108" s="70">
        <v>16</v>
      </c>
      <c r="D108" s="70">
        <v>9</v>
      </c>
      <c r="E108" s="70">
        <v>2019</v>
      </c>
      <c r="F108" s="70" t="s">
        <v>158</v>
      </c>
      <c r="G108" s="70" t="s">
        <v>1769</v>
      </c>
      <c r="H108" s="70" t="s">
        <v>1770</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1786</v>
      </c>
      <c r="B109" s="70">
        <v>153</v>
      </c>
      <c r="C109" s="70">
        <v>17</v>
      </c>
      <c r="D109" s="70">
        <v>9</v>
      </c>
      <c r="E109" s="70">
        <v>2020</v>
      </c>
      <c r="F109" s="70" t="s">
        <v>159</v>
      </c>
      <c r="G109" s="70" t="s">
        <v>1769</v>
      </c>
      <c r="H109" s="70" t="s">
        <v>1770</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1787</v>
      </c>
      <c r="B110" s="70">
        <v>153</v>
      </c>
      <c r="C110" s="70">
        <v>18</v>
      </c>
      <c r="D110" s="70">
        <v>9</v>
      </c>
      <c r="E110" s="70">
        <v>2021</v>
      </c>
      <c r="F110" s="70" t="s">
        <v>160</v>
      </c>
      <c r="G110" s="70" t="s">
        <v>1769</v>
      </c>
      <c r="H110" s="70" t="s">
        <v>1770</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1788</v>
      </c>
      <c r="B111" s="70">
        <v>153</v>
      </c>
      <c r="C111" s="70">
        <v>19</v>
      </c>
      <c r="D111" s="70">
        <v>9</v>
      </c>
      <c r="E111" s="70">
        <v>2022</v>
      </c>
      <c r="F111" s="70" t="s">
        <v>161</v>
      </c>
      <c r="G111" s="70" t="s">
        <v>1769</v>
      </c>
      <c r="H111" s="70" t="s">
        <v>1770</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153</v>
      </c>
      <c r="C112" s="70">
        <v>20</v>
      </c>
      <c r="D112" s="70">
        <v>9</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153</v>
      </c>
      <c r="C113" s="70">
        <v>21</v>
      </c>
      <c r="D113" s="70">
        <v>9</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358</v>
      </c>
      <c r="C114" s="70">
        <v>1</v>
      </c>
      <c r="D114" s="70">
        <v>22</v>
      </c>
      <c r="E114" s="70">
        <v>1990</v>
      </c>
      <c r="F114" s="70" t="s">
        <v>787</v>
      </c>
      <c r="G114" s="70" t="s">
        <v>1792</v>
      </c>
      <c r="H114" s="70" t="s">
        <v>1793</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359</v>
      </c>
      <c r="C115" s="70">
        <v>2</v>
      </c>
      <c r="D115" s="70">
        <v>22</v>
      </c>
      <c r="E115" s="70">
        <v>2005</v>
      </c>
      <c r="F115" s="70" t="s">
        <v>789</v>
      </c>
      <c r="G115" s="70" t="s">
        <v>1792</v>
      </c>
      <c r="H115" s="70" t="s">
        <v>1793</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360</v>
      </c>
      <c r="C116" s="70">
        <v>3</v>
      </c>
      <c r="D116" s="70">
        <v>22</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361</v>
      </c>
      <c r="C117" s="70">
        <v>4</v>
      </c>
      <c r="D117" s="70">
        <v>22</v>
      </c>
      <c r="E117" s="70">
        <v>2007</v>
      </c>
      <c r="F117" s="70" t="s">
        <v>791</v>
      </c>
      <c r="G117" s="70" t="s">
        <v>1792</v>
      </c>
      <c r="H117" s="70" t="s">
        <v>1793</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362</v>
      </c>
      <c r="C118" s="70">
        <v>5</v>
      </c>
      <c r="D118" s="70">
        <v>22</v>
      </c>
      <c r="E118" s="70">
        <v>2008</v>
      </c>
      <c r="F118" s="70" t="s">
        <v>792</v>
      </c>
      <c r="G118" s="70" t="s">
        <v>1792</v>
      </c>
      <c r="H118" s="70" t="s">
        <v>1793</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363</v>
      </c>
      <c r="C119" s="70">
        <v>6</v>
      </c>
      <c r="D119" s="70">
        <v>22</v>
      </c>
      <c r="E119" s="70">
        <v>2009</v>
      </c>
      <c r="F119" s="70" t="s">
        <v>176</v>
      </c>
      <c r="G119" s="70" t="s">
        <v>1792</v>
      </c>
      <c r="H119" s="70" t="s">
        <v>1793</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1799</v>
      </c>
      <c r="B120" s="70">
        <v>364</v>
      </c>
      <c r="C120" s="70">
        <v>7</v>
      </c>
      <c r="D120" s="70">
        <v>22</v>
      </c>
      <c r="E120" s="70">
        <v>2010</v>
      </c>
      <c r="F120" s="70" t="s">
        <v>177</v>
      </c>
      <c r="G120" s="70" t="s">
        <v>1792</v>
      </c>
      <c r="H120" s="70" t="s">
        <v>1793</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1800</v>
      </c>
      <c r="B121" s="70">
        <v>365</v>
      </c>
      <c r="C121" s="70">
        <v>8</v>
      </c>
      <c r="D121" s="70">
        <v>22</v>
      </c>
      <c r="E121" s="70">
        <v>2011</v>
      </c>
      <c r="F121" s="70" t="s">
        <v>178</v>
      </c>
      <c r="G121" s="1064" t="s">
        <v>1792</v>
      </c>
      <c r="H121" s="70" t="s">
        <v>1793</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1801</v>
      </c>
      <c r="B122" s="70">
        <v>366</v>
      </c>
      <c r="C122" s="70">
        <v>9</v>
      </c>
      <c r="D122" s="70">
        <v>22</v>
      </c>
      <c r="E122" s="70">
        <v>2012</v>
      </c>
      <c r="F122" s="70" t="s">
        <v>179</v>
      </c>
      <c r="G122" s="1064" t="s">
        <v>1792</v>
      </c>
      <c r="H122" s="70" t="s">
        <v>1793</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1802</v>
      </c>
      <c r="B123" s="70">
        <v>367</v>
      </c>
      <c r="C123" s="70">
        <v>10</v>
      </c>
      <c r="D123" s="70">
        <v>22</v>
      </c>
      <c r="E123" s="70">
        <v>2013</v>
      </c>
      <c r="F123" s="70" t="s">
        <v>180</v>
      </c>
      <c r="G123" s="70" t="s">
        <v>1792</v>
      </c>
      <c r="H123" s="70" t="s">
        <v>1793</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1803</v>
      </c>
      <c r="B124" s="70">
        <v>368</v>
      </c>
      <c r="C124" s="70">
        <v>11</v>
      </c>
      <c r="D124" s="70">
        <v>22</v>
      </c>
      <c r="E124" s="70">
        <v>2014</v>
      </c>
      <c r="F124" s="70" t="s">
        <v>181</v>
      </c>
      <c r="G124" s="70" t="s">
        <v>1792</v>
      </c>
      <c r="H124" s="70" t="s">
        <v>1793</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1804</v>
      </c>
      <c r="B125" s="70">
        <v>369</v>
      </c>
      <c r="C125" s="70">
        <v>12</v>
      </c>
      <c r="D125" s="70">
        <v>22</v>
      </c>
      <c r="E125" s="70">
        <v>2015</v>
      </c>
      <c r="F125" s="70" t="s">
        <v>182</v>
      </c>
      <c r="G125" s="70" t="s">
        <v>1792</v>
      </c>
      <c r="H125" s="70" t="s">
        <v>1793</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1805</v>
      </c>
      <c r="B126" s="70">
        <v>370</v>
      </c>
      <c r="C126" s="70">
        <v>13</v>
      </c>
      <c r="D126" s="70">
        <v>22</v>
      </c>
      <c r="E126" s="70">
        <v>2016</v>
      </c>
      <c r="F126" s="70" t="s">
        <v>155</v>
      </c>
      <c r="G126" s="70" t="s">
        <v>1792</v>
      </c>
      <c r="H126" s="70" t="s">
        <v>1793</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1806</v>
      </c>
      <c r="B127" s="70">
        <v>371</v>
      </c>
      <c r="C127" s="70">
        <v>14</v>
      </c>
      <c r="D127" s="70">
        <v>22</v>
      </c>
      <c r="E127" s="70">
        <v>2017</v>
      </c>
      <c r="F127" s="70" t="s">
        <v>156</v>
      </c>
      <c r="G127" s="70" t="s">
        <v>1792</v>
      </c>
      <c r="H127" s="70" t="s">
        <v>1793</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1807</v>
      </c>
      <c r="B128" s="70">
        <v>372</v>
      </c>
      <c r="C128" s="70">
        <v>15</v>
      </c>
      <c r="D128" s="70">
        <v>22</v>
      </c>
      <c r="E128" s="70">
        <v>2018</v>
      </c>
      <c r="F128" s="70" t="s">
        <v>183</v>
      </c>
      <c r="G128" s="70" t="s">
        <v>1792</v>
      </c>
      <c r="H128" s="70" t="s">
        <v>1793</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1808</v>
      </c>
      <c r="B129" s="70">
        <v>373</v>
      </c>
      <c r="C129" s="70">
        <v>16</v>
      </c>
      <c r="D129" s="70">
        <v>22</v>
      </c>
      <c r="E129" s="70">
        <v>2019</v>
      </c>
      <c r="F129" s="70" t="s">
        <v>158</v>
      </c>
      <c r="G129" s="70" t="s">
        <v>1792</v>
      </c>
      <c r="H129" s="70" t="s">
        <v>1793</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1809</v>
      </c>
      <c r="B130" s="70">
        <v>374</v>
      </c>
      <c r="C130" s="70">
        <v>17</v>
      </c>
      <c r="D130" s="70">
        <v>22</v>
      </c>
      <c r="E130" s="70">
        <v>2020</v>
      </c>
      <c r="F130" s="70" t="s">
        <v>159</v>
      </c>
      <c r="G130" s="70" t="s">
        <v>1792</v>
      </c>
      <c r="H130" s="70" t="s">
        <v>1793</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1810</v>
      </c>
      <c r="B131" s="70">
        <v>374</v>
      </c>
      <c r="C131" s="70">
        <v>18</v>
      </c>
      <c r="D131" s="70">
        <v>22</v>
      </c>
      <c r="E131" s="70">
        <v>2021</v>
      </c>
      <c r="F131" s="70" t="s">
        <v>160</v>
      </c>
      <c r="G131" s="70" t="s">
        <v>1792</v>
      </c>
      <c r="H131" s="70" t="s">
        <v>1793</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1811</v>
      </c>
      <c r="B132" s="70">
        <v>374</v>
      </c>
      <c r="C132" s="70">
        <v>19</v>
      </c>
      <c r="D132" s="70">
        <v>22</v>
      </c>
      <c r="E132" s="70">
        <v>2022</v>
      </c>
      <c r="F132" s="70" t="s">
        <v>161</v>
      </c>
      <c r="G132" s="70" t="s">
        <v>1792</v>
      </c>
      <c r="H132" s="70" t="s">
        <v>1793</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374</v>
      </c>
      <c r="C133" s="70">
        <v>20</v>
      </c>
      <c r="D133" s="70">
        <v>22</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374</v>
      </c>
      <c r="C134" s="70">
        <v>21</v>
      </c>
      <c r="D134" s="70">
        <v>22</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460</v>
      </c>
      <c r="C135" s="70">
        <v>1</v>
      </c>
      <c r="D135" s="70">
        <v>28</v>
      </c>
      <c r="E135" s="70">
        <v>1990</v>
      </c>
      <c r="F135" s="70" t="s">
        <v>787</v>
      </c>
      <c r="G135" s="70" t="s">
        <v>1815</v>
      </c>
      <c r="H135" s="70" t="s">
        <v>1816</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461</v>
      </c>
      <c r="C136" s="70">
        <v>2</v>
      </c>
      <c r="D136" s="70">
        <v>28</v>
      </c>
      <c r="E136" s="70">
        <v>2005</v>
      </c>
      <c r="F136" s="70" t="s">
        <v>789</v>
      </c>
      <c r="G136" s="70" t="s">
        <v>1815</v>
      </c>
      <c r="H136" s="70" t="s">
        <v>1816</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462</v>
      </c>
      <c r="C137" s="70">
        <v>3</v>
      </c>
      <c r="D137" s="70">
        <v>28</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463</v>
      </c>
      <c r="C138" s="70">
        <v>4</v>
      </c>
      <c r="D138" s="70">
        <v>28</v>
      </c>
      <c r="E138" s="70">
        <v>2007</v>
      </c>
      <c r="F138" s="70" t="s">
        <v>791</v>
      </c>
      <c r="G138" s="70" t="s">
        <v>1815</v>
      </c>
      <c r="H138" s="70" t="s">
        <v>1816</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464</v>
      </c>
      <c r="C139" s="70">
        <v>5</v>
      </c>
      <c r="D139" s="70">
        <v>28</v>
      </c>
      <c r="E139" s="70">
        <v>2008</v>
      </c>
      <c r="F139" s="70" t="s">
        <v>792</v>
      </c>
      <c r="G139" s="70" t="s">
        <v>1815</v>
      </c>
      <c r="H139" s="70" t="s">
        <v>1816</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465</v>
      </c>
      <c r="C140" s="70">
        <v>6</v>
      </c>
      <c r="D140" s="70">
        <v>28</v>
      </c>
      <c r="E140" s="70">
        <v>2009</v>
      </c>
      <c r="F140" s="70" t="s">
        <v>176</v>
      </c>
      <c r="G140" s="1064" t="s">
        <v>1815</v>
      </c>
      <c r="H140" s="70" t="s">
        <v>1816</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1822</v>
      </c>
      <c r="B141" s="70">
        <v>466</v>
      </c>
      <c r="C141" s="70">
        <v>7</v>
      </c>
      <c r="D141" s="70">
        <v>28</v>
      </c>
      <c r="E141" s="70">
        <v>2010</v>
      </c>
      <c r="F141" s="70" t="s">
        <v>177</v>
      </c>
      <c r="G141" s="1064" t="s">
        <v>1815</v>
      </c>
      <c r="H141" s="70" t="s">
        <v>1816</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1823</v>
      </c>
      <c r="B142" s="70">
        <v>467</v>
      </c>
      <c r="C142" s="70">
        <v>8</v>
      </c>
      <c r="D142" s="70">
        <v>28</v>
      </c>
      <c r="E142" s="70">
        <v>2011</v>
      </c>
      <c r="F142" s="70" t="s">
        <v>178</v>
      </c>
      <c r="G142" s="70" t="s">
        <v>1815</v>
      </c>
      <c r="H142" s="70" t="s">
        <v>1816</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1824</v>
      </c>
      <c r="B143" s="70">
        <v>468</v>
      </c>
      <c r="C143" s="70">
        <v>9</v>
      </c>
      <c r="D143" s="70">
        <v>28</v>
      </c>
      <c r="E143" s="70">
        <v>2012</v>
      </c>
      <c r="F143" s="70" t="s">
        <v>179</v>
      </c>
      <c r="G143" s="70" t="s">
        <v>1815</v>
      </c>
      <c r="H143" s="70" t="s">
        <v>1816</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1825</v>
      </c>
      <c r="B144" s="70">
        <v>469</v>
      </c>
      <c r="C144" s="70">
        <v>10</v>
      </c>
      <c r="D144" s="70">
        <v>28</v>
      </c>
      <c r="E144" s="70">
        <v>2013</v>
      </c>
      <c r="F144" s="70" t="s">
        <v>180</v>
      </c>
      <c r="G144" s="70" t="s">
        <v>1815</v>
      </c>
      <c r="H144" s="70" t="s">
        <v>1816</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1826</v>
      </c>
      <c r="B145" s="70">
        <v>470</v>
      </c>
      <c r="C145" s="70">
        <v>11</v>
      </c>
      <c r="D145" s="70">
        <v>28</v>
      </c>
      <c r="E145" s="70">
        <v>2014</v>
      </c>
      <c r="F145" s="70" t="s">
        <v>181</v>
      </c>
      <c r="G145" s="70" t="s">
        <v>1815</v>
      </c>
      <c r="H145" s="70" t="s">
        <v>1816</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1827</v>
      </c>
      <c r="B146" s="70">
        <v>471</v>
      </c>
      <c r="C146" s="70">
        <v>12</v>
      </c>
      <c r="D146" s="70">
        <v>28</v>
      </c>
      <c r="E146" s="70">
        <v>2015</v>
      </c>
      <c r="F146" s="70" t="s">
        <v>182</v>
      </c>
      <c r="G146" s="70" t="s">
        <v>1815</v>
      </c>
      <c r="H146" s="70" t="s">
        <v>1816</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1828</v>
      </c>
      <c r="B147" s="70">
        <v>472</v>
      </c>
      <c r="C147" s="70">
        <v>13</v>
      </c>
      <c r="D147" s="70">
        <v>28</v>
      </c>
      <c r="E147" s="70">
        <v>2016</v>
      </c>
      <c r="F147" s="70" t="s">
        <v>155</v>
      </c>
      <c r="G147" s="70" t="s">
        <v>1815</v>
      </c>
      <c r="H147" s="70" t="s">
        <v>1816</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1829</v>
      </c>
      <c r="B148" s="70">
        <v>473</v>
      </c>
      <c r="C148" s="70">
        <v>14</v>
      </c>
      <c r="D148" s="70">
        <v>28</v>
      </c>
      <c r="E148" s="70">
        <v>2017</v>
      </c>
      <c r="F148" s="70" t="s">
        <v>156</v>
      </c>
      <c r="G148" s="70" t="s">
        <v>1815</v>
      </c>
      <c r="H148" s="70" t="s">
        <v>1816</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1830</v>
      </c>
      <c r="B149" s="70">
        <v>474</v>
      </c>
      <c r="C149" s="70">
        <v>15</v>
      </c>
      <c r="D149" s="70">
        <v>28</v>
      </c>
      <c r="E149" s="70">
        <v>2018</v>
      </c>
      <c r="F149" s="70" t="s">
        <v>183</v>
      </c>
      <c r="G149" s="70" t="s">
        <v>1815</v>
      </c>
      <c r="H149" s="70" t="s">
        <v>1816</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1831</v>
      </c>
      <c r="B150" s="70">
        <v>475</v>
      </c>
      <c r="C150" s="70">
        <v>16</v>
      </c>
      <c r="D150" s="70">
        <v>28</v>
      </c>
      <c r="E150" s="70">
        <v>2019</v>
      </c>
      <c r="F150" s="70" t="s">
        <v>158</v>
      </c>
      <c r="G150" s="70" t="s">
        <v>1815</v>
      </c>
      <c r="H150" s="70" t="s">
        <v>1816</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1832</v>
      </c>
      <c r="B151" s="70">
        <v>476</v>
      </c>
      <c r="C151" s="70">
        <v>17</v>
      </c>
      <c r="D151" s="70">
        <v>28</v>
      </c>
      <c r="E151" s="70">
        <v>2020</v>
      </c>
      <c r="F151" s="70" t="s">
        <v>159</v>
      </c>
      <c r="G151" s="70" t="s">
        <v>1815</v>
      </c>
      <c r="H151" s="70" t="s">
        <v>1816</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1833</v>
      </c>
      <c r="B152" s="70">
        <v>476</v>
      </c>
      <c r="C152" s="70">
        <v>18</v>
      </c>
      <c r="D152" s="70">
        <v>28</v>
      </c>
      <c r="E152" s="70">
        <v>2021</v>
      </c>
      <c r="F152" s="70" t="s">
        <v>160</v>
      </c>
      <c r="G152" s="70" t="s">
        <v>1815</v>
      </c>
      <c r="H152" s="70" t="s">
        <v>1816</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1834</v>
      </c>
      <c r="B153" s="70">
        <v>476</v>
      </c>
      <c r="C153" s="70">
        <v>19</v>
      </c>
      <c r="D153" s="70">
        <v>28</v>
      </c>
      <c r="E153" s="70">
        <v>2022</v>
      </c>
      <c r="F153" s="70" t="s">
        <v>161</v>
      </c>
      <c r="G153" s="70" t="s">
        <v>1815</v>
      </c>
      <c r="H153" s="70" t="s">
        <v>1816</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476</v>
      </c>
      <c r="C154" s="70">
        <v>20</v>
      </c>
      <c r="D154" s="70">
        <v>28</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476</v>
      </c>
      <c r="C155" s="70">
        <v>21</v>
      </c>
      <c r="D155" s="70">
        <v>28</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188</v>
      </c>
      <c r="C156" s="70">
        <v>1</v>
      </c>
      <c r="D156" s="70">
        <v>12</v>
      </c>
      <c r="E156" s="70">
        <v>1990</v>
      </c>
      <c r="F156" s="70" t="s">
        <v>787</v>
      </c>
      <c r="G156" s="70" t="s">
        <v>1838</v>
      </c>
      <c r="H156" s="70" t="s">
        <v>1839</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189</v>
      </c>
      <c r="C157" s="70">
        <v>2</v>
      </c>
      <c r="D157" s="70">
        <v>12</v>
      </c>
      <c r="E157" s="70">
        <v>2005</v>
      </c>
      <c r="F157" s="70" t="s">
        <v>789</v>
      </c>
      <c r="G157" s="70" t="s">
        <v>1838</v>
      </c>
      <c r="H157" s="70" t="s">
        <v>1839</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190</v>
      </c>
      <c r="C158" s="70">
        <v>3</v>
      </c>
      <c r="D158" s="70">
        <v>12</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191</v>
      </c>
      <c r="C159" s="70">
        <v>4</v>
      </c>
      <c r="D159" s="70">
        <v>12</v>
      </c>
      <c r="E159" s="70">
        <v>2007</v>
      </c>
      <c r="F159" s="70" t="s">
        <v>791</v>
      </c>
      <c r="G159" s="1064" t="s">
        <v>1838</v>
      </c>
      <c r="H159" s="70" t="s">
        <v>1839</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192</v>
      </c>
      <c r="C160" s="70">
        <v>5</v>
      </c>
      <c r="D160" s="70">
        <v>12</v>
      </c>
      <c r="E160" s="70">
        <v>2008</v>
      </c>
      <c r="F160" s="70" t="s">
        <v>792</v>
      </c>
      <c r="G160" s="70" t="s">
        <v>1838</v>
      </c>
      <c r="H160" s="70" t="s">
        <v>1839</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193</v>
      </c>
      <c r="C161" s="70">
        <v>6</v>
      </c>
      <c r="D161" s="70">
        <v>12</v>
      </c>
      <c r="E161" s="70">
        <v>2009</v>
      </c>
      <c r="F161" s="70" t="s">
        <v>176</v>
      </c>
      <c r="G161" s="70" t="s">
        <v>1838</v>
      </c>
      <c r="H161" s="70" t="s">
        <v>1839</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1845</v>
      </c>
      <c r="B162" s="70">
        <v>194</v>
      </c>
      <c r="C162" s="70">
        <v>7</v>
      </c>
      <c r="D162" s="70">
        <v>12</v>
      </c>
      <c r="E162" s="70">
        <v>2010</v>
      </c>
      <c r="F162" s="70" t="s">
        <v>177</v>
      </c>
      <c r="G162" s="70" t="s">
        <v>1838</v>
      </c>
      <c r="H162" s="70" t="s">
        <v>1839</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1846</v>
      </c>
      <c r="B163" s="70">
        <v>195</v>
      </c>
      <c r="C163" s="70">
        <v>8</v>
      </c>
      <c r="D163" s="70">
        <v>12</v>
      </c>
      <c r="E163" s="70">
        <v>2011</v>
      </c>
      <c r="F163" s="70" t="s">
        <v>178</v>
      </c>
      <c r="G163" s="70" t="s">
        <v>1838</v>
      </c>
      <c r="H163" s="70" t="s">
        <v>1839</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1847</v>
      </c>
      <c r="B164" s="70">
        <v>196</v>
      </c>
      <c r="C164" s="70">
        <v>9</v>
      </c>
      <c r="D164" s="70">
        <v>12</v>
      </c>
      <c r="E164" s="70">
        <v>2012</v>
      </c>
      <c r="F164" s="70" t="s">
        <v>179</v>
      </c>
      <c r="G164" s="70" t="s">
        <v>1838</v>
      </c>
      <c r="H164" s="70" t="s">
        <v>1839</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1848</v>
      </c>
      <c r="B165" s="70">
        <v>197</v>
      </c>
      <c r="C165" s="70">
        <v>10</v>
      </c>
      <c r="D165" s="70">
        <v>12</v>
      </c>
      <c r="E165" s="70">
        <v>2013</v>
      </c>
      <c r="F165" s="70" t="s">
        <v>180</v>
      </c>
      <c r="G165" s="70" t="s">
        <v>1838</v>
      </c>
      <c r="H165" s="70" t="s">
        <v>1839</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1849</v>
      </c>
      <c r="B166" s="70">
        <v>198</v>
      </c>
      <c r="C166" s="70">
        <v>11</v>
      </c>
      <c r="D166" s="70">
        <v>12</v>
      </c>
      <c r="E166" s="70">
        <v>2014</v>
      </c>
      <c r="F166" s="70" t="s">
        <v>181</v>
      </c>
      <c r="G166" s="70" t="s">
        <v>1838</v>
      </c>
      <c r="H166" s="70" t="s">
        <v>1839</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1850</v>
      </c>
      <c r="B167" s="70">
        <v>199</v>
      </c>
      <c r="C167" s="70">
        <v>12</v>
      </c>
      <c r="D167" s="70">
        <v>12</v>
      </c>
      <c r="E167" s="70">
        <v>2015</v>
      </c>
      <c r="F167" s="70" t="s">
        <v>182</v>
      </c>
      <c r="G167" s="70" t="s">
        <v>1838</v>
      </c>
      <c r="H167" s="70" t="s">
        <v>1839</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1851</v>
      </c>
      <c r="B168" s="70">
        <v>200</v>
      </c>
      <c r="C168" s="70">
        <v>13</v>
      </c>
      <c r="D168" s="70">
        <v>12</v>
      </c>
      <c r="E168" s="70">
        <v>2016</v>
      </c>
      <c r="F168" s="70" t="s">
        <v>155</v>
      </c>
      <c r="G168" s="70" t="s">
        <v>1838</v>
      </c>
      <c r="H168" s="70" t="s">
        <v>1839</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1852</v>
      </c>
      <c r="B169" s="70">
        <v>201</v>
      </c>
      <c r="C169" s="70">
        <v>14</v>
      </c>
      <c r="D169" s="70">
        <v>12</v>
      </c>
      <c r="E169" s="70">
        <v>2017</v>
      </c>
      <c r="F169" s="70" t="s">
        <v>156</v>
      </c>
      <c r="G169" s="70" t="s">
        <v>1838</v>
      </c>
      <c r="H169" s="70" t="s">
        <v>1839</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1853</v>
      </c>
      <c r="B170" s="70">
        <v>202</v>
      </c>
      <c r="C170" s="70">
        <v>15</v>
      </c>
      <c r="D170" s="70">
        <v>12</v>
      </c>
      <c r="E170" s="70">
        <v>2018</v>
      </c>
      <c r="F170" s="70" t="s">
        <v>183</v>
      </c>
      <c r="G170" s="70" t="s">
        <v>1838</v>
      </c>
      <c r="H170" s="70" t="s">
        <v>1839</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1854</v>
      </c>
      <c r="B171" s="70">
        <v>203</v>
      </c>
      <c r="C171" s="70">
        <v>16</v>
      </c>
      <c r="D171" s="70">
        <v>12</v>
      </c>
      <c r="E171" s="70">
        <v>2019</v>
      </c>
      <c r="F171" s="70" t="s">
        <v>158</v>
      </c>
      <c r="G171" s="70" t="s">
        <v>1838</v>
      </c>
      <c r="H171" s="70" t="s">
        <v>1839</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1855</v>
      </c>
      <c r="B172" s="70">
        <v>204</v>
      </c>
      <c r="C172" s="70">
        <v>17</v>
      </c>
      <c r="D172" s="70">
        <v>12</v>
      </c>
      <c r="E172" s="70">
        <v>2020</v>
      </c>
      <c r="F172" s="70" t="s">
        <v>159</v>
      </c>
      <c r="G172" s="70" t="s">
        <v>1838</v>
      </c>
      <c r="H172" s="70" t="s">
        <v>1839</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1856</v>
      </c>
      <c r="B173" s="70">
        <v>204</v>
      </c>
      <c r="C173" s="70">
        <v>18</v>
      </c>
      <c r="D173" s="70">
        <v>12</v>
      </c>
      <c r="E173" s="70">
        <v>2021</v>
      </c>
      <c r="F173" s="70" t="s">
        <v>160</v>
      </c>
      <c r="G173" s="70" t="s">
        <v>1838</v>
      </c>
      <c r="H173" s="70" t="s">
        <v>1839</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1857</v>
      </c>
      <c r="B174" s="70">
        <v>204</v>
      </c>
      <c r="C174" s="70">
        <v>19</v>
      </c>
      <c r="D174" s="70">
        <v>12</v>
      </c>
      <c r="E174" s="70">
        <v>2022</v>
      </c>
      <c r="F174" s="70" t="s">
        <v>161</v>
      </c>
      <c r="G174" s="70" t="s">
        <v>1838</v>
      </c>
      <c r="H174" s="70" t="s">
        <v>1839</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204</v>
      </c>
      <c r="C175" s="70">
        <v>20</v>
      </c>
      <c r="D175" s="70">
        <v>12</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204</v>
      </c>
      <c r="C176" s="70">
        <v>21</v>
      </c>
      <c r="D176" s="70">
        <v>12</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409</v>
      </c>
      <c r="C177" s="70">
        <v>1</v>
      </c>
      <c r="D177" s="70">
        <v>25</v>
      </c>
      <c r="E177" s="70">
        <v>1990</v>
      </c>
      <c r="F177" s="70" t="s">
        <v>787</v>
      </c>
      <c r="G177" s="70" t="s">
        <v>1861</v>
      </c>
      <c r="H177" s="70" t="s">
        <v>1862</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410</v>
      </c>
      <c r="C178" s="70">
        <v>2</v>
      </c>
      <c r="D178" s="70">
        <v>25</v>
      </c>
      <c r="E178" s="70">
        <v>2005</v>
      </c>
      <c r="F178" s="70" t="s">
        <v>789</v>
      </c>
      <c r="G178" s="1064" t="s">
        <v>1861</v>
      </c>
      <c r="H178" s="70" t="s">
        <v>1862</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411</v>
      </c>
      <c r="C179" s="70">
        <v>3</v>
      </c>
      <c r="D179" s="70">
        <v>25</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412</v>
      </c>
      <c r="C180" s="70">
        <v>4</v>
      </c>
      <c r="D180" s="70">
        <v>25</v>
      </c>
      <c r="E180" s="70">
        <v>2007</v>
      </c>
      <c r="F180" s="70" t="s">
        <v>791</v>
      </c>
      <c r="G180" s="70" t="s">
        <v>1861</v>
      </c>
      <c r="H180" s="70" t="s">
        <v>1862</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413</v>
      </c>
      <c r="C181" s="70">
        <v>5</v>
      </c>
      <c r="D181" s="70">
        <v>25</v>
      </c>
      <c r="E181" s="70">
        <v>2008</v>
      </c>
      <c r="F181" s="70" t="s">
        <v>792</v>
      </c>
      <c r="G181" s="70" t="s">
        <v>1861</v>
      </c>
      <c r="H181" s="70" t="s">
        <v>1862</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414</v>
      </c>
      <c r="C182" s="70">
        <v>6</v>
      </c>
      <c r="D182" s="70">
        <v>25</v>
      </c>
      <c r="E182" s="70">
        <v>2009</v>
      </c>
      <c r="F182" s="70" t="s">
        <v>176</v>
      </c>
      <c r="G182" s="70" t="s">
        <v>1861</v>
      </c>
      <c r="H182" s="70" t="s">
        <v>1862</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1868</v>
      </c>
      <c r="B183" s="70">
        <v>415</v>
      </c>
      <c r="C183" s="70">
        <v>7</v>
      </c>
      <c r="D183" s="70">
        <v>25</v>
      </c>
      <c r="E183" s="70">
        <v>2010</v>
      </c>
      <c r="F183" s="70" t="s">
        <v>177</v>
      </c>
      <c r="G183" s="70" t="s">
        <v>1861</v>
      </c>
      <c r="H183" s="70" t="s">
        <v>1862</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1869</v>
      </c>
      <c r="B184" s="70">
        <v>416</v>
      </c>
      <c r="C184" s="70">
        <v>8</v>
      </c>
      <c r="D184" s="70">
        <v>25</v>
      </c>
      <c r="E184" s="70">
        <v>2011</v>
      </c>
      <c r="F184" s="70" t="s">
        <v>178</v>
      </c>
      <c r="G184" s="70" t="s">
        <v>1861</v>
      </c>
      <c r="H184" s="70" t="s">
        <v>1862</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1870</v>
      </c>
      <c r="B185" s="70">
        <v>417</v>
      </c>
      <c r="C185" s="70">
        <v>9</v>
      </c>
      <c r="D185" s="70">
        <v>25</v>
      </c>
      <c r="E185" s="70">
        <v>2012</v>
      </c>
      <c r="F185" s="70" t="s">
        <v>179</v>
      </c>
      <c r="G185" s="70" t="s">
        <v>1861</v>
      </c>
      <c r="H185" s="70" t="s">
        <v>1862</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1871</v>
      </c>
      <c r="B186" s="70">
        <v>418</v>
      </c>
      <c r="C186" s="70">
        <v>10</v>
      </c>
      <c r="D186" s="70">
        <v>25</v>
      </c>
      <c r="E186" s="70">
        <v>2013</v>
      </c>
      <c r="F186" s="70" t="s">
        <v>180</v>
      </c>
      <c r="G186" s="70" t="s">
        <v>1861</v>
      </c>
      <c r="H186" s="70" t="s">
        <v>1862</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1872</v>
      </c>
      <c r="B187" s="70">
        <v>419</v>
      </c>
      <c r="C187" s="70">
        <v>11</v>
      </c>
      <c r="D187" s="70">
        <v>25</v>
      </c>
      <c r="E187" s="70">
        <v>2014</v>
      </c>
      <c r="F187" s="70" t="s">
        <v>181</v>
      </c>
      <c r="G187" s="70" t="s">
        <v>1861</v>
      </c>
      <c r="H187" s="70" t="s">
        <v>1862</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1873</v>
      </c>
      <c r="B188" s="70">
        <v>420</v>
      </c>
      <c r="C188" s="70">
        <v>12</v>
      </c>
      <c r="D188" s="70">
        <v>25</v>
      </c>
      <c r="E188" s="70">
        <v>2015</v>
      </c>
      <c r="F188" s="70" t="s">
        <v>182</v>
      </c>
      <c r="G188" s="70" t="s">
        <v>1861</v>
      </c>
      <c r="H188" s="70" t="s">
        <v>1862</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1874</v>
      </c>
      <c r="B189" s="70">
        <v>421</v>
      </c>
      <c r="C189" s="70">
        <v>13</v>
      </c>
      <c r="D189" s="70">
        <v>25</v>
      </c>
      <c r="E189" s="70">
        <v>2016</v>
      </c>
      <c r="F189" s="70" t="s">
        <v>155</v>
      </c>
      <c r="G189" s="70" t="s">
        <v>1861</v>
      </c>
      <c r="H189" s="70" t="s">
        <v>1862</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1875</v>
      </c>
      <c r="B190" s="70">
        <v>422</v>
      </c>
      <c r="C190" s="70">
        <v>14</v>
      </c>
      <c r="D190" s="70">
        <v>25</v>
      </c>
      <c r="E190" s="70">
        <v>2017</v>
      </c>
      <c r="F190" s="70" t="s">
        <v>156</v>
      </c>
      <c r="G190" s="70" t="s">
        <v>1861</v>
      </c>
      <c r="H190" s="70" t="s">
        <v>1862</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1876</v>
      </c>
      <c r="B191" s="70">
        <v>423</v>
      </c>
      <c r="C191" s="70">
        <v>15</v>
      </c>
      <c r="D191" s="70">
        <v>25</v>
      </c>
      <c r="E191" s="70">
        <v>2018</v>
      </c>
      <c r="F191" s="70" t="s">
        <v>183</v>
      </c>
      <c r="G191" s="70" t="s">
        <v>1861</v>
      </c>
      <c r="H191" s="70" t="s">
        <v>1862</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1877</v>
      </c>
      <c r="B192" s="70">
        <v>424</v>
      </c>
      <c r="C192" s="70">
        <v>16</v>
      </c>
      <c r="D192" s="70">
        <v>25</v>
      </c>
      <c r="E192" s="70">
        <v>2019</v>
      </c>
      <c r="F192" s="70" t="s">
        <v>158</v>
      </c>
      <c r="G192" s="70" t="s">
        <v>1861</v>
      </c>
      <c r="H192" s="70" t="s">
        <v>1862</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1878</v>
      </c>
      <c r="B193" s="70">
        <v>425</v>
      </c>
      <c r="C193" s="70">
        <v>17</v>
      </c>
      <c r="D193" s="70">
        <v>25</v>
      </c>
      <c r="E193" s="70">
        <v>2020</v>
      </c>
      <c r="F193" s="70" t="s">
        <v>159</v>
      </c>
      <c r="G193" s="70" t="s">
        <v>1861</v>
      </c>
      <c r="H193" s="70" t="s">
        <v>1862</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1879</v>
      </c>
      <c r="B194" s="70">
        <v>425</v>
      </c>
      <c r="C194" s="70">
        <v>18</v>
      </c>
      <c r="D194" s="70">
        <v>25</v>
      </c>
      <c r="E194" s="70">
        <v>2021</v>
      </c>
      <c r="F194" s="70" t="s">
        <v>160</v>
      </c>
      <c r="G194" s="70" t="s">
        <v>1861</v>
      </c>
      <c r="H194" s="70" t="s">
        <v>1862</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1880</v>
      </c>
      <c r="B195" s="70">
        <v>425</v>
      </c>
      <c r="C195" s="70">
        <v>19</v>
      </c>
      <c r="D195" s="70">
        <v>25</v>
      </c>
      <c r="E195" s="70">
        <v>2022</v>
      </c>
      <c r="F195" s="70" t="s">
        <v>161</v>
      </c>
      <c r="G195" s="70" t="s">
        <v>1861</v>
      </c>
      <c r="H195" s="70" t="s">
        <v>1862</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425</v>
      </c>
      <c r="C196" s="70">
        <v>20</v>
      </c>
      <c r="D196" s="70">
        <v>25</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425</v>
      </c>
      <c r="C197" s="70">
        <v>21</v>
      </c>
      <c r="D197" s="70">
        <v>25</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35</v>
      </c>
      <c r="C198" s="70">
        <v>1</v>
      </c>
      <c r="D198" s="70">
        <v>3</v>
      </c>
      <c r="E198" s="70">
        <v>1990</v>
      </c>
      <c r="F198" s="70" t="s">
        <v>787</v>
      </c>
      <c r="G198" s="1064" t="s">
        <v>1884</v>
      </c>
      <c r="H198" s="70" t="s">
        <v>1885</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36</v>
      </c>
      <c r="C199" s="70">
        <v>2</v>
      </c>
      <c r="D199" s="70">
        <v>3</v>
      </c>
      <c r="E199" s="70">
        <v>2005</v>
      </c>
      <c r="F199" s="70" t="s">
        <v>789</v>
      </c>
      <c r="G199" s="70" t="s">
        <v>1884</v>
      </c>
      <c r="H199" s="70" t="s">
        <v>1885</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37</v>
      </c>
      <c r="C200" s="70">
        <v>3</v>
      </c>
      <c r="D200" s="70">
        <v>3</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38</v>
      </c>
      <c r="C201" s="70">
        <v>4</v>
      </c>
      <c r="D201" s="70">
        <v>3</v>
      </c>
      <c r="E201" s="70">
        <v>2007</v>
      </c>
      <c r="F201" s="70" t="s">
        <v>791</v>
      </c>
      <c r="G201" s="70" t="s">
        <v>1884</v>
      </c>
      <c r="H201" s="70" t="s">
        <v>1885</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39</v>
      </c>
      <c r="C202" s="70">
        <v>5</v>
      </c>
      <c r="D202" s="70">
        <v>3</v>
      </c>
      <c r="E202" s="70">
        <v>2008</v>
      </c>
      <c r="F202" s="70" t="s">
        <v>792</v>
      </c>
      <c r="G202" s="70" t="s">
        <v>1884</v>
      </c>
      <c r="H202" s="70" t="s">
        <v>1885</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40</v>
      </c>
      <c r="C203" s="70">
        <v>6</v>
      </c>
      <c r="D203" s="70">
        <v>3</v>
      </c>
      <c r="E203" s="70">
        <v>2009</v>
      </c>
      <c r="F203" s="70" t="s">
        <v>176</v>
      </c>
      <c r="G203" s="70" t="s">
        <v>1884</v>
      </c>
      <c r="H203" s="70" t="s">
        <v>1885</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1891</v>
      </c>
      <c r="B204" s="70">
        <v>41</v>
      </c>
      <c r="C204" s="70">
        <v>7</v>
      </c>
      <c r="D204" s="70">
        <v>3</v>
      </c>
      <c r="E204" s="70">
        <v>2010</v>
      </c>
      <c r="F204" s="70" t="s">
        <v>177</v>
      </c>
      <c r="G204" s="70" t="s">
        <v>1884</v>
      </c>
      <c r="H204" s="70" t="s">
        <v>1885</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1892</v>
      </c>
      <c r="B205" s="70">
        <v>42</v>
      </c>
      <c r="C205" s="70">
        <v>8</v>
      </c>
      <c r="D205" s="70">
        <v>3</v>
      </c>
      <c r="E205" s="70">
        <v>2011</v>
      </c>
      <c r="F205" s="70" t="s">
        <v>178</v>
      </c>
      <c r="G205" s="70" t="s">
        <v>1884</v>
      </c>
      <c r="H205" s="70" t="s">
        <v>1885</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1893</v>
      </c>
      <c r="B206" s="70">
        <v>43</v>
      </c>
      <c r="C206" s="70">
        <v>9</v>
      </c>
      <c r="D206" s="70">
        <v>3</v>
      </c>
      <c r="E206" s="70">
        <v>2012</v>
      </c>
      <c r="F206" s="70" t="s">
        <v>179</v>
      </c>
      <c r="G206" s="70" t="s">
        <v>1884</v>
      </c>
      <c r="H206" s="70" t="s">
        <v>1885</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1894</v>
      </c>
      <c r="B207" s="70">
        <v>44</v>
      </c>
      <c r="C207" s="70">
        <v>10</v>
      </c>
      <c r="D207" s="70">
        <v>3</v>
      </c>
      <c r="E207" s="70">
        <v>2013</v>
      </c>
      <c r="F207" s="70" t="s">
        <v>180</v>
      </c>
      <c r="G207" s="70" t="s">
        <v>1884</v>
      </c>
      <c r="H207" s="70" t="s">
        <v>1885</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1895</v>
      </c>
      <c r="B208" s="70">
        <v>45</v>
      </c>
      <c r="C208" s="70">
        <v>11</v>
      </c>
      <c r="D208" s="70">
        <v>3</v>
      </c>
      <c r="E208" s="70">
        <v>2014</v>
      </c>
      <c r="F208" s="70" t="s">
        <v>181</v>
      </c>
      <c r="G208" s="70" t="s">
        <v>1884</v>
      </c>
      <c r="H208" s="70" t="s">
        <v>1885</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1896</v>
      </c>
      <c r="B209" s="70">
        <v>46</v>
      </c>
      <c r="C209" s="70">
        <v>12</v>
      </c>
      <c r="D209" s="70">
        <v>3</v>
      </c>
      <c r="E209" s="70">
        <v>2015</v>
      </c>
      <c r="F209" s="70" t="s">
        <v>182</v>
      </c>
      <c r="G209" s="70" t="s">
        <v>1884</v>
      </c>
      <c r="H209" s="70" t="s">
        <v>1885</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1897</v>
      </c>
      <c r="B210" s="70">
        <v>47</v>
      </c>
      <c r="C210" s="70">
        <v>13</v>
      </c>
      <c r="D210" s="70">
        <v>3</v>
      </c>
      <c r="E210" s="70">
        <v>2016</v>
      </c>
      <c r="F210" s="70" t="s">
        <v>155</v>
      </c>
      <c r="G210" s="70" t="s">
        <v>1884</v>
      </c>
      <c r="H210" s="70" t="s">
        <v>1885</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1898</v>
      </c>
      <c r="B211" s="70">
        <v>48</v>
      </c>
      <c r="C211" s="70">
        <v>14</v>
      </c>
      <c r="D211" s="70">
        <v>3</v>
      </c>
      <c r="E211" s="70">
        <v>2017</v>
      </c>
      <c r="F211" s="70" t="s">
        <v>156</v>
      </c>
      <c r="G211" s="70" t="s">
        <v>1884</v>
      </c>
      <c r="H211" s="70" t="s">
        <v>1885</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1899</v>
      </c>
      <c r="B212" s="70">
        <v>49</v>
      </c>
      <c r="C212" s="70">
        <v>15</v>
      </c>
      <c r="D212" s="70">
        <v>3</v>
      </c>
      <c r="E212" s="70">
        <v>2018</v>
      </c>
      <c r="F212" s="70" t="s">
        <v>183</v>
      </c>
      <c r="G212" s="70" t="s">
        <v>1884</v>
      </c>
      <c r="H212" s="70" t="s">
        <v>1885</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1900</v>
      </c>
      <c r="B213" s="70">
        <v>50</v>
      </c>
      <c r="C213" s="70">
        <v>16</v>
      </c>
      <c r="D213" s="70">
        <v>3</v>
      </c>
      <c r="E213" s="70">
        <v>2019</v>
      </c>
      <c r="F213" s="70" t="s">
        <v>158</v>
      </c>
      <c r="G213" s="70" t="s">
        <v>1884</v>
      </c>
      <c r="H213" s="70" t="s">
        <v>1885</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1901</v>
      </c>
      <c r="B214" s="70">
        <v>51</v>
      </c>
      <c r="C214" s="70">
        <v>17</v>
      </c>
      <c r="D214" s="70">
        <v>3</v>
      </c>
      <c r="E214" s="70">
        <v>2020</v>
      </c>
      <c r="F214" s="70" t="s">
        <v>159</v>
      </c>
      <c r="G214" s="70" t="s">
        <v>1884</v>
      </c>
      <c r="H214" s="70" t="s">
        <v>1885</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1902</v>
      </c>
      <c r="B215" s="70">
        <v>51</v>
      </c>
      <c r="C215" s="70">
        <v>18</v>
      </c>
      <c r="D215" s="70">
        <v>3</v>
      </c>
      <c r="E215" s="70">
        <v>2021</v>
      </c>
      <c r="F215" s="70" t="s">
        <v>160</v>
      </c>
      <c r="G215" s="70" t="s">
        <v>1884</v>
      </c>
      <c r="H215" s="70" t="s">
        <v>1885</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1903</v>
      </c>
      <c r="B216" s="70">
        <v>51</v>
      </c>
      <c r="C216" s="70">
        <v>19</v>
      </c>
      <c r="D216" s="70">
        <v>3</v>
      </c>
      <c r="E216" s="70">
        <v>2022</v>
      </c>
      <c r="F216" s="70" t="s">
        <v>161</v>
      </c>
      <c r="G216" s="1064" t="s">
        <v>1884</v>
      </c>
      <c r="H216" s="70" t="s">
        <v>1885</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51</v>
      </c>
      <c r="C217" s="70">
        <v>20</v>
      </c>
      <c r="D217" s="70">
        <v>3</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51</v>
      </c>
      <c r="C218" s="70">
        <v>21</v>
      </c>
      <c r="D218" s="70">
        <v>3</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18</v>
      </c>
      <c r="C219" s="70">
        <v>1</v>
      </c>
      <c r="D219" s="70">
        <v>2</v>
      </c>
      <c r="E219" s="70">
        <v>1990</v>
      </c>
      <c r="F219" s="70" t="s">
        <v>787</v>
      </c>
      <c r="G219" s="70" t="s">
        <v>1907</v>
      </c>
      <c r="H219" s="70" t="s">
        <v>1908</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19</v>
      </c>
      <c r="C220" s="70">
        <v>2</v>
      </c>
      <c r="D220" s="70">
        <v>2</v>
      </c>
      <c r="E220" s="70">
        <v>2005</v>
      </c>
      <c r="F220" s="70" t="s">
        <v>789</v>
      </c>
      <c r="G220" s="70" t="s">
        <v>1907</v>
      </c>
      <c r="H220" s="70" t="s">
        <v>1908</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20</v>
      </c>
      <c r="C221" s="70">
        <v>3</v>
      </c>
      <c r="D221" s="70">
        <v>2</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21</v>
      </c>
      <c r="C222" s="70">
        <v>4</v>
      </c>
      <c r="D222" s="70">
        <v>2</v>
      </c>
      <c r="E222" s="70">
        <v>2007</v>
      </c>
      <c r="F222" s="70" t="s">
        <v>791</v>
      </c>
      <c r="G222" s="70" t="s">
        <v>1907</v>
      </c>
      <c r="H222" s="70" t="s">
        <v>1908</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22</v>
      </c>
      <c r="C223" s="70">
        <v>5</v>
      </c>
      <c r="D223" s="70">
        <v>2</v>
      </c>
      <c r="E223" s="70">
        <v>2008</v>
      </c>
      <c r="F223" s="70" t="s">
        <v>792</v>
      </c>
      <c r="G223" s="70" t="s">
        <v>1907</v>
      </c>
      <c r="H223" s="70" t="s">
        <v>1908</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23</v>
      </c>
      <c r="C224" s="70">
        <v>6</v>
      </c>
      <c r="D224" s="70">
        <v>2</v>
      </c>
      <c r="E224" s="70">
        <v>2009</v>
      </c>
      <c r="F224" s="70" t="s">
        <v>176</v>
      </c>
      <c r="G224" s="70" t="s">
        <v>1907</v>
      </c>
      <c r="H224" s="70" t="s">
        <v>1908</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1914</v>
      </c>
      <c r="B225" s="70">
        <v>24</v>
      </c>
      <c r="C225" s="70">
        <v>7</v>
      </c>
      <c r="D225" s="70">
        <v>2</v>
      </c>
      <c r="E225" s="70">
        <v>2010</v>
      </c>
      <c r="F225" s="70" t="s">
        <v>177</v>
      </c>
      <c r="G225" s="70" t="s">
        <v>1907</v>
      </c>
      <c r="H225" s="70" t="s">
        <v>1908</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1915</v>
      </c>
      <c r="B226" s="70">
        <v>25</v>
      </c>
      <c r="C226" s="70">
        <v>8</v>
      </c>
      <c r="D226" s="70">
        <v>2</v>
      </c>
      <c r="E226" s="70">
        <v>2011</v>
      </c>
      <c r="F226" s="70" t="s">
        <v>178</v>
      </c>
      <c r="G226" s="70" t="s">
        <v>1907</v>
      </c>
      <c r="H226" s="70" t="s">
        <v>1908</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1916</v>
      </c>
      <c r="B227" s="70">
        <v>26</v>
      </c>
      <c r="C227" s="70">
        <v>9</v>
      </c>
      <c r="D227" s="70">
        <v>2</v>
      </c>
      <c r="E227" s="70">
        <v>2012</v>
      </c>
      <c r="F227" s="70" t="s">
        <v>179</v>
      </c>
      <c r="G227" s="70" t="s">
        <v>1907</v>
      </c>
      <c r="H227" s="70" t="s">
        <v>1908</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1917</v>
      </c>
      <c r="B228" s="70">
        <v>27</v>
      </c>
      <c r="C228" s="70">
        <v>10</v>
      </c>
      <c r="D228" s="70">
        <v>2</v>
      </c>
      <c r="E228" s="70">
        <v>2013</v>
      </c>
      <c r="F228" s="70" t="s">
        <v>180</v>
      </c>
      <c r="G228" s="70" t="s">
        <v>1907</v>
      </c>
      <c r="H228" s="70" t="s">
        <v>1908</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1918</v>
      </c>
      <c r="B229" s="70">
        <v>28</v>
      </c>
      <c r="C229" s="70">
        <v>11</v>
      </c>
      <c r="D229" s="70">
        <v>2</v>
      </c>
      <c r="E229" s="70">
        <v>2014</v>
      </c>
      <c r="F229" s="70" t="s">
        <v>181</v>
      </c>
      <c r="G229" s="70" t="s">
        <v>1907</v>
      </c>
      <c r="H229" s="70" t="s">
        <v>1908</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1919</v>
      </c>
      <c r="B230" s="70">
        <v>29</v>
      </c>
      <c r="C230" s="70">
        <v>12</v>
      </c>
      <c r="D230" s="70">
        <v>2</v>
      </c>
      <c r="E230" s="70">
        <v>2015</v>
      </c>
      <c r="F230" s="70" t="s">
        <v>182</v>
      </c>
      <c r="G230" s="70" t="s">
        <v>1907</v>
      </c>
      <c r="H230" s="70" t="s">
        <v>1908</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1920</v>
      </c>
      <c r="B231" s="70">
        <v>30</v>
      </c>
      <c r="C231" s="70">
        <v>13</v>
      </c>
      <c r="D231" s="70">
        <v>2</v>
      </c>
      <c r="E231" s="70">
        <v>2016</v>
      </c>
      <c r="F231" s="70" t="s">
        <v>155</v>
      </c>
      <c r="G231" s="70" t="s">
        <v>1907</v>
      </c>
      <c r="H231" s="70" t="s">
        <v>1908</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1921</v>
      </c>
      <c r="B232" s="70">
        <v>31</v>
      </c>
      <c r="C232" s="70">
        <v>14</v>
      </c>
      <c r="D232" s="70">
        <v>2</v>
      </c>
      <c r="E232" s="70">
        <v>2017</v>
      </c>
      <c r="F232" s="70" t="s">
        <v>156</v>
      </c>
      <c r="G232" s="70" t="s">
        <v>1907</v>
      </c>
      <c r="H232" s="70" t="s">
        <v>1908</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1922</v>
      </c>
      <c r="B233" s="70">
        <v>32</v>
      </c>
      <c r="C233" s="70">
        <v>15</v>
      </c>
      <c r="D233" s="70">
        <v>2</v>
      </c>
      <c r="E233" s="70">
        <v>2018</v>
      </c>
      <c r="F233" s="70" t="s">
        <v>183</v>
      </c>
      <c r="G233" s="70" t="s">
        <v>1907</v>
      </c>
      <c r="H233" s="70" t="s">
        <v>1908</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1923</v>
      </c>
      <c r="B234" s="70">
        <v>33</v>
      </c>
      <c r="C234" s="70">
        <v>16</v>
      </c>
      <c r="D234" s="70">
        <v>2</v>
      </c>
      <c r="E234" s="70">
        <v>2019</v>
      </c>
      <c r="F234" s="70" t="s">
        <v>158</v>
      </c>
      <c r="G234" s="70" t="s">
        <v>1907</v>
      </c>
      <c r="H234" s="70" t="s">
        <v>1908</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1924</v>
      </c>
      <c r="B235" s="70">
        <v>34</v>
      </c>
      <c r="C235" s="70">
        <v>17</v>
      </c>
      <c r="D235" s="70">
        <v>2</v>
      </c>
      <c r="E235" s="70">
        <v>2020</v>
      </c>
      <c r="F235" s="70" t="s">
        <v>159</v>
      </c>
      <c r="G235" s="1064" t="s">
        <v>1907</v>
      </c>
      <c r="H235" s="70" t="s">
        <v>1908</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1925</v>
      </c>
      <c r="B236" s="70">
        <v>34</v>
      </c>
      <c r="C236" s="70">
        <v>18</v>
      </c>
      <c r="D236" s="70">
        <v>2</v>
      </c>
      <c r="E236" s="70">
        <v>2021</v>
      </c>
      <c r="F236" s="70" t="s">
        <v>160</v>
      </c>
      <c r="G236" s="1064" t="s">
        <v>1907</v>
      </c>
      <c r="H236" s="70" t="s">
        <v>1908</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1926</v>
      </c>
      <c r="B237" s="70">
        <v>34</v>
      </c>
      <c r="C237" s="70">
        <v>19</v>
      </c>
      <c r="D237" s="70">
        <v>2</v>
      </c>
      <c r="E237" s="70">
        <v>2022</v>
      </c>
      <c r="F237" s="70" t="s">
        <v>161</v>
      </c>
      <c r="G237" s="70" t="s">
        <v>1907</v>
      </c>
      <c r="H237" s="70" t="s">
        <v>1908</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34</v>
      </c>
      <c r="C238" s="70">
        <v>20</v>
      </c>
      <c r="D238" s="70">
        <v>2</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34</v>
      </c>
      <c r="C239" s="70">
        <v>21</v>
      </c>
      <c r="D239" s="70">
        <v>2</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477</v>
      </c>
      <c r="C240" s="70">
        <v>1</v>
      </c>
      <c r="D240" s="70">
        <v>29</v>
      </c>
      <c r="E240" s="70">
        <v>1990</v>
      </c>
      <c r="F240" s="70" t="s">
        <v>787</v>
      </c>
      <c r="G240" s="70" t="s">
        <v>1930</v>
      </c>
      <c r="H240" s="70" t="s">
        <v>1931</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478</v>
      </c>
      <c r="C241" s="70">
        <v>2</v>
      </c>
      <c r="D241" s="70">
        <v>29</v>
      </c>
      <c r="E241" s="70">
        <v>2005</v>
      </c>
      <c r="F241" s="70" t="s">
        <v>789</v>
      </c>
      <c r="G241" s="70" t="s">
        <v>1930</v>
      </c>
      <c r="H241" s="70" t="s">
        <v>1931</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479</v>
      </c>
      <c r="C242" s="70">
        <v>3</v>
      </c>
      <c r="D242" s="70">
        <v>29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480</v>
      </c>
      <c r="C243" s="70">
        <v>4</v>
      </c>
      <c r="D243" s="70">
        <v>29</v>
      </c>
      <c r="E243" s="70">
        <v>2007</v>
      </c>
      <c r="F243" s="70" t="s">
        <v>791</v>
      </c>
      <c r="G243" s="70" t="s">
        <v>1930</v>
      </c>
      <c r="H243" s="70" t="s">
        <v>1931</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481</v>
      </c>
      <c r="C244" s="70">
        <v>5</v>
      </c>
      <c r="D244" s="70">
        <v>29</v>
      </c>
      <c r="E244" s="70">
        <v>2008</v>
      </c>
      <c r="F244" s="70" t="s">
        <v>792</v>
      </c>
      <c r="G244" s="70" t="s">
        <v>1930</v>
      </c>
      <c r="H244" s="70" t="s">
        <v>1931</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482</v>
      </c>
      <c r="C245" s="70">
        <v>6</v>
      </c>
      <c r="D245" s="70">
        <v>29</v>
      </c>
      <c r="E245" s="70">
        <v>2009</v>
      </c>
      <c r="F245" s="70" t="s">
        <v>176</v>
      </c>
      <c r="G245" s="70" t="s">
        <v>1930</v>
      </c>
      <c r="H245" s="70" t="s">
        <v>1931</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1937</v>
      </c>
      <c r="B246" s="70">
        <v>483</v>
      </c>
      <c r="C246" s="70">
        <v>7</v>
      </c>
      <c r="D246" s="70">
        <v>29</v>
      </c>
      <c r="E246" s="70">
        <v>2010</v>
      </c>
      <c r="F246" s="70" t="s">
        <v>177</v>
      </c>
      <c r="G246" s="70" t="s">
        <v>1930</v>
      </c>
      <c r="H246" s="70" t="s">
        <v>1931</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1938</v>
      </c>
      <c r="B247" s="70">
        <v>484</v>
      </c>
      <c r="C247" s="70">
        <v>8</v>
      </c>
      <c r="D247" s="70">
        <v>29</v>
      </c>
      <c r="E247" s="70">
        <v>2011</v>
      </c>
      <c r="F247" s="70" t="s">
        <v>178</v>
      </c>
      <c r="G247" s="70" t="s">
        <v>1930</v>
      </c>
      <c r="H247" s="70" t="s">
        <v>1931</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1939</v>
      </c>
      <c r="B248" s="70">
        <v>485</v>
      </c>
      <c r="C248" s="70">
        <v>9</v>
      </c>
      <c r="D248" s="70">
        <v>29</v>
      </c>
      <c r="E248" s="70">
        <v>2012</v>
      </c>
      <c r="F248" s="70" t="s">
        <v>179</v>
      </c>
      <c r="G248" s="70" t="s">
        <v>1930</v>
      </c>
      <c r="H248" s="70" t="s">
        <v>1931</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1940</v>
      </c>
      <c r="B249" s="70">
        <v>486</v>
      </c>
      <c r="C249" s="70">
        <v>10</v>
      </c>
      <c r="D249" s="70">
        <v>29</v>
      </c>
      <c r="E249" s="70">
        <v>2013</v>
      </c>
      <c r="F249" s="70" t="s">
        <v>180</v>
      </c>
      <c r="G249" s="70" t="s">
        <v>1930</v>
      </c>
      <c r="H249" s="70" t="s">
        <v>1931</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1941</v>
      </c>
      <c r="B250" s="70">
        <v>487</v>
      </c>
      <c r="C250" s="70">
        <v>11</v>
      </c>
      <c r="D250" s="70">
        <v>29</v>
      </c>
      <c r="E250" s="70">
        <v>2014</v>
      </c>
      <c r="F250" s="70" t="s">
        <v>181</v>
      </c>
      <c r="G250" s="70" t="s">
        <v>1930</v>
      </c>
      <c r="H250" s="70" t="s">
        <v>1931</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1942</v>
      </c>
      <c r="B251" s="70">
        <v>488</v>
      </c>
      <c r="C251" s="70">
        <v>12</v>
      </c>
      <c r="D251" s="70">
        <v>29</v>
      </c>
      <c r="E251" s="70">
        <v>2015</v>
      </c>
      <c r="F251" s="70" t="s">
        <v>182</v>
      </c>
      <c r="G251" s="70" t="s">
        <v>1930</v>
      </c>
      <c r="H251" s="70" t="s">
        <v>1931</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1943</v>
      </c>
      <c r="B252" s="70">
        <v>489</v>
      </c>
      <c r="C252" s="70">
        <v>13</v>
      </c>
      <c r="D252" s="70">
        <v>29</v>
      </c>
      <c r="E252" s="70">
        <v>2016</v>
      </c>
      <c r="F252" s="70" t="s">
        <v>155</v>
      </c>
      <c r="G252" s="70" t="s">
        <v>1930</v>
      </c>
      <c r="H252" s="70" t="s">
        <v>1931</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1944</v>
      </c>
      <c r="B253" s="70">
        <v>490</v>
      </c>
      <c r="C253" s="70">
        <v>14</v>
      </c>
      <c r="D253" s="70">
        <v>29</v>
      </c>
      <c r="E253" s="70">
        <v>2017</v>
      </c>
      <c r="F253" s="70" t="s">
        <v>156</v>
      </c>
      <c r="G253" s="70" t="s">
        <v>1930</v>
      </c>
      <c r="H253" s="70" t="s">
        <v>1931</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1945</v>
      </c>
      <c r="B254" s="70">
        <v>491</v>
      </c>
      <c r="C254" s="70">
        <v>15</v>
      </c>
      <c r="D254" s="70">
        <v>29</v>
      </c>
      <c r="E254" s="70">
        <v>2018</v>
      </c>
      <c r="F254" s="70" t="s">
        <v>183</v>
      </c>
      <c r="G254" s="1064" t="s">
        <v>1930</v>
      </c>
      <c r="H254" s="70" t="s">
        <v>1931</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1946</v>
      </c>
      <c r="B255" s="70">
        <v>492</v>
      </c>
      <c r="C255" s="70">
        <v>16</v>
      </c>
      <c r="D255" s="70">
        <v>29</v>
      </c>
      <c r="E255" s="70">
        <v>2019</v>
      </c>
      <c r="F255" s="70" t="s">
        <v>158</v>
      </c>
      <c r="G255" s="1064" t="s">
        <v>1930</v>
      </c>
      <c r="H255" s="70" t="s">
        <v>1931</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1947</v>
      </c>
      <c r="B256" s="70">
        <v>493</v>
      </c>
      <c r="C256" s="70">
        <v>17</v>
      </c>
      <c r="D256" s="70">
        <v>29</v>
      </c>
      <c r="E256" s="70">
        <v>2020</v>
      </c>
      <c r="F256" s="70" t="s">
        <v>159</v>
      </c>
      <c r="G256" s="70" t="s">
        <v>1930</v>
      </c>
      <c r="H256" s="70" t="s">
        <v>1931</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1948</v>
      </c>
      <c r="B257" s="70">
        <v>493</v>
      </c>
      <c r="C257" s="70">
        <v>18</v>
      </c>
      <c r="D257" s="70">
        <v>29</v>
      </c>
      <c r="E257" s="70">
        <v>2021</v>
      </c>
      <c r="F257" s="70" t="s">
        <v>160</v>
      </c>
      <c r="G257" s="70" t="s">
        <v>1930</v>
      </c>
      <c r="H257" s="70" t="s">
        <v>1931</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1949</v>
      </c>
      <c r="B258" s="70">
        <v>493</v>
      </c>
      <c r="C258" s="70">
        <v>19</v>
      </c>
      <c r="D258" s="70">
        <v>29</v>
      </c>
      <c r="E258" s="70">
        <v>2022</v>
      </c>
      <c r="F258" s="70" t="s">
        <v>161</v>
      </c>
      <c r="G258" s="70" t="s">
        <v>1930</v>
      </c>
      <c r="H258" s="70" t="s">
        <v>1931</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493</v>
      </c>
      <c r="C259" s="70">
        <v>20</v>
      </c>
      <c r="D259" s="70">
        <v>29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493</v>
      </c>
      <c r="C260" s="70">
        <v>21</v>
      </c>
      <c r="D260" s="70">
        <v>29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324</v>
      </c>
      <c r="C261" s="70">
        <v>1</v>
      </c>
      <c r="D261" s="70">
        <v>20</v>
      </c>
      <c r="E261" s="70">
        <v>1990</v>
      </c>
      <c r="F261" s="70" t="s">
        <v>787</v>
      </c>
      <c r="G261" s="70" t="s">
        <v>1953</v>
      </c>
      <c r="H261" s="70" t="s">
        <v>1954</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325</v>
      </c>
      <c r="C262" s="70">
        <v>2</v>
      </c>
      <c r="D262" s="70">
        <v>20</v>
      </c>
      <c r="E262" s="70">
        <v>2005</v>
      </c>
      <c r="F262" s="70" t="s">
        <v>789</v>
      </c>
      <c r="G262" s="70" t="s">
        <v>1953</v>
      </c>
      <c r="H262" s="70" t="s">
        <v>1954</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326</v>
      </c>
      <c r="C263" s="70">
        <v>3</v>
      </c>
      <c r="D263" s="70">
        <v>20</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327</v>
      </c>
      <c r="C264" s="70">
        <v>4</v>
      </c>
      <c r="D264" s="70">
        <v>20</v>
      </c>
      <c r="E264" s="70">
        <v>2007</v>
      </c>
      <c r="F264" s="70" t="s">
        <v>791</v>
      </c>
      <c r="G264" s="70" t="s">
        <v>1953</v>
      </c>
      <c r="H264" s="70" t="s">
        <v>1954</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328</v>
      </c>
      <c r="C265" s="70">
        <v>5</v>
      </c>
      <c r="D265" s="70">
        <v>20</v>
      </c>
      <c r="E265" s="70">
        <v>2008</v>
      </c>
      <c r="F265" s="70" t="s">
        <v>792</v>
      </c>
      <c r="G265" s="70" t="s">
        <v>1953</v>
      </c>
      <c r="H265" s="70" t="s">
        <v>1954</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329</v>
      </c>
      <c r="C266" s="70">
        <v>6</v>
      </c>
      <c r="D266" s="70">
        <v>20</v>
      </c>
      <c r="E266" s="70">
        <v>2009</v>
      </c>
      <c r="F266" s="70" t="s">
        <v>176</v>
      </c>
      <c r="G266" s="70" t="s">
        <v>1953</v>
      </c>
      <c r="H266" s="70" t="s">
        <v>1954</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1960</v>
      </c>
      <c r="B267" s="70">
        <v>330</v>
      </c>
      <c r="C267" s="70">
        <v>7</v>
      </c>
      <c r="D267" s="70">
        <v>20</v>
      </c>
      <c r="E267" s="70">
        <v>2010</v>
      </c>
      <c r="F267" s="70" t="s">
        <v>177</v>
      </c>
      <c r="G267" s="70" t="s">
        <v>1953</v>
      </c>
      <c r="H267" s="70" t="s">
        <v>1954</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1961</v>
      </c>
      <c r="B268" s="70">
        <v>331</v>
      </c>
      <c r="C268" s="70">
        <v>8</v>
      </c>
      <c r="D268" s="70">
        <v>20</v>
      </c>
      <c r="E268" s="70">
        <v>2011</v>
      </c>
      <c r="F268" s="70" t="s">
        <v>178</v>
      </c>
      <c r="G268" s="70" t="s">
        <v>1953</v>
      </c>
      <c r="H268" s="70" t="s">
        <v>1954</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1962</v>
      </c>
      <c r="B269" s="70">
        <v>332</v>
      </c>
      <c r="C269" s="70">
        <v>9</v>
      </c>
      <c r="D269" s="70">
        <v>20</v>
      </c>
      <c r="E269" s="70">
        <v>2012</v>
      </c>
      <c r="F269" s="70" t="s">
        <v>179</v>
      </c>
      <c r="G269" s="70" t="s">
        <v>1953</v>
      </c>
      <c r="H269" s="70" t="s">
        <v>1954</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1963</v>
      </c>
      <c r="B270" s="70">
        <v>333</v>
      </c>
      <c r="C270" s="70">
        <v>10</v>
      </c>
      <c r="D270" s="70">
        <v>20</v>
      </c>
      <c r="E270" s="70">
        <v>2013</v>
      </c>
      <c r="F270" s="70" t="s">
        <v>180</v>
      </c>
      <c r="G270" s="70" t="s">
        <v>1953</v>
      </c>
      <c r="H270" s="70" t="s">
        <v>1954</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1964</v>
      </c>
      <c r="B271" s="70">
        <v>334</v>
      </c>
      <c r="C271" s="70">
        <v>11</v>
      </c>
      <c r="D271" s="70">
        <v>20</v>
      </c>
      <c r="E271" s="70">
        <v>2014</v>
      </c>
      <c r="F271" s="70" t="s">
        <v>181</v>
      </c>
      <c r="G271" s="70" t="s">
        <v>1953</v>
      </c>
      <c r="H271" s="70" t="s">
        <v>1954</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1965</v>
      </c>
      <c r="B272" s="70">
        <v>335</v>
      </c>
      <c r="C272" s="70">
        <v>12</v>
      </c>
      <c r="D272" s="70">
        <v>20</v>
      </c>
      <c r="E272" s="70">
        <v>2015</v>
      </c>
      <c r="F272" s="70" t="s">
        <v>182</v>
      </c>
      <c r="G272" s="70" t="s">
        <v>1953</v>
      </c>
      <c r="H272" s="70" t="s">
        <v>1954</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1966</v>
      </c>
      <c r="B273" s="70">
        <v>336</v>
      </c>
      <c r="C273" s="70">
        <v>13</v>
      </c>
      <c r="D273" s="70">
        <v>20</v>
      </c>
      <c r="E273" s="70">
        <v>2016</v>
      </c>
      <c r="F273" s="70" t="s">
        <v>155</v>
      </c>
      <c r="G273" s="1064" t="s">
        <v>1953</v>
      </c>
      <c r="H273" s="70" t="s">
        <v>1954</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1967</v>
      </c>
      <c r="B274" s="70">
        <v>337</v>
      </c>
      <c r="C274" s="70">
        <v>14</v>
      </c>
      <c r="D274" s="70">
        <v>20</v>
      </c>
      <c r="E274" s="70">
        <v>2017</v>
      </c>
      <c r="F274" s="70" t="s">
        <v>156</v>
      </c>
      <c r="G274" s="1064" t="s">
        <v>1953</v>
      </c>
      <c r="H274" s="70" t="s">
        <v>1954</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1968</v>
      </c>
      <c r="B275" s="70">
        <v>338</v>
      </c>
      <c r="C275" s="70">
        <v>15</v>
      </c>
      <c r="D275" s="70">
        <v>20</v>
      </c>
      <c r="E275" s="70">
        <v>2018</v>
      </c>
      <c r="F275" s="70" t="s">
        <v>183</v>
      </c>
      <c r="G275" s="70" t="s">
        <v>1953</v>
      </c>
      <c r="H275" s="70" t="s">
        <v>1954</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1969</v>
      </c>
      <c r="B276" s="70">
        <v>339</v>
      </c>
      <c r="C276" s="70">
        <v>16</v>
      </c>
      <c r="D276" s="70">
        <v>20</v>
      </c>
      <c r="E276" s="70">
        <v>2019</v>
      </c>
      <c r="F276" s="70" t="s">
        <v>158</v>
      </c>
      <c r="G276" s="70" t="s">
        <v>1953</v>
      </c>
      <c r="H276" s="70" t="s">
        <v>1954</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1970</v>
      </c>
      <c r="B277" s="70">
        <v>340</v>
      </c>
      <c r="C277" s="70">
        <v>17</v>
      </c>
      <c r="D277" s="70">
        <v>20</v>
      </c>
      <c r="E277" s="70">
        <v>2020</v>
      </c>
      <c r="F277" s="70" t="s">
        <v>159</v>
      </c>
      <c r="G277" s="70" t="s">
        <v>1953</v>
      </c>
      <c r="H277" s="70" t="s">
        <v>1954</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1971</v>
      </c>
      <c r="B278" s="70">
        <v>340</v>
      </c>
      <c r="C278" s="70">
        <v>18</v>
      </c>
      <c r="D278" s="70">
        <v>20</v>
      </c>
      <c r="E278" s="70">
        <v>2021</v>
      </c>
      <c r="F278" s="70" t="s">
        <v>160</v>
      </c>
      <c r="G278" s="70" t="s">
        <v>1953</v>
      </c>
      <c r="H278" s="70" t="s">
        <v>1954</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1972</v>
      </c>
      <c r="B279" s="70">
        <v>340</v>
      </c>
      <c r="C279" s="70">
        <v>19</v>
      </c>
      <c r="D279" s="70">
        <v>20</v>
      </c>
      <c r="E279" s="70">
        <v>2022</v>
      </c>
      <c r="F279" s="70" t="s">
        <v>161</v>
      </c>
      <c r="G279" s="70" t="s">
        <v>1953</v>
      </c>
      <c r="H279" s="70" t="s">
        <v>1954</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340</v>
      </c>
      <c r="C280" s="70">
        <v>20</v>
      </c>
      <c r="D280" s="70">
        <v>20</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340</v>
      </c>
      <c r="C281" s="70">
        <v>21</v>
      </c>
      <c r="D281" s="70">
        <v>20</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222</v>
      </c>
      <c r="C282" s="70">
        <v>1</v>
      </c>
      <c r="D282" s="70">
        <v>14</v>
      </c>
      <c r="E282" s="70">
        <v>1990</v>
      </c>
      <c r="F282" s="70" t="s">
        <v>787</v>
      </c>
      <c r="G282" s="70" t="s">
        <v>1976</v>
      </c>
      <c r="H282" s="70" t="s">
        <v>1977</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223</v>
      </c>
      <c r="C283" s="70">
        <v>2</v>
      </c>
      <c r="D283" s="70">
        <v>14</v>
      </c>
      <c r="E283" s="70">
        <v>2005</v>
      </c>
      <c r="F283" s="70" t="s">
        <v>789</v>
      </c>
      <c r="G283" s="70" t="s">
        <v>1976</v>
      </c>
      <c r="H283" s="70" t="s">
        <v>1977</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224</v>
      </c>
      <c r="C284" s="70">
        <v>3</v>
      </c>
      <c r="D284" s="70">
        <v>14</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225</v>
      </c>
      <c r="C285" s="70">
        <v>4</v>
      </c>
      <c r="D285" s="70">
        <v>14</v>
      </c>
      <c r="E285" s="70">
        <v>2007</v>
      </c>
      <c r="F285" s="70" t="s">
        <v>791</v>
      </c>
      <c r="G285" s="70" t="s">
        <v>1976</v>
      </c>
      <c r="H285" s="70" t="s">
        <v>1977</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226</v>
      </c>
      <c r="C286" s="70">
        <v>5</v>
      </c>
      <c r="D286" s="70">
        <v>14</v>
      </c>
      <c r="E286" s="70">
        <v>2008</v>
      </c>
      <c r="F286" s="70" t="s">
        <v>792</v>
      </c>
      <c r="G286" s="70" t="s">
        <v>1976</v>
      </c>
      <c r="H286" s="70" t="s">
        <v>1977</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227</v>
      </c>
      <c r="C287" s="70">
        <v>6</v>
      </c>
      <c r="D287" s="70">
        <v>14</v>
      </c>
      <c r="E287" s="70">
        <v>2009</v>
      </c>
      <c r="F287" s="70" t="s">
        <v>176</v>
      </c>
      <c r="G287" s="70" t="s">
        <v>1976</v>
      </c>
      <c r="H287" s="70" t="s">
        <v>1977</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1983</v>
      </c>
      <c r="B288" s="70">
        <v>228</v>
      </c>
      <c r="C288" s="70">
        <v>7</v>
      </c>
      <c r="D288" s="70">
        <v>14</v>
      </c>
      <c r="E288" s="70">
        <v>2010</v>
      </c>
      <c r="F288" s="70" t="s">
        <v>177</v>
      </c>
      <c r="G288" s="70" t="s">
        <v>1976</v>
      </c>
      <c r="H288" s="70" t="s">
        <v>1977</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1984</v>
      </c>
      <c r="B289" s="70">
        <v>229</v>
      </c>
      <c r="C289" s="70">
        <v>8</v>
      </c>
      <c r="D289" s="70">
        <v>14</v>
      </c>
      <c r="E289" s="70">
        <v>2011</v>
      </c>
      <c r="F289" s="70" t="s">
        <v>178</v>
      </c>
      <c r="G289" s="70" t="s">
        <v>1976</v>
      </c>
      <c r="H289" s="70" t="s">
        <v>1977</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1985</v>
      </c>
      <c r="B290" s="70">
        <v>230</v>
      </c>
      <c r="C290" s="70">
        <v>9</v>
      </c>
      <c r="D290" s="70">
        <v>14</v>
      </c>
      <c r="E290" s="70">
        <v>2012</v>
      </c>
      <c r="F290" s="70" t="s">
        <v>179</v>
      </c>
      <c r="G290" s="70" t="s">
        <v>1976</v>
      </c>
      <c r="H290" s="70" t="s">
        <v>1977</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1986</v>
      </c>
      <c r="B291" s="70">
        <v>231</v>
      </c>
      <c r="C291" s="70">
        <v>10</v>
      </c>
      <c r="D291" s="70">
        <v>14</v>
      </c>
      <c r="E291" s="70">
        <v>2013</v>
      </c>
      <c r="F291" s="70" t="s">
        <v>180</v>
      </c>
      <c r="G291" s="70" t="s">
        <v>1976</v>
      </c>
      <c r="H291" s="70" t="s">
        <v>1977</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1987</v>
      </c>
      <c r="B292" s="70">
        <v>232</v>
      </c>
      <c r="C292" s="70">
        <v>11</v>
      </c>
      <c r="D292" s="70">
        <v>14</v>
      </c>
      <c r="E292" s="70">
        <v>2014</v>
      </c>
      <c r="F292" s="70" t="s">
        <v>181</v>
      </c>
      <c r="G292" s="1064" t="s">
        <v>1976</v>
      </c>
      <c r="H292" s="70" t="s">
        <v>1977</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1988</v>
      </c>
      <c r="B293" s="70">
        <v>233</v>
      </c>
      <c r="C293" s="70">
        <v>12</v>
      </c>
      <c r="D293" s="70">
        <v>14</v>
      </c>
      <c r="E293" s="70">
        <v>2015</v>
      </c>
      <c r="F293" s="70" t="s">
        <v>182</v>
      </c>
      <c r="G293" s="1064" t="s">
        <v>1976</v>
      </c>
      <c r="H293" s="70" t="s">
        <v>1977</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1989</v>
      </c>
      <c r="B294" s="70">
        <v>234</v>
      </c>
      <c r="C294" s="70">
        <v>13</v>
      </c>
      <c r="D294" s="70">
        <v>14</v>
      </c>
      <c r="E294" s="70">
        <v>2016</v>
      </c>
      <c r="F294" s="70" t="s">
        <v>155</v>
      </c>
      <c r="G294" s="70" t="s">
        <v>1976</v>
      </c>
      <c r="H294" s="70" t="s">
        <v>1977</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1990</v>
      </c>
      <c r="B295" s="70">
        <v>235</v>
      </c>
      <c r="C295" s="70">
        <v>14</v>
      </c>
      <c r="D295" s="70">
        <v>14</v>
      </c>
      <c r="E295" s="70">
        <v>2017</v>
      </c>
      <c r="F295" s="70" t="s">
        <v>156</v>
      </c>
      <c r="G295" s="70" t="s">
        <v>1976</v>
      </c>
      <c r="H295" s="70" t="s">
        <v>1977</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1991</v>
      </c>
      <c r="B296" s="70">
        <v>236</v>
      </c>
      <c r="C296" s="70">
        <v>15</v>
      </c>
      <c r="D296" s="70">
        <v>14</v>
      </c>
      <c r="E296" s="70">
        <v>2018</v>
      </c>
      <c r="F296" s="70" t="s">
        <v>183</v>
      </c>
      <c r="G296" s="70" t="s">
        <v>1976</v>
      </c>
      <c r="H296" s="70" t="s">
        <v>1977</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1992</v>
      </c>
      <c r="B297" s="70">
        <v>237</v>
      </c>
      <c r="C297" s="70">
        <v>16</v>
      </c>
      <c r="D297" s="70">
        <v>14</v>
      </c>
      <c r="E297" s="70">
        <v>2019</v>
      </c>
      <c r="F297" s="70" t="s">
        <v>158</v>
      </c>
      <c r="G297" s="70" t="s">
        <v>1976</v>
      </c>
      <c r="H297" s="70" t="s">
        <v>1977</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1993</v>
      </c>
      <c r="B298" s="70">
        <v>238</v>
      </c>
      <c r="C298" s="70">
        <v>17</v>
      </c>
      <c r="D298" s="70">
        <v>14</v>
      </c>
      <c r="E298" s="70">
        <v>2020</v>
      </c>
      <c r="F298" s="70" t="s">
        <v>159</v>
      </c>
      <c r="G298" s="70" t="s">
        <v>1976</v>
      </c>
      <c r="H298" s="70" t="s">
        <v>1977</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1994</v>
      </c>
      <c r="B299" s="70">
        <v>238</v>
      </c>
      <c r="C299" s="70">
        <v>18</v>
      </c>
      <c r="D299" s="70">
        <v>14</v>
      </c>
      <c r="E299" s="70">
        <v>2021</v>
      </c>
      <c r="F299" s="70" t="s">
        <v>160</v>
      </c>
      <c r="G299" s="70" t="s">
        <v>1976</v>
      </c>
      <c r="H299" s="70" t="s">
        <v>1977</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1995</v>
      </c>
      <c r="B300" s="70">
        <v>238</v>
      </c>
      <c r="C300" s="70">
        <v>19</v>
      </c>
      <c r="D300" s="70">
        <v>14</v>
      </c>
      <c r="E300" s="70">
        <v>2022</v>
      </c>
      <c r="F300" s="70" t="s">
        <v>161</v>
      </c>
      <c r="G300" s="70" t="s">
        <v>1976</v>
      </c>
      <c r="H300" s="70" t="s">
        <v>1977</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238</v>
      </c>
      <c r="C301" s="70">
        <v>20</v>
      </c>
      <c r="D301" s="70">
        <v>14</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238</v>
      </c>
      <c r="C302" s="70">
        <v>21</v>
      </c>
      <c r="D302" s="70">
        <v>14</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341</v>
      </c>
      <c r="C303" s="70">
        <v>1</v>
      </c>
      <c r="D303" s="70">
        <v>21</v>
      </c>
      <c r="E303" s="70">
        <v>1990</v>
      </c>
      <c r="F303" s="70" t="s">
        <v>787</v>
      </c>
      <c r="G303" s="70" t="s">
        <v>1999</v>
      </c>
      <c r="H303" s="70" t="s">
        <v>2000</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342</v>
      </c>
      <c r="C304" s="70">
        <v>2</v>
      </c>
      <c r="D304" s="70">
        <v>21</v>
      </c>
      <c r="E304" s="70">
        <v>2005</v>
      </c>
      <c r="F304" s="70" t="s">
        <v>789</v>
      </c>
      <c r="G304" s="70" t="s">
        <v>1999</v>
      </c>
      <c r="H304" s="70" t="s">
        <v>2000</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343</v>
      </c>
      <c r="C305" s="70">
        <v>3</v>
      </c>
      <c r="D305" s="70">
        <v>21</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344</v>
      </c>
      <c r="C306" s="70">
        <v>4</v>
      </c>
      <c r="D306" s="70">
        <v>21</v>
      </c>
      <c r="E306" s="70">
        <v>2007</v>
      </c>
      <c r="F306" s="70" t="s">
        <v>791</v>
      </c>
      <c r="G306" s="70" t="s">
        <v>1999</v>
      </c>
      <c r="H306" s="70" t="s">
        <v>2000</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345</v>
      </c>
      <c r="C307" s="70">
        <v>5</v>
      </c>
      <c r="D307" s="70">
        <v>21</v>
      </c>
      <c r="E307" s="70">
        <v>2008</v>
      </c>
      <c r="F307" s="70" t="s">
        <v>792</v>
      </c>
      <c r="G307" s="70" t="s">
        <v>1999</v>
      </c>
      <c r="H307" s="70" t="s">
        <v>2000</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346</v>
      </c>
      <c r="C308" s="70">
        <v>6</v>
      </c>
      <c r="D308" s="70">
        <v>21</v>
      </c>
      <c r="E308" s="70">
        <v>2009</v>
      </c>
      <c r="F308" s="70" t="s">
        <v>176</v>
      </c>
      <c r="G308" s="70" t="s">
        <v>1999</v>
      </c>
      <c r="H308" s="70" t="s">
        <v>2000</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2006</v>
      </c>
      <c r="B309" s="70">
        <v>347</v>
      </c>
      <c r="C309" s="70">
        <v>7</v>
      </c>
      <c r="D309" s="70">
        <v>21</v>
      </c>
      <c r="E309" s="70">
        <v>2010</v>
      </c>
      <c r="F309" s="70" t="s">
        <v>177</v>
      </c>
      <c r="G309" s="70" t="s">
        <v>1999</v>
      </c>
      <c r="H309" s="70" t="s">
        <v>2000</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2007</v>
      </c>
      <c r="B310" s="70">
        <v>348</v>
      </c>
      <c r="C310" s="70">
        <v>8</v>
      </c>
      <c r="D310" s="70">
        <v>21</v>
      </c>
      <c r="E310" s="70">
        <v>2011</v>
      </c>
      <c r="F310" s="70" t="s">
        <v>178</v>
      </c>
      <c r="G310" s="70" t="s">
        <v>1999</v>
      </c>
      <c r="H310" s="70" t="s">
        <v>2000</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2008</v>
      </c>
      <c r="B311" s="70">
        <v>349</v>
      </c>
      <c r="C311" s="70">
        <v>9</v>
      </c>
      <c r="D311" s="70">
        <v>21</v>
      </c>
      <c r="E311" s="70">
        <v>2012</v>
      </c>
      <c r="F311" s="70" t="s">
        <v>179</v>
      </c>
      <c r="G311" s="1064" t="s">
        <v>1999</v>
      </c>
      <c r="H311" s="70" t="s">
        <v>2000</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2009</v>
      </c>
      <c r="B312" s="70">
        <v>350</v>
      </c>
      <c r="C312" s="70">
        <v>10</v>
      </c>
      <c r="D312" s="70">
        <v>21</v>
      </c>
      <c r="E312" s="70">
        <v>2013</v>
      </c>
      <c r="F312" s="70" t="s">
        <v>180</v>
      </c>
      <c r="G312" s="1064" t="s">
        <v>1999</v>
      </c>
      <c r="H312" s="70" t="s">
        <v>2000</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2010</v>
      </c>
      <c r="B313" s="70">
        <v>351</v>
      </c>
      <c r="C313" s="70">
        <v>11</v>
      </c>
      <c r="D313" s="70">
        <v>21</v>
      </c>
      <c r="E313" s="70">
        <v>2014</v>
      </c>
      <c r="F313" s="70" t="s">
        <v>181</v>
      </c>
      <c r="G313" s="70" t="s">
        <v>1999</v>
      </c>
      <c r="H313" s="70" t="s">
        <v>2000</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2011</v>
      </c>
      <c r="B314" s="70">
        <v>352</v>
      </c>
      <c r="C314" s="70">
        <v>12</v>
      </c>
      <c r="D314" s="70">
        <v>21</v>
      </c>
      <c r="E314" s="70">
        <v>2015</v>
      </c>
      <c r="F314" s="70" t="s">
        <v>182</v>
      </c>
      <c r="G314" s="70" t="s">
        <v>1999</v>
      </c>
      <c r="H314" s="70" t="s">
        <v>2000</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2012</v>
      </c>
      <c r="B315" s="70">
        <v>353</v>
      </c>
      <c r="C315" s="70">
        <v>13</v>
      </c>
      <c r="D315" s="70">
        <v>21</v>
      </c>
      <c r="E315" s="70">
        <v>2016</v>
      </c>
      <c r="F315" s="70" t="s">
        <v>155</v>
      </c>
      <c r="G315" s="70" t="s">
        <v>1999</v>
      </c>
      <c r="H315" s="70" t="s">
        <v>2000</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2013</v>
      </c>
      <c r="B316" s="70">
        <v>354</v>
      </c>
      <c r="C316" s="70">
        <v>14</v>
      </c>
      <c r="D316" s="70">
        <v>21</v>
      </c>
      <c r="E316" s="70">
        <v>2017</v>
      </c>
      <c r="F316" s="70" t="s">
        <v>156</v>
      </c>
      <c r="G316" s="70" t="s">
        <v>1999</v>
      </c>
      <c r="H316" s="70" t="s">
        <v>2000</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2014</v>
      </c>
      <c r="B317" s="70">
        <v>355</v>
      </c>
      <c r="C317" s="70">
        <v>15</v>
      </c>
      <c r="D317" s="70">
        <v>21</v>
      </c>
      <c r="E317" s="70">
        <v>2018</v>
      </c>
      <c r="F317" s="70" t="s">
        <v>183</v>
      </c>
      <c r="G317" s="70" t="s">
        <v>1999</v>
      </c>
      <c r="H317" s="70" t="s">
        <v>2000</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2015</v>
      </c>
      <c r="B318" s="70">
        <v>356</v>
      </c>
      <c r="C318" s="70">
        <v>16</v>
      </c>
      <c r="D318" s="70">
        <v>21</v>
      </c>
      <c r="E318" s="70">
        <v>2019</v>
      </c>
      <c r="F318" s="70" t="s">
        <v>158</v>
      </c>
      <c r="G318" s="70" t="s">
        <v>1999</v>
      </c>
      <c r="H318" s="70" t="s">
        <v>2000</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2016</v>
      </c>
      <c r="B319" s="70">
        <v>357</v>
      </c>
      <c r="C319" s="70">
        <v>17</v>
      </c>
      <c r="D319" s="70">
        <v>21</v>
      </c>
      <c r="E319" s="70">
        <v>2020</v>
      </c>
      <c r="F319" s="70" t="s">
        <v>159</v>
      </c>
      <c r="G319" s="70" t="s">
        <v>1999</v>
      </c>
      <c r="H319" s="70" t="s">
        <v>2000</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2017</v>
      </c>
      <c r="B320" s="70">
        <v>357</v>
      </c>
      <c r="C320" s="70">
        <v>18</v>
      </c>
      <c r="D320" s="70">
        <v>21</v>
      </c>
      <c r="E320" s="70">
        <v>2021</v>
      </c>
      <c r="F320" s="70" t="s">
        <v>160</v>
      </c>
      <c r="G320" s="70" t="s">
        <v>1999</v>
      </c>
      <c r="H320" s="70" t="s">
        <v>2000</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2018</v>
      </c>
      <c r="B321" s="70">
        <v>357</v>
      </c>
      <c r="C321" s="70">
        <v>19</v>
      </c>
      <c r="D321" s="70">
        <v>21</v>
      </c>
      <c r="E321" s="70">
        <v>2022</v>
      </c>
      <c r="F321" s="70" t="s">
        <v>161</v>
      </c>
      <c r="G321" s="70" t="s">
        <v>1999</v>
      </c>
      <c r="H321" s="70" t="s">
        <v>2000</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357</v>
      </c>
      <c r="C322" s="70">
        <v>20</v>
      </c>
      <c r="D322" s="70">
        <v>21</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357</v>
      </c>
      <c r="C323" s="70">
        <v>21</v>
      </c>
      <c r="D323" s="70">
        <v>21</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460</v>
      </c>
      <c r="C324" s="70">
        <v>1</v>
      </c>
      <c r="D324" s="70">
        <v>28</v>
      </c>
      <c r="E324" s="70">
        <v>1990</v>
      </c>
      <c r="F324" s="70" t="s">
        <v>787</v>
      </c>
      <c r="G324" s="70" t="s">
        <v>2022</v>
      </c>
      <c r="H324" s="70" t="s">
        <v>2023</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461</v>
      </c>
      <c r="C325" s="70">
        <v>2</v>
      </c>
      <c r="D325" s="70">
        <v>28</v>
      </c>
      <c r="E325" s="70">
        <v>2005</v>
      </c>
      <c r="F325" s="70" t="s">
        <v>789</v>
      </c>
      <c r="G325" s="70" t="s">
        <v>2022</v>
      </c>
      <c r="H325" s="70" t="s">
        <v>2023</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462</v>
      </c>
      <c r="C326" s="70">
        <v>3</v>
      </c>
      <c r="D326" s="70">
        <v>28</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463</v>
      </c>
      <c r="C327" s="70">
        <v>4</v>
      </c>
      <c r="D327" s="70">
        <v>28</v>
      </c>
      <c r="E327" s="70">
        <v>2007</v>
      </c>
      <c r="F327" s="70" t="s">
        <v>791</v>
      </c>
      <c r="G327" s="70" t="s">
        <v>2022</v>
      </c>
      <c r="H327" s="70" t="s">
        <v>2023</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464</v>
      </c>
      <c r="C328" s="70">
        <v>5</v>
      </c>
      <c r="D328" s="70">
        <v>28</v>
      </c>
      <c r="E328" s="70">
        <v>2008</v>
      </c>
      <c r="F328" s="70" t="s">
        <v>792</v>
      </c>
      <c r="G328" s="70" t="s">
        <v>2022</v>
      </c>
      <c r="H328" s="70" t="s">
        <v>2023</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465</v>
      </c>
      <c r="C329" s="70">
        <v>6</v>
      </c>
      <c r="D329" s="70">
        <v>28</v>
      </c>
      <c r="E329" s="70">
        <v>2009</v>
      </c>
      <c r="F329" s="70" t="s">
        <v>176</v>
      </c>
      <c r="G329" s="1064" t="s">
        <v>2022</v>
      </c>
      <c r="H329" s="70" t="s">
        <v>2023</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2029</v>
      </c>
      <c r="B330" s="70">
        <v>466</v>
      </c>
      <c r="C330" s="70">
        <v>7</v>
      </c>
      <c r="D330" s="70">
        <v>28</v>
      </c>
      <c r="E330" s="70">
        <v>2010</v>
      </c>
      <c r="F330" s="70" t="s">
        <v>177</v>
      </c>
      <c r="G330" s="1064" t="s">
        <v>2022</v>
      </c>
      <c r="H330" s="70" t="s">
        <v>2023</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2030</v>
      </c>
      <c r="B331" s="70">
        <v>467</v>
      </c>
      <c r="C331" s="70">
        <v>8</v>
      </c>
      <c r="D331" s="70">
        <v>28</v>
      </c>
      <c r="E331" s="70">
        <v>2011</v>
      </c>
      <c r="F331" s="70" t="s">
        <v>178</v>
      </c>
      <c r="G331" s="70" t="s">
        <v>2022</v>
      </c>
      <c r="H331" s="70" t="s">
        <v>2023</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2031</v>
      </c>
      <c r="B332" s="70">
        <v>468</v>
      </c>
      <c r="C332" s="70">
        <v>9</v>
      </c>
      <c r="D332" s="70">
        <v>28</v>
      </c>
      <c r="E332" s="70">
        <v>2012</v>
      </c>
      <c r="F332" s="70" t="s">
        <v>179</v>
      </c>
      <c r="G332" s="70" t="s">
        <v>2022</v>
      </c>
      <c r="H332" s="70" t="s">
        <v>2023</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2032</v>
      </c>
      <c r="B333" s="70">
        <v>469</v>
      </c>
      <c r="C333" s="70">
        <v>10</v>
      </c>
      <c r="D333" s="70">
        <v>28</v>
      </c>
      <c r="E333" s="70">
        <v>2013</v>
      </c>
      <c r="F333" s="70" t="s">
        <v>180</v>
      </c>
      <c r="G333" s="70" t="s">
        <v>2022</v>
      </c>
      <c r="H333" s="70" t="s">
        <v>2023</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2033</v>
      </c>
      <c r="B334" s="70">
        <v>470</v>
      </c>
      <c r="C334" s="70">
        <v>11</v>
      </c>
      <c r="D334" s="70">
        <v>28</v>
      </c>
      <c r="E334" s="70">
        <v>2014</v>
      </c>
      <c r="F334" s="70" t="s">
        <v>181</v>
      </c>
      <c r="G334" s="70" t="s">
        <v>2022</v>
      </c>
      <c r="H334" s="70" t="s">
        <v>2023</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2034</v>
      </c>
      <c r="B335" s="70">
        <v>471</v>
      </c>
      <c r="C335" s="70">
        <v>12</v>
      </c>
      <c r="D335" s="70">
        <v>28</v>
      </c>
      <c r="E335" s="70">
        <v>2015</v>
      </c>
      <c r="F335" s="70" t="s">
        <v>182</v>
      </c>
      <c r="G335" s="70" t="s">
        <v>2022</v>
      </c>
      <c r="H335" s="70" t="s">
        <v>2023</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2035</v>
      </c>
      <c r="B336" s="70">
        <v>472</v>
      </c>
      <c r="C336" s="70">
        <v>13</v>
      </c>
      <c r="D336" s="70">
        <v>28</v>
      </c>
      <c r="E336" s="70">
        <v>2016</v>
      </c>
      <c r="F336" s="70" t="s">
        <v>155</v>
      </c>
      <c r="G336" s="70" t="s">
        <v>2022</v>
      </c>
      <c r="H336" s="70" t="s">
        <v>2023</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2036</v>
      </c>
      <c r="B337" s="70">
        <v>473</v>
      </c>
      <c r="C337" s="70">
        <v>14</v>
      </c>
      <c r="D337" s="70">
        <v>28</v>
      </c>
      <c r="E337" s="70">
        <v>2017</v>
      </c>
      <c r="F337" s="70" t="s">
        <v>156</v>
      </c>
      <c r="G337" s="70" t="s">
        <v>2022</v>
      </c>
      <c r="H337" s="70" t="s">
        <v>2023</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2037</v>
      </c>
      <c r="B338" s="70">
        <v>474</v>
      </c>
      <c r="C338" s="70">
        <v>15</v>
      </c>
      <c r="D338" s="70">
        <v>28</v>
      </c>
      <c r="E338" s="70">
        <v>2018</v>
      </c>
      <c r="F338" s="70" t="s">
        <v>183</v>
      </c>
      <c r="G338" s="70" t="s">
        <v>2022</v>
      </c>
      <c r="H338" s="70" t="s">
        <v>2023</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2038</v>
      </c>
      <c r="B339" s="70">
        <v>475</v>
      </c>
      <c r="C339" s="70">
        <v>16</v>
      </c>
      <c r="D339" s="70">
        <v>28</v>
      </c>
      <c r="E339" s="70">
        <v>2019</v>
      </c>
      <c r="F339" s="70" t="s">
        <v>158</v>
      </c>
      <c r="G339" s="70" t="s">
        <v>2022</v>
      </c>
      <c r="H339" s="70" t="s">
        <v>2023</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2039</v>
      </c>
      <c r="B340" s="70">
        <v>476</v>
      </c>
      <c r="C340" s="70">
        <v>17</v>
      </c>
      <c r="D340" s="70">
        <v>28</v>
      </c>
      <c r="E340" s="70">
        <v>2020</v>
      </c>
      <c r="F340" s="70" t="s">
        <v>159</v>
      </c>
      <c r="G340" s="70" t="s">
        <v>2022</v>
      </c>
      <c r="H340" s="70" t="s">
        <v>2023</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2040</v>
      </c>
      <c r="B341" s="70">
        <v>476</v>
      </c>
      <c r="C341" s="70">
        <v>18</v>
      </c>
      <c r="D341" s="70">
        <v>28</v>
      </c>
      <c r="E341" s="70">
        <v>2021</v>
      </c>
      <c r="F341" s="70" t="s">
        <v>160</v>
      </c>
      <c r="G341" s="70" t="s">
        <v>2022</v>
      </c>
      <c r="H341" s="70" t="s">
        <v>2023</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2041</v>
      </c>
      <c r="B342" s="70">
        <v>476</v>
      </c>
      <c r="C342" s="70">
        <v>19</v>
      </c>
      <c r="D342" s="70">
        <v>28</v>
      </c>
      <c r="E342" s="70">
        <v>2022</v>
      </c>
      <c r="F342" s="70" t="s">
        <v>161</v>
      </c>
      <c r="G342" s="70" t="s">
        <v>2022</v>
      </c>
      <c r="H342" s="70" t="s">
        <v>2023</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476</v>
      </c>
      <c r="C343" s="70">
        <v>20</v>
      </c>
      <c r="D343" s="70">
        <v>28</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476</v>
      </c>
      <c r="C344" s="70">
        <v>21</v>
      </c>
      <c r="D344" s="70">
        <v>28</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1</v>
      </c>
      <c r="C345" s="70">
        <v>1</v>
      </c>
      <c r="D345" s="70">
        <v>1</v>
      </c>
      <c r="E345" s="70">
        <v>1990</v>
      </c>
      <c r="F345" s="70" t="s">
        <v>787</v>
      </c>
      <c r="G345" s="70" t="s">
        <v>2045</v>
      </c>
      <c r="H345" s="70" t="s">
        <v>2046</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2</v>
      </c>
      <c r="C346" s="70">
        <v>2</v>
      </c>
      <c r="D346" s="70">
        <v>1</v>
      </c>
      <c r="E346" s="70">
        <v>2005</v>
      </c>
      <c r="F346" s="70" t="s">
        <v>789</v>
      </c>
      <c r="G346" s="70" t="s">
        <v>2045</v>
      </c>
      <c r="H346" s="70" t="s">
        <v>2046</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v>
      </c>
      <c r="C347" s="70">
        <v>3</v>
      </c>
      <c r="D347" s="70">
        <v>1</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4</v>
      </c>
      <c r="C348" s="70">
        <v>4</v>
      </c>
      <c r="D348" s="70">
        <v>1</v>
      </c>
      <c r="E348" s="70">
        <v>2007</v>
      </c>
      <c r="F348" s="70" t="s">
        <v>791</v>
      </c>
      <c r="G348" s="70" t="s">
        <v>2045</v>
      </c>
      <c r="H348" s="70" t="s">
        <v>2046</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5</v>
      </c>
      <c r="C349" s="70">
        <v>5</v>
      </c>
      <c r="D349" s="70">
        <v>1</v>
      </c>
      <c r="E349" s="70">
        <v>2008</v>
      </c>
      <c r="F349" s="70" t="s">
        <v>792</v>
      </c>
      <c r="G349" s="1064" t="s">
        <v>2045</v>
      </c>
      <c r="H349" s="70" t="s">
        <v>2046</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6</v>
      </c>
      <c r="C350" s="70">
        <v>6</v>
      </c>
      <c r="D350" s="70">
        <v>1</v>
      </c>
      <c r="E350" s="70">
        <v>2009</v>
      </c>
      <c r="F350" s="70" t="s">
        <v>176</v>
      </c>
      <c r="G350" s="1064" t="s">
        <v>2045</v>
      </c>
      <c r="H350" s="70" t="s">
        <v>2046</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7</v>
      </c>
      <c r="C351" s="70">
        <v>7</v>
      </c>
      <c r="D351" s="70">
        <v>1</v>
      </c>
      <c r="E351" s="70">
        <v>2010</v>
      </c>
      <c r="F351" s="70" t="s">
        <v>177</v>
      </c>
      <c r="G351" s="70" t="s">
        <v>2045</v>
      </c>
      <c r="H351" s="70" t="s">
        <v>2046</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8</v>
      </c>
      <c r="C352" s="70">
        <v>8</v>
      </c>
      <c r="D352" s="70">
        <v>1</v>
      </c>
      <c r="E352" s="70">
        <v>2011</v>
      </c>
      <c r="F352" s="70" t="s">
        <v>178</v>
      </c>
      <c r="G352" s="70" t="s">
        <v>2045</v>
      </c>
      <c r="H352" s="70" t="s">
        <v>2046</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9</v>
      </c>
      <c r="C353" s="70">
        <v>9</v>
      </c>
      <c r="D353" s="70">
        <v>1</v>
      </c>
      <c r="E353" s="70">
        <v>2012</v>
      </c>
      <c r="F353" s="70" t="s">
        <v>179</v>
      </c>
      <c r="G353" s="70" t="s">
        <v>2045</v>
      </c>
      <c r="H353" s="70" t="s">
        <v>2046</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2055</v>
      </c>
      <c r="B354" s="70">
        <v>10</v>
      </c>
      <c r="C354" s="70">
        <v>10</v>
      </c>
      <c r="D354" s="70">
        <v>1</v>
      </c>
      <c r="E354" s="70">
        <v>2013</v>
      </c>
      <c r="F354" s="70" t="s">
        <v>180</v>
      </c>
      <c r="G354" s="70" t="s">
        <v>2045</v>
      </c>
      <c r="H354" s="70" t="s">
        <v>2046</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11</v>
      </c>
      <c r="C355" s="70">
        <v>11</v>
      </c>
      <c r="D355" s="70">
        <v>1</v>
      </c>
      <c r="E355" s="70">
        <v>2014</v>
      </c>
      <c r="F355" s="70" t="s">
        <v>181</v>
      </c>
      <c r="G355" s="70" t="s">
        <v>2045</v>
      </c>
      <c r="H355" s="70" t="s">
        <v>2046</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12</v>
      </c>
      <c r="C356" s="70">
        <v>12</v>
      </c>
      <c r="D356" s="70">
        <v>1</v>
      </c>
      <c r="E356" s="70">
        <v>2015</v>
      </c>
      <c r="F356" s="70" t="s">
        <v>182</v>
      </c>
      <c r="G356" s="70" t="s">
        <v>2045</v>
      </c>
      <c r="H356" s="70" t="s">
        <v>2046</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2058</v>
      </c>
      <c r="B357" s="70">
        <v>13</v>
      </c>
      <c r="C357" s="70">
        <v>13</v>
      </c>
      <c r="D357" s="70">
        <v>1</v>
      </c>
      <c r="E357" s="70">
        <v>2016</v>
      </c>
      <c r="F357" s="70" t="s">
        <v>155</v>
      </c>
      <c r="G357" s="70" t="s">
        <v>2045</v>
      </c>
      <c r="H357" s="70" t="s">
        <v>2046</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2059</v>
      </c>
      <c r="B358" s="70">
        <v>14</v>
      </c>
      <c r="C358" s="70">
        <v>14</v>
      </c>
      <c r="D358" s="70">
        <v>1</v>
      </c>
      <c r="E358" s="70">
        <v>2017</v>
      </c>
      <c r="F358" s="70" t="s">
        <v>156</v>
      </c>
      <c r="G358" s="70" t="s">
        <v>2045</v>
      </c>
      <c r="H358" s="70" t="s">
        <v>2046</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2060</v>
      </c>
      <c r="B359" s="70">
        <v>15</v>
      </c>
      <c r="C359" s="70">
        <v>15</v>
      </c>
      <c r="D359" s="70">
        <v>1</v>
      </c>
      <c r="E359" s="70">
        <v>2018</v>
      </c>
      <c r="F359" s="70" t="s">
        <v>183</v>
      </c>
      <c r="G359" s="70" t="s">
        <v>2045</v>
      </c>
      <c r="H359" s="70" t="s">
        <v>2046</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2061</v>
      </c>
      <c r="B360" s="70">
        <v>16</v>
      </c>
      <c r="C360" s="70">
        <v>16</v>
      </c>
      <c r="D360" s="70">
        <v>1</v>
      </c>
      <c r="E360" s="70">
        <v>2019</v>
      </c>
      <c r="F360" s="70" t="s">
        <v>158</v>
      </c>
      <c r="G360" s="70" t="s">
        <v>2045</v>
      </c>
      <c r="H360" s="70" t="s">
        <v>2046</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2062</v>
      </c>
      <c r="B361" s="70">
        <v>17</v>
      </c>
      <c r="C361" s="70">
        <v>17</v>
      </c>
      <c r="D361" s="70">
        <v>1</v>
      </c>
      <c r="E361" s="70">
        <v>2020</v>
      </c>
      <c r="F361" s="70" t="s">
        <v>159</v>
      </c>
      <c r="G361" s="70" t="s">
        <v>2045</v>
      </c>
      <c r="H361" s="70" t="s">
        <v>2046</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2063</v>
      </c>
      <c r="B362" s="70">
        <v>17</v>
      </c>
      <c r="C362" s="70">
        <v>18</v>
      </c>
      <c r="D362" s="70">
        <v>1</v>
      </c>
      <c r="E362" s="70">
        <v>2021</v>
      </c>
      <c r="F362" s="70" t="s">
        <v>160</v>
      </c>
      <c r="G362" s="70" t="s">
        <v>2045</v>
      </c>
      <c r="H362" s="70" t="s">
        <v>2046</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17</v>
      </c>
      <c r="C363" s="70">
        <v>19</v>
      </c>
      <c r="D363" s="70">
        <v>1</v>
      </c>
      <c r="E363" s="70">
        <v>2022</v>
      </c>
      <c r="F363" s="70" t="s">
        <v>161</v>
      </c>
      <c r="G363" s="70" t="s">
        <v>2045</v>
      </c>
      <c r="H363" s="70" t="s">
        <v>2046</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17</v>
      </c>
      <c r="C364" s="70">
        <v>20</v>
      </c>
      <c r="D364" s="70">
        <v>1</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17</v>
      </c>
      <c r="C365" s="70">
        <v>21</v>
      </c>
      <c r="D365" s="70">
        <v>1</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18</v>
      </c>
      <c r="C366" s="70">
        <v>1</v>
      </c>
      <c r="D366" s="70">
        <v>2</v>
      </c>
      <c r="E366" s="70">
        <v>1990</v>
      </c>
      <c r="F366" s="70" t="s">
        <v>787</v>
      </c>
      <c r="G366" s="70" t="s">
        <v>2068</v>
      </c>
      <c r="H366" s="70" t="s">
        <v>2069</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19</v>
      </c>
      <c r="C367" s="70">
        <v>2</v>
      </c>
      <c r="D367" s="70">
        <v>2</v>
      </c>
      <c r="E367" s="70">
        <v>2005</v>
      </c>
      <c r="F367" s="70" t="s">
        <v>789</v>
      </c>
      <c r="G367" s="70" t="s">
        <v>2068</v>
      </c>
      <c r="H367" s="70" t="s">
        <v>2069</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20</v>
      </c>
      <c r="C368" s="70">
        <v>3</v>
      </c>
      <c r="D368" s="70">
        <v>2</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21</v>
      </c>
      <c r="C369" s="70">
        <v>4</v>
      </c>
      <c r="D369" s="70">
        <v>2</v>
      </c>
      <c r="E369" s="70">
        <v>2007</v>
      </c>
      <c r="F369" s="70" t="s">
        <v>791</v>
      </c>
      <c r="G369" s="1064" t="s">
        <v>2068</v>
      </c>
      <c r="H369" s="70" t="s">
        <v>2069</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22</v>
      </c>
      <c r="C370" s="70">
        <v>5</v>
      </c>
      <c r="D370" s="70">
        <v>2</v>
      </c>
      <c r="E370" s="70">
        <v>2008</v>
      </c>
      <c r="F370" s="70" t="s">
        <v>792</v>
      </c>
      <c r="G370" s="70" t="s">
        <v>2068</v>
      </c>
      <c r="H370" s="70" t="s">
        <v>2069</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23</v>
      </c>
      <c r="C371" s="70">
        <v>6</v>
      </c>
      <c r="D371" s="70">
        <v>2</v>
      </c>
      <c r="E371" s="70">
        <v>2009</v>
      </c>
      <c r="F371" s="70" t="s">
        <v>176</v>
      </c>
      <c r="G371" s="70" t="s">
        <v>2068</v>
      </c>
      <c r="H371" s="70" t="s">
        <v>2069</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2075</v>
      </c>
      <c r="B372" s="70">
        <v>24</v>
      </c>
      <c r="C372" s="70">
        <v>7</v>
      </c>
      <c r="D372" s="70">
        <v>2</v>
      </c>
      <c r="E372" s="70">
        <v>2010</v>
      </c>
      <c r="F372" s="70" t="s">
        <v>177</v>
      </c>
      <c r="G372" s="70" t="s">
        <v>2068</v>
      </c>
      <c r="H372" s="70" t="s">
        <v>2069</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2076</v>
      </c>
      <c r="B373" s="70">
        <v>25</v>
      </c>
      <c r="C373" s="70">
        <v>8</v>
      </c>
      <c r="D373" s="70">
        <v>2</v>
      </c>
      <c r="E373" s="70">
        <v>2011</v>
      </c>
      <c r="F373" s="70" t="s">
        <v>178</v>
      </c>
      <c r="G373" s="70" t="s">
        <v>2068</v>
      </c>
      <c r="H373" s="70" t="s">
        <v>2069</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2077</v>
      </c>
      <c r="B374" s="70">
        <v>26</v>
      </c>
      <c r="C374" s="70">
        <v>9</v>
      </c>
      <c r="D374" s="70">
        <v>2</v>
      </c>
      <c r="E374" s="70">
        <v>2012</v>
      </c>
      <c r="F374" s="70" t="s">
        <v>179</v>
      </c>
      <c r="G374" s="70" t="s">
        <v>2068</v>
      </c>
      <c r="H374" s="70" t="s">
        <v>2069</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2078</v>
      </c>
      <c r="B375" s="70">
        <v>27</v>
      </c>
      <c r="C375" s="70">
        <v>10</v>
      </c>
      <c r="D375" s="70">
        <v>2</v>
      </c>
      <c r="E375" s="70">
        <v>2013</v>
      </c>
      <c r="F375" s="70" t="s">
        <v>180</v>
      </c>
      <c r="G375" s="70" t="s">
        <v>2068</v>
      </c>
      <c r="H375" s="70" t="s">
        <v>2069</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2079</v>
      </c>
      <c r="B376" s="70">
        <v>28</v>
      </c>
      <c r="C376" s="70">
        <v>11</v>
      </c>
      <c r="D376" s="70">
        <v>2</v>
      </c>
      <c r="E376" s="70">
        <v>2014</v>
      </c>
      <c r="F376" s="70" t="s">
        <v>181</v>
      </c>
      <c r="G376" s="70" t="s">
        <v>2068</v>
      </c>
      <c r="H376" s="70" t="s">
        <v>2069</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2080</v>
      </c>
      <c r="B377" s="70">
        <v>29</v>
      </c>
      <c r="C377" s="70">
        <v>12</v>
      </c>
      <c r="D377" s="70">
        <v>2</v>
      </c>
      <c r="E377" s="70">
        <v>2015</v>
      </c>
      <c r="F377" s="70" t="s">
        <v>182</v>
      </c>
      <c r="G377" s="70" t="s">
        <v>2068</v>
      </c>
      <c r="H377" s="70" t="s">
        <v>2069</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2081</v>
      </c>
      <c r="B378" s="70">
        <v>30</v>
      </c>
      <c r="C378" s="70">
        <v>13</v>
      </c>
      <c r="D378" s="70">
        <v>2</v>
      </c>
      <c r="E378" s="70">
        <v>2016</v>
      </c>
      <c r="F378" s="70" t="s">
        <v>155</v>
      </c>
      <c r="G378" s="70" t="s">
        <v>2068</v>
      </c>
      <c r="H378" s="70" t="s">
        <v>2069</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2082</v>
      </c>
      <c r="B379" s="70">
        <v>31</v>
      </c>
      <c r="C379" s="70">
        <v>14</v>
      </c>
      <c r="D379" s="70">
        <v>2</v>
      </c>
      <c r="E379" s="70">
        <v>2017</v>
      </c>
      <c r="F379" s="70" t="s">
        <v>156</v>
      </c>
      <c r="G379" s="70" t="s">
        <v>2068</v>
      </c>
      <c r="H379" s="70" t="s">
        <v>2069</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2083</v>
      </c>
      <c r="B380" s="70">
        <v>32</v>
      </c>
      <c r="C380" s="70">
        <v>15</v>
      </c>
      <c r="D380" s="70">
        <v>2</v>
      </c>
      <c r="E380" s="70">
        <v>2018</v>
      </c>
      <c r="F380" s="70" t="s">
        <v>183</v>
      </c>
      <c r="G380" s="70" t="s">
        <v>2068</v>
      </c>
      <c r="H380" s="70" t="s">
        <v>2069</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2084</v>
      </c>
      <c r="B381" s="70">
        <v>33</v>
      </c>
      <c r="C381" s="70">
        <v>16</v>
      </c>
      <c r="D381" s="70">
        <v>2</v>
      </c>
      <c r="E381" s="70">
        <v>2019</v>
      </c>
      <c r="F381" s="70" t="s">
        <v>158</v>
      </c>
      <c r="G381" s="70" t="s">
        <v>2068</v>
      </c>
      <c r="H381" s="70" t="s">
        <v>2069</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2085</v>
      </c>
      <c r="B382" s="70">
        <v>34</v>
      </c>
      <c r="C382" s="70">
        <v>17</v>
      </c>
      <c r="D382" s="70">
        <v>2</v>
      </c>
      <c r="E382" s="70">
        <v>2020</v>
      </c>
      <c r="F382" s="70" t="s">
        <v>159</v>
      </c>
      <c r="G382" s="70" t="s">
        <v>2068</v>
      </c>
      <c r="H382" s="70" t="s">
        <v>2069</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2086</v>
      </c>
      <c r="B383" s="70">
        <v>34</v>
      </c>
      <c r="C383" s="70">
        <v>18</v>
      </c>
      <c r="D383" s="70">
        <v>2</v>
      </c>
      <c r="E383" s="70">
        <v>2021</v>
      </c>
      <c r="F383" s="70" t="s">
        <v>160</v>
      </c>
      <c r="G383" s="70" t="s">
        <v>2068</v>
      </c>
      <c r="H383" s="70" t="s">
        <v>2069</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2087</v>
      </c>
      <c r="B384" s="70">
        <v>34</v>
      </c>
      <c r="C384" s="70">
        <v>19</v>
      </c>
      <c r="D384" s="70">
        <v>2</v>
      </c>
      <c r="E384" s="70">
        <v>2022</v>
      </c>
      <c r="F384" s="70" t="s">
        <v>161</v>
      </c>
      <c r="G384" s="70" t="s">
        <v>2068</v>
      </c>
      <c r="H384" s="70" t="s">
        <v>2069</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34</v>
      </c>
      <c r="C385" s="70">
        <v>20</v>
      </c>
      <c r="D385" s="70">
        <v>2</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34</v>
      </c>
      <c r="C386" s="70">
        <v>21</v>
      </c>
      <c r="D386" s="70">
        <v>2</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290</v>
      </c>
      <c r="C387" s="70">
        <v>1</v>
      </c>
      <c r="D387" s="70">
        <v>18</v>
      </c>
      <c r="E387" s="70">
        <v>1990</v>
      </c>
      <c r="F387" s="70" t="s">
        <v>787</v>
      </c>
      <c r="G387" s="1064" t="s">
        <v>2091</v>
      </c>
      <c r="H387" s="70" t="s">
        <v>2092</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291</v>
      </c>
      <c r="C388" s="70">
        <v>2</v>
      </c>
      <c r="D388" s="70">
        <v>18</v>
      </c>
      <c r="E388" s="70">
        <v>2005</v>
      </c>
      <c r="F388" s="70" t="s">
        <v>789</v>
      </c>
      <c r="G388" s="70" t="s">
        <v>2091</v>
      </c>
      <c r="H388" s="70" t="s">
        <v>2092</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292</v>
      </c>
      <c r="C389" s="70">
        <v>3</v>
      </c>
      <c r="D389" s="70">
        <v>18</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293</v>
      </c>
      <c r="C390" s="70">
        <v>4</v>
      </c>
      <c r="D390" s="70">
        <v>18</v>
      </c>
      <c r="E390" s="70">
        <v>2007</v>
      </c>
      <c r="F390" s="70" t="s">
        <v>791</v>
      </c>
      <c r="G390" s="70" t="s">
        <v>2091</v>
      </c>
      <c r="H390" s="70" t="s">
        <v>2092</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294</v>
      </c>
      <c r="C391" s="70">
        <v>5</v>
      </c>
      <c r="D391" s="70">
        <v>18</v>
      </c>
      <c r="E391" s="70">
        <v>2008</v>
      </c>
      <c r="F391" s="70" t="s">
        <v>792</v>
      </c>
      <c r="G391" s="70" t="s">
        <v>2091</v>
      </c>
      <c r="H391" s="70" t="s">
        <v>2092</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295</v>
      </c>
      <c r="C392" s="70">
        <v>6</v>
      </c>
      <c r="D392" s="70">
        <v>18</v>
      </c>
      <c r="E392" s="70">
        <v>2009</v>
      </c>
      <c r="F392" s="70" t="s">
        <v>176</v>
      </c>
      <c r="G392" s="70" t="s">
        <v>2091</v>
      </c>
      <c r="H392" s="70" t="s">
        <v>2092</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2098</v>
      </c>
      <c r="B393" s="70">
        <v>296</v>
      </c>
      <c r="C393" s="70">
        <v>7</v>
      </c>
      <c r="D393" s="70">
        <v>18</v>
      </c>
      <c r="E393" s="70">
        <v>2010</v>
      </c>
      <c r="F393" s="70" t="s">
        <v>177</v>
      </c>
      <c r="G393" s="70" t="s">
        <v>2091</v>
      </c>
      <c r="H393" s="70" t="s">
        <v>2092</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2099</v>
      </c>
      <c r="B394" s="70">
        <v>297</v>
      </c>
      <c r="C394" s="70">
        <v>8</v>
      </c>
      <c r="D394" s="70">
        <v>18</v>
      </c>
      <c r="E394" s="70">
        <v>2011</v>
      </c>
      <c r="F394" s="70" t="s">
        <v>178</v>
      </c>
      <c r="G394" s="70" t="s">
        <v>2091</v>
      </c>
      <c r="H394" s="70" t="s">
        <v>2092</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2100</v>
      </c>
      <c r="B395" s="70">
        <v>298</v>
      </c>
      <c r="C395" s="70">
        <v>9</v>
      </c>
      <c r="D395" s="70">
        <v>18</v>
      </c>
      <c r="E395" s="70">
        <v>2012</v>
      </c>
      <c r="F395" s="70" t="s">
        <v>179</v>
      </c>
      <c r="G395" s="70" t="s">
        <v>2091</v>
      </c>
      <c r="H395" s="70" t="s">
        <v>2092</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2101</v>
      </c>
      <c r="B396" s="70">
        <v>299</v>
      </c>
      <c r="C396" s="70">
        <v>10</v>
      </c>
      <c r="D396" s="70">
        <v>18</v>
      </c>
      <c r="E396" s="70">
        <v>2013</v>
      </c>
      <c r="F396" s="70" t="s">
        <v>180</v>
      </c>
      <c r="G396" s="70" t="s">
        <v>2091</v>
      </c>
      <c r="H396" s="70" t="s">
        <v>2092</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2102</v>
      </c>
      <c r="B397" s="70">
        <v>300</v>
      </c>
      <c r="C397" s="70">
        <v>11</v>
      </c>
      <c r="D397" s="70">
        <v>18</v>
      </c>
      <c r="E397" s="70">
        <v>2014</v>
      </c>
      <c r="F397" s="70" t="s">
        <v>181</v>
      </c>
      <c r="G397" s="70" t="s">
        <v>2091</v>
      </c>
      <c r="H397" s="70" t="s">
        <v>2092</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2103</v>
      </c>
      <c r="B398" s="70">
        <v>301</v>
      </c>
      <c r="C398" s="70">
        <v>12</v>
      </c>
      <c r="D398" s="70">
        <v>18</v>
      </c>
      <c r="E398" s="70">
        <v>2015</v>
      </c>
      <c r="F398" s="70" t="s">
        <v>182</v>
      </c>
      <c r="G398" s="70" t="s">
        <v>2091</v>
      </c>
      <c r="H398" s="70" t="s">
        <v>2092</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2104</v>
      </c>
      <c r="B399" s="70">
        <v>302</v>
      </c>
      <c r="C399" s="70">
        <v>13</v>
      </c>
      <c r="D399" s="70">
        <v>18</v>
      </c>
      <c r="E399" s="70">
        <v>2016</v>
      </c>
      <c r="F399" s="70" t="s">
        <v>155</v>
      </c>
      <c r="G399" s="70" t="s">
        <v>2091</v>
      </c>
      <c r="H399" s="70" t="s">
        <v>2092</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2105</v>
      </c>
      <c r="B400" s="70">
        <v>303</v>
      </c>
      <c r="C400" s="70">
        <v>14</v>
      </c>
      <c r="D400" s="70">
        <v>18</v>
      </c>
      <c r="E400" s="70">
        <v>2017</v>
      </c>
      <c r="F400" s="70" t="s">
        <v>156</v>
      </c>
      <c r="G400" s="70" t="s">
        <v>2091</v>
      </c>
      <c r="H400" s="70" t="s">
        <v>2092</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2106</v>
      </c>
      <c r="B401" s="70">
        <v>304</v>
      </c>
      <c r="C401" s="70">
        <v>15</v>
      </c>
      <c r="D401" s="70">
        <v>18</v>
      </c>
      <c r="E401" s="70">
        <v>2018</v>
      </c>
      <c r="F401" s="70" t="s">
        <v>183</v>
      </c>
      <c r="G401" s="70" t="s">
        <v>2091</v>
      </c>
      <c r="H401" s="70" t="s">
        <v>2092</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2107</v>
      </c>
      <c r="B402" s="70">
        <v>305</v>
      </c>
      <c r="C402" s="70">
        <v>16</v>
      </c>
      <c r="D402" s="70">
        <v>18</v>
      </c>
      <c r="E402" s="70">
        <v>2019</v>
      </c>
      <c r="F402" s="70" t="s">
        <v>158</v>
      </c>
      <c r="G402" s="70" t="s">
        <v>2091</v>
      </c>
      <c r="H402" s="70" t="s">
        <v>2092</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2108</v>
      </c>
      <c r="B403" s="70">
        <v>306</v>
      </c>
      <c r="C403" s="70">
        <v>17</v>
      </c>
      <c r="D403" s="70">
        <v>18</v>
      </c>
      <c r="E403" s="70">
        <v>2020</v>
      </c>
      <c r="F403" s="70" t="s">
        <v>159</v>
      </c>
      <c r="G403" s="70" t="s">
        <v>2091</v>
      </c>
      <c r="H403" s="70" t="s">
        <v>2092</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2109</v>
      </c>
      <c r="B404" s="70">
        <v>306</v>
      </c>
      <c r="C404" s="70">
        <v>18</v>
      </c>
      <c r="D404" s="70">
        <v>18</v>
      </c>
      <c r="E404" s="70">
        <v>2021</v>
      </c>
      <c r="F404" s="70" t="s">
        <v>160</v>
      </c>
      <c r="G404" s="70" t="s">
        <v>2091</v>
      </c>
      <c r="H404" s="70" t="s">
        <v>2092</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2110</v>
      </c>
      <c r="B405" s="70">
        <v>306</v>
      </c>
      <c r="C405" s="70">
        <v>19</v>
      </c>
      <c r="D405" s="70">
        <v>18</v>
      </c>
      <c r="E405" s="70">
        <v>2022</v>
      </c>
      <c r="F405" s="70" t="s">
        <v>161</v>
      </c>
      <c r="G405" s="70" t="s">
        <v>2091</v>
      </c>
      <c r="H405" s="70" t="s">
        <v>2092</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306</v>
      </c>
      <c r="C406" s="70">
        <v>20</v>
      </c>
      <c r="D406" s="70">
        <v>18</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306</v>
      </c>
      <c r="C407" s="70">
        <v>21</v>
      </c>
      <c r="D407" s="70">
        <v>18</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307</v>
      </c>
      <c r="C408" s="70">
        <v>1</v>
      </c>
      <c r="D408" s="70">
        <v>19</v>
      </c>
      <c r="E408" s="70">
        <v>1990</v>
      </c>
      <c r="F408" s="70" t="s">
        <v>787</v>
      </c>
      <c r="G408" s="70" t="s">
        <v>2114</v>
      </c>
      <c r="H408" s="70" t="s">
        <v>2115</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308</v>
      </c>
      <c r="C409" s="70">
        <v>2</v>
      </c>
      <c r="D409" s="70">
        <v>19</v>
      </c>
      <c r="E409" s="70">
        <v>2005</v>
      </c>
      <c r="F409" s="70" t="s">
        <v>789</v>
      </c>
      <c r="G409" s="70" t="s">
        <v>2114</v>
      </c>
      <c r="H409" s="70" t="s">
        <v>2115</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309</v>
      </c>
      <c r="C410" s="70">
        <v>3</v>
      </c>
      <c r="D410" s="70">
        <v>19</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310</v>
      </c>
      <c r="C411" s="70">
        <v>4</v>
      </c>
      <c r="D411" s="70">
        <v>19</v>
      </c>
      <c r="E411" s="70">
        <v>2007</v>
      </c>
      <c r="F411" s="70" t="s">
        <v>791</v>
      </c>
      <c r="G411" s="70" t="s">
        <v>2114</v>
      </c>
      <c r="H411" s="70" t="s">
        <v>2115</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311</v>
      </c>
      <c r="C412" s="70">
        <v>5</v>
      </c>
      <c r="D412" s="70">
        <v>19</v>
      </c>
      <c r="E412" s="70">
        <v>2008</v>
      </c>
      <c r="F412" s="70" t="s">
        <v>792</v>
      </c>
      <c r="G412" s="70" t="s">
        <v>2114</v>
      </c>
      <c r="H412" s="70" t="s">
        <v>2115</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312</v>
      </c>
      <c r="C413" s="70">
        <v>6</v>
      </c>
      <c r="D413" s="70">
        <v>19</v>
      </c>
      <c r="E413" s="70">
        <v>2009</v>
      </c>
      <c r="F413" s="70" t="s">
        <v>176</v>
      </c>
      <c r="G413" s="70" t="s">
        <v>2114</v>
      </c>
      <c r="H413" s="70" t="s">
        <v>2115</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2121</v>
      </c>
      <c r="B414" s="70">
        <v>313</v>
      </c>
      <c r="C414" s="70">
        <v>7</v>
      </c>
      <c r="D414" s="70">
        <v>19</v>
      </c>
      <c r="E414" s="70">
        <v>2010</v>
      </c>
      <c r="F414" s="70" t="s">
        <v>177</v>
      </c>
      <c r="G414" s="70" t="s">
        <v>2114</v>
      </c>
      <c r="H414" s="70" t="s">
        <v>2115</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2122</v>
      </c>
      <c r="B415" s="70">
        <v>314</v>
      </c>
      <c r="C415" s="70">
        <v>8</v>
      </c>
      <c r="D415" s="70">
        <v>19</v>
      </c>
      <c r="E415" s="70">
        <v>2011</v>
      </c>
      <c r="F415" s="70" t="s">
        <v>178</v>
      </c>
      <c r="G415" s="70" t="s">
        <v>2114</v>
      </c>
      <c r="H415" s="70" t="s">
        <v>2115</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2123</v>
      </c>
      <c r="B416" s="70">
        <v>315</v>
      </c>
      <c r="C416" s="70">
        <v>9</v>
      </c>
      <c r="D416" s="70">
        <v>19</v>
      </c>
      <c r="E416" s="70">
        <v>2012</v>
      </c>
      <c r="F416" s="70" t="s">
        <v>179</v>
      </c>
      <c r="G416" s="70" t="s">
        <v>2114</v>
      </c>
      <c r="H416" s="70" t="s">
        <v>2115</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2124</v>
      </c>
      <c r="B417" s="70">
        <v>316</v>
      </c>
      <c r="C417" s="70">
        <v>10</v>
      </c>
      <c r="D417" s="70">
        <v>19</v>
      </c>
      <c r="E417" s="70">
        <v>2013</v>
      </c>
      <c r="F417" s="70" t="s">
        <v>180</v>
      </c>
      <c r="G417" s="70" t="s">
        <v>2114</v>
      </c>
      <c r="H417" s="70" t="s">
        <v>2115</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2125</v>
      </c>
      <c r="B418" s="70">
        <v>317</v>
      </c>
      <c r="C418" s="70">
        <v>11</v>
      </c>
      <c r="D418" s="70">
        <v>19</v>
      </c>
      <c r="E418" s="70">
        <v>2014</v>
      </c>
      <c r="F418" s="70" t="s">
        <v>181</v>
      </c>
      <c r="G418" s="70" t="s">
        <v>2114</v>
      </c>
      <c r="H418" s="70" t="s">
        <v>2115</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2126</v>
      </c>
      <c r="B419" s="70">
        <v>318</v>
      </c>
      <c r="C419" s="70">
        <v>12</v>
      </c>
      <c r="D419" s="70">
        <v>19</v>
      </c>
      <c r="E419" s="70">
        <v>2015</v>
      </c>
      <c r="F419" s="70" t="s">
        <v>182</v>
      </c>
      <c r="G419" s="70" t="s">
        <v>2114</v>
      </c>
      <c r="H419" s="70" t="s">
        <v>2115</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2127</v>
      </c>
      <c r="B420" s="70">
        <v>319</v>
      </c>
      <c r="C420" s="70">
        <v>13</v>
      </c>
      <c r="D420" s="70">
        <v>19</v>
      </c>
      <c r="E420" s="70">
        <v>2016</v>
      </c>
      <c r="F420" s="70" t="s">
        <v>155</v>
      </c>
      <c r="G420" s="70" t="s">
        <v>2114</v>
      </c>
      <c r="H420" s="70" t="s">
        <v>2115</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2128</v>
      </c>
      <c r="B421" s="70">
        <v>320</v>
      </c>
      <c r="C421" s="70">
        <v>14</v>
      </c>
      <c r="D421" s="70">
        <v>19</v>
      </c>
      <c r="E421" s="70">
        <v>2017</v>
      </c>
      <c r="F421" s="70" t="s">
        <v>156</v>
      </c>
      <c r="G421" s="70" t="s">
        <v>2114</v>
      </c>
      <c r="H421" s="70" t="s">
        <v>2115</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2129</v>
      </c>
      <c r="B422" s="70">
        <v>321</v>
      </c>
      <c r="C422" s="70">
        <v>15</v>
      </c>
      <c r="D422" s="70">
        <v>19</v>
      </c>
      <c r="E422" s="70">
        <v>2018</v>
      </c>
      <c r="F422" s="70" t="s">
        <v>183</v>
      </c>
      <c r="G422" s="70" t="s">
        <v>2114</v>
      </c>
      <c r="H422" s="70" t="s">
        <v>2115</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2130</v>
      </c>
      <c r="B423" s="70">
        <v>322</v>
      </c>
      <c r="C423" s="70">
        <v>16</v>
      </c>
      <c r="D423" s="70">
        <v>19</v>
      </c>
      <c r="E423" s="70">
        <v>2019</v>
      </c>
      <c r="F423" s="70" t="s">
        <v>158</v>
      </c>
      <c r="G423" s="70" t="s">
        <v>2114</v>
      </c>
      <c r="H423" s="70" t="s">
        <v>2115</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2131</v>
      </c>
      <c r="B424" s="70">
        <v>323</v>
      </c>
      <c r="C424" s="70">
        <v>17</v>
      </c>
      <c r="D424" s="70">
        <v>19</v>
      </c>
      <c r="E424" s="70">
        <v>2020</v>
      </c>
      <c r="F424" s="70" t="s">
        <v>159</v>
      </c>
      <c r="G424" s="70" t="s">
        <v>2114</v>
      </c>
      <c r="H424" s="70" t="s">
        <v>2115</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2132</v>
      </c>
      <c r="B425" s="70">
        <v>323</v>
      </c>
      <c r="C425" s="70">
        <v>18</v>
      </c>
      <c r="D425" s="70">
        <v>19</v>
      </c>
      <c r="E425" s="70">
        <v>2021</v>
      </c>
      <c r="F425" s="70" t="s">
        <v>160</v>
      </c>
      <c r="G425" s="1064" t="s">
        <v>2114</v>
      </c>
      <c r="H425" s="70" t="s">
        <v>2115</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2133</v>
      </c>
      <c r="B426" s="70">
        <v>323</v>
      </c>
      <c r="C426" s="70">
        <v>19</v>
      </c>
      <c r="D426" s="70">
        <v>19</v>
      </c>
      <c r="E426" s="70">
        <v>2022</v>
      </c>
      <c r="F426" s="70" t="s">
        <v>161</v>
      </c>
      <c r="G426" s="1064" t="s">
        <v>2114</v>
      </c>
      <c r="H426" s="70" t="s">
        <v>2115</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323</v>
      </c>
      <c r="C427" s="70">
        <v>20</v>
      </c>
      <c r="D427" s="70">
        <v>19</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323</v>
      </c>
      <c r="C428" s="70">
        <v>21</v>
      </c>
      <c r="D428" s="70">
        <v>19</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120</v>
      </c>
      <c r="C429" s="70">
        <v>1</v>
      </c>
      <c r="D429" s="70">
        <v>8</v>
      </c>
      <c r="E429" s="70">
        <v>1990</v>
      </c>
      <c r="F429" s="70" t="s">
        <v>787</v>
      </c>
      <c r="G429" s="70" t="s">
        <v>2137</v>
      </c>
      <c r="H429" s="70" t="s">
        <v>2138</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121</v>
      </c>
      <c r="C430" s="70">
        <v>2</v>
      </c>
      <c r="D430" s="70">
        <v>8</v>
      </c>
      <c r="E430" s="70">
        <v>2005</v>
      </c>
      <c r="F430" s="70" t="s">
        <v>789</v>
      </c>
      <c r="G430" s="70" t="s">
        <v>2137</v>
      </c>
      <c r="H430" s="70" t="s">
        <v>2138</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122</v>
      </c>
      <c r="C431" s="70">
        <v>3</v>
      </c>
      <c r="D431" s="70">
        <v>8</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123</v>
      </c>
      <c r="C432" s="70">
        <v>4</v>
      </c>
      <c r="D432" s="70">
        <v>8</v>
      </c>
      <c r="E432" s="70">
        <v>2007</v>
      </c>
      <c r="F432" s="70" t="s">
        <v>791</v>
      </c>
      <c r="G432" s="70" t="s">
        <v>2137</v>
      </c>
      <c r="H432" s="70" t="s">
        <v>2138</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124</v>
      </c>
      <c r="C433" s="70">
        <v>5</v>
      </c>
      <c r="D433" s="70">
        <v>8</v>
      </c>
      <c r="E433" s="70">
        <v>2008</v>
      </c>
      <c r="F433" s="70" t="s">
        <v>792</v>
      </c>
      <c r="G433" s="70" t="s">
        <v>2137</v>
      </c>
      <c r="H433" s="70" t="s">
        <v>2138</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125</v>
      </c>
      <c r="C434" s="70">
        <v>6</v>
      </c>
      <c r="D434" s="70">
        <v>8</v>
      </c>
      <c r="E434" s="70">
        <v>2009</v>
      </c>
      <c r="F434" s="70" t="s">
        <v>176</v>
      </c>
      <c r="G434" s="70" t="s">
        <v>2137</v>
      </c>
      <c r="H434" s="70" t="s">
        <v>2138</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2144</v>
      </c>
      <c r="B435" s="70">
        <v>126</v>
      </c>
      <c r="C435" s="70">
        <v>7</v>
      </c>
      <c r="D435" s="70">
        <v>8</v>
      </c>
      <c r="E435" s="70">
        <v>2010</v>
      </c>
      <c r="F435" s="70" t="s">
        <v>177</v>
      </c>
      <c r="G435" s="70" t="s">
        <v>2137</v>
      </c>
      <c r="H435" s="70" t="s">
        <v>2138</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2145</v>
      </c>
      <c r="B436" s="70">
        <v>127</v>
      </c>
      <c r="C436" s="70">
        <v>8</v>
      </c>
      <c r="D436" s="70">
        <v>8</v>
      </c>
      <c r="E436" s="70">
        <v>2011</v>
      </c>
      <c r="F436" s="70" t="s">
        <v>178</v>
      </c>
      <c r="G436" s="70" t="s">
        <v>2137</v>
      </c>
      <c r="H436" s="70" t="s">
        <v>2138</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2146</v>
      </c>
      <c r="B437" s="70">
        <v>128</v>
      </c>
      <c r="C437" s="70">
        <v>9</v>
      </c>
      <c r="D437" s="70">
        <v>8</v>
      </c>
      <c r="E437" s="70">
        <v>2012</v>
      </c>
      <c r="F437" s="70" t="s">
        <v>179</v>
      </c>
      <c r="G437" s="70" t="s">
        <v>2137</v>
      </c>
      <c r="H437" s="70" t="s">
        <v>2138</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2147</v>
      </c>
      <c r="B438" s="70">
        <v>129</v>
      </c>
      <c r="C438" s="70">
        <v>10</v>
      </c>
      <c r="D438" s="70">
        <v>8</v>
      </c>
      <c r="E438" s="70">
        <v>2013</v>
      </c>
      <c r="F438" s="70" t="s">
        <v>180</v>
      </c>
      <c r="G438" s="70" t="s">
        <v>2137</v>
      </c>
      <c r="H438" s="70" t="s">
        <v>2138</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2148</v>
      </c>
      <c r="B439" s="70">
        <v>130</v>
      </c>
      <c r="C439" s="70">
        <v>11</v>
      </c>
      <c r="D439" s="70">
        <v>8</v>
      </c>
      <c r="E439" s="70">
        <v>2014</v>
      </c>
      <c r="F439" s="70" t="s">
        <v>181</v>
      </c>
      <c r="G439" s="70" t="s">
        <v>2137</v>
      </c>
      <c r="H439" s="70" t="s">
        <v>2138</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2149</v>
      </c>
      <c r="B440" s="70">
        <v>131</v>
      </c>
      <c r="C440" s="70">
        <v>12</v>
      </c>
      <c r="D440" s="70">
        <v>8</v>
      </c>
      <c r="E440" s="70">
        <v>2015</v>
      </c>
      <c r="F440" s="70" t="s">
        <v>182</v>
      </c>
      <c r="G440" s="70" t="s">
        <v>2137</v>
      </c>
      <c r="H440" s="70" t="s">
        <v>2138</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2150</v>
      </c>
      <c r="B441" s="70">
        <v>132</v>
      </c>
      <c r="C441" s="70">
        <v>13</v>
      </c>
      <c r="D441" s="70">
        <v>8</v>
      </c>
      <c r="E441" s="70">
        <v>2016</v>
      </c>
      <c r="F441" s="70" t="s">
        <v>155</v>
      </c>
      <c r="G441" s="70" t="s">
        <v>2137</v>
      </c>
      <c r="H441" s="70" t="s">
        <v>2138</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2151</v>
      </c>
      <c r="B442" s="70">
        <v>133</v>
      </c>
      <c r="C442" s="70">
        <v>14</v>
      </c>
      <c r="D442" s="70">
        <v>8</v>
      </c>
      <c r="E442" s="70">
        <v>2017</v>
      </c>
      <c r="F442" s="70" t="s">
        <v>156</v>
      </c>
      <c r="G442" s="70" t="s">
        <v>2137</v>
      </c>
      <c r="H442" s="70" t="s">
        <v>2138</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2152</v>
      </c>
      <c r="B443" s="70">
        <v>134</v>
      </c>
      <c r="C443" s="70">
        <v>15</v>
      </c>
      <c r="D443" s="70">
        <v>8</v>
      </c>
      <c r="E443" s="70">
        <v>2018</v>
      </c>
      <c r="F443" s="70" t="s">
        <v>183</v>
      </c>
      <c r="G443" s="70" t="s">
        <v>2137</v>
      </c>
      <c r="H443" s="70" t="s">
        <v>2138</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2153</v>
      </c>
      <c r="B444" s="70">
        <v>135</v>
      </c>
      <c r="C444" s="70">
        <v>16</v>
      </c>
      <c r="D444" s="70">
        <v>8</v>
      </c>
      <c r="E444" s="70">
        <v>2019</v>
      </c>
      <c r="F444" s="70" t="s">
        <v>158</v>
      </c>
      <c r="G444" s="1064" t="s">
        <v>2137</v>
      </c>
      <c r="H444" s="70" t="s">
        <v>2138</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2154</v>
      </c>
      <c r="B445" s="70">
        <v>136</v>
      </c>
      <c r="C445" s="70">
        <v>17</v>
      </c>
      <c r="D445" s="70">
        <v>8</v>
      </c>
      <c r="E445" s="70">
        <v>2020</v>
      </c>
      <c r="F445" s="70" t="s">
        <v>159</v>
      </c>
      <c r="G445" s="1064" t="s">
        <v>2137</v>
      </c>
      <c r="H445" s="70" t="s">
        <v>2138</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2155</v>
      </c>
      <c r="B446" s="70">
        <v>136</v>
      </c>
      <c r="C446" s="70">
        <v>18</v>
      </c>
      <c r="D446" s="70">
        <v>8</v>
      </c>
      <c r="E446" s="70">
        <v>2021</v>
      </c>
      <c r="F446" s="70" t="s">
        <v>160</v>
      </c>
      <c r="G446" s="70" t="s">
        <v>2137</v>
      </c>
      <c r="H446" s="70" t="s">
        <v>2138</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2156</v>
      </c>
      <c r="B447" s="70">
        <v>136</v>
      </c>
      <c r="C447" s="70">
        <v>19</v>
      </c>
      <c r="D447" s="70">
        <v>8</v>
      </c>
      <c r="E447" s="70">
        <v>2022</v>
      </c>
      <c r="F447" s="70" t="s">
        <v>161</v>
      </c>
      <c r="G447" s="70" t="s">
        <v>2137</v>
      </c>
      <c r="H447" s="70" t="s">
        <v>2138</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136</v>
      </c>
      <c r="C448" s="70">
        <v>20</v>
      </c>
      <c r="D448" s="70">
        <v>8</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136</v>
      </c>
      <c r="C449" s="70">
        <v>21</v>
      </c>
      <c r="D449" s="70">
        <v>8</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2160</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2161</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2162</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2163</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2164</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2165</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2166</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2167</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2168</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2169</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2170</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2171</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2172</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2173</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2174</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2175</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2176</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256</v>
      </c>
      <c r="C471" s="70">
        <v>1</v>
      </c>
      <c r="D471" s="70">
        <v>16</v>
      </c>
      <c r="E471" s="70">
        <v>1990</v>
      </c>
      <c r="F471" s="70" t="s">
        <v>787</v>
      </c>
      <c r="G471" s="70" t="s">
        <v>2179</v>
      </c>
      <c r="H471" s="70" t="s">
        <v>2180</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257</v>
      </c>
      <c r="C472" s="70">
        <v>2</v>
      </c>
      <c r="D472" s="70">
        <v>16</v>
      </c>
      <c r="E472" s="70">
        <v>2005</v>
      </c>
      <c r="F472" s="70" t="s">
        <v>789</v>
      </c>
      <c r="G472" s="70" t="s">
        <v>2179</v>
      </c>
      <c r="H472" s="70" t="s">
        <v>2180</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258</v>
      </c>
      <c r="C473" s="70">
        <v>3</v>
      </c>
      <c r="D473" s="70">
        <v>16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259</v>
      </c>
      <c r="C474" s="70">
        <v>4</v>
      </c>
      <c r="D474" s="70">
        <v>16</v>
      </c>
      <c r="E474" s="70">
        <v>2007</v>
      </c>
      <c r="F474" s="70" t="s">
        <v>791</v>
      </c>
      <c r="G474" s="70" t="s">
        <v>2179</v>
      </c>
      <c r="H474" s="70" t="s">
        <v>2180</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260</v>
      </c>
      <c r="C475" s="70">
        <v>5</v>
      </c>
      <c r="D475" s="70">
        <v>16</v>
      </c>
      <c r="E475" s="70">
        <v>2008</v>
      </c>
      <c r="F475" s="70" t="s">
        <v>792</v>
      </c>
      <c r="G475" s="70" t="s">
        <v>2179</v>
      </c>
      <c r="H475" s="70" t="s">
        <v>2180</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261</v>
      </c>
      <c r="C476" s="70">
        <v>6</v>
      </c>
      <c r="D476" s="70">
        <v>16</v>
      </c>
      <c r="E476" s="70">
        <v>2009</v>
      </c>
      <c r="F476" s="70" t="s">
        <v>176</v>
      </c>
      <c r="G476" s="70" t="s">
        <v>2179</v>
      </c>
      <c r="H476" s="70" t="s">
        <v>2180</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2186</v>
      </c>
      <c r="B477" s="70">
        <v>262</v>
      </c>
      <c r="C477" s="70">
        <v>7</v>
      </c>
      <c r="D477" s="70">
        <v>16</v>
      </c>
      <c r="E477" s="70">
        <v>2010</v>
      </c>
      <c r="F477" s="70" t="s">
        <v>177</v>
      </c>
      <c r="G477" s="70" t="s">
        <v>2179</v>
      </c>
      <c r="H477" s="70" t="s">
        <v>2180</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2187</v>
      </c>
      <c r="B478" s="70">
        <v>263</v>
      </c>
      <c r="C478" s="70">
        <v>8</v>
      </c>
      <c r="D478" s="70">
        <v>16</v>
      </c>
      <c r="E478" s="70">
        <v>2011</v>
      </c>
      <c r="F478" s="70" t="s">
        <v>178</v>
      </c>
      <c r="G478" s="70" t="s">
        <v>2179</v>
      </c>
      <c r="H478" s="70" t="s">
        <v>2180</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2188</v>
      </c>
      <c r="B479" s="70">
        <v>264</v>
      </c>
      <c r="C479" s="70">
        <v>9</v>
      </c>
      <c r="D479" s="70">
        <v>16</v>
      </c>
      <c r="E479" s="70">
        <v>2012</v>
      </c>
      <c r="F479" s="70" t="s">
        <v>179</v>
      </c>
      <c r="G479" s="70" t="s">
        <v>2179</v>
      </c>
      <c r="H479" s="70" t="s">
        <v>2180</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2189</v>
      </c>
      <c r="B480" s="70">
        <v>265</v>
      </c>
      <c r="C480" s="70">
        <v>10</v>
      </c>
      <c r="D480" s="70">
        <v>16</v>
      </c>
      <c r="E480" s="70">
        <v>2013</v>
      </c>
      <c r="F480" s="70" t="s">
        <v>180</v>
      </c>
      <c r="G480" s="70" t="s">
        <v>2179</v>
      </c>
      <c r="H480" s="70" t="s">
        <v>2180</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2190</v>
      </c>
      <c r="B481" s="70">
        <v>266</v>
      </c>
      <c r="C481" s="70">
        <v>11</v>
      </c>
      <c r="D481" s="70">
        <v>16</v>
      </c>
      <c r="E481" s="70">
        <v>2014</v>
      </c>
      <c r="F481" s="70" t="s">
        <v>181</v>
      </c>
      <c r="G481" s="70" t="s">
        <v>2179</v>
      </c>
      <c r="H481" s="70" t="s">
        <v>2180</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2191</v>
      </c>
      <c r="B482" s="70">
        <v>267</v>
      </c>
      <c r="C482" s="70">
        <v>12</v>
      </c>
      <c r="D482" s="70">
        <v>16</v>
      </c>
      <c r="E482" s="70">
        <v>2015</v>
      </c>
      <c r="F482" s="70" t="s">
        <v>182</v>
      </c>
      <c r="G482" s="1064" t="s">
        <v>2179</v>
      </c>
      <c r="H482" s="70" t="s">
        <v>2180</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2192</v>
      </c>
      <c r="B483" s="70">
        <v>268</v>
      </c>
      <c r="C483" s="70">
        <v>13</v>
      </c>
      <c r="D483" s="70">
        <v>16</v>
      </c>
      <c r="E483" s="70">
        <v>2016</v>
      </c>
      <c r="F483" s="70" t="s">
        <v>155</v>
      </c>
      <c r="G483" s="1064" t="s">
        <v>2179</v>
      </c>
      <c r="H483" s="70" t="s">
        <v>2180</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2193</v>
      </c>
      <c r="B484" s="70">
        <v>269</v>
      </c>
      <c r="C484" s="70">
        <v>14</v>
      </c>
      <c r="D484" s="70">
        <v>16</v>
      </c>
      <c r="E484" s="70">
        <v>2017</v>
      </c>
      <c r="F484" s="70" t="s">
        <v>156</v>
      </c>
      <c r="G484" s="70" t="s">
        <v>2179</v>
      </c>
      <c r="H484" s="70" t="s">
        <v>2180</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2194</v>
      </c>
      <c r="B485" s="70">
        <v>270</v>
      </c>
      <c r="C485" s="70">
        <v>15</v>
      </c>
      <c r="D485" s="70">
        <v>16</v>
      </c>
      <c r="E485" s="70">
        <v>2018</v>
      </c>
      <c r="F485" s="70" t="s">
        <v>183</v>
      </c>
      <c r="G485" s="70" t="s">
        <v>2179</v>
      </c>
      <c r="H485" s="70" t="s">
        <v>2180</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2195</v>
      </c>
      <c r="B486" s="70">
        <v>271</v>
      </c>
      <c r="C486" s="70">
        <v>16</v>
      </c>
      <c r="D486" s="70">
        <v>16</v>
      </c>
      <c r="E486" s="70">
        <v>2019</v>
      </c>
      <c r="F486" s="70" t="s">
        <v>158</v>
      </c>
      <c r="G486" s="70" t="s">
        <v>2179</v>
      </c>
      <c r="H486" s="70" t="s">
        <v>2180</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2196</v>
      </c>
      <c r="B487" s="70">
        <v>272</v>
      </c>
      <c r="C487" s="70">
        <v>17</v>
      </c>
      <c r="D487" s="70">
        <v>16</v>
      </c>
      <c r="E487" s="70">
        <v>2020</v>
      </c>
      <c r="F487" s="70" t="s">
        <v>159</v>
      </c>
      <c r="G487" s="70" t="s">
        <v>2179</v>
      </c>
      <c r="H487" s="70" t="s">
        <v>2180</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2197</v>
      </c>
      <c r="B488" s="70">
        <v>272</v>
      </c>
      <c r="C488" s="70">
        <v>18</v>
      </c>
      <c r="D488" s="70">
        <v>16</v>
      </c>
      <c r="E488" s="70">
        <v>2021</v>
      </c>
      <c r="F488" s="70" t="s">
        <v>160</v>
      </c>
      <c r="G488" s="70" t="s">
        <v>2179</v>
      </c>
      <c r="H488" s="70" t="s">
        <v>2180</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2198</v>
      </c>
      <c r="B489" s="70">
        <v>272</v>
      </c>
      <c r="C489" s="70">
        <v>19</v>
      </c>
      <c r="D489" s="70">
        <v>16</v>
      </c>
      <c r="E489" s="70">
        <v>2022</v>
      </c>
      <c r="F489" s="70" t="s">
        <v>161</v>
      </c>
      <c r="G489" s="70" t="s">
        <v>2179</v>
      </c>
      <c r="H489" s="70" t="s">
        <v>2180</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272</v>
      </c>
      <c r="C490" s="70">
        <v>20</v>
      </c>
      <c r="D490" s="70">
        <v>16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272</v>
      </c>
      <c r="C491" s="70">
        <v>21</v>
      </c>
      <c r="D491" s="70">
        <v>16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154</v>
      </c>
      <c r="C492" s="70">
        <v>1</v>
      </c>
      <c r="D492" s="70">
        <v>10</v>
      </c>
      <c r="E492" s="70">
        <v>1990</v>
      </c>
      <c r="F492" s="70" t="s">
        <v>787</v>
      </c>
      <c r="G492" s="70" t="s">
        <v>2202</v>
      </c>
      <c r="H492" s="70" t="s">
        <v>2203</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155</v>
      </c>
      <c r="C493" s="70">
        <v>2</v>
      </c>
      <c r="D493" s="70">
        <v>10</v>
      </c>
      <c r="E493" s="70">
        <v>2005</v>
      </c>
      <c r="F493" s="70" t="s">
        <v>789</v>
      </c>
      <c r="G493" s="70" t="s">
        <v>2202</v>
      </c>
      <c r="H493" s="70" t="s">
        <v>2203</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156</v>
      </c>
      <c r="C494" s="70">
        <v>3</v>
      </c>
      <c r="D494" s="70">
        <v>10</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157</v>
      </c>
      <c r="C495" s="70">
        <v>4</v>
      </c>
      <c r="D495" s="70">
        <v>10</v>
      </c>
      <c r="E495" s="70">
        <v>2007</v>
      </c>
      <c r="F495" s="70" t="s">
        <v>791</v>
      </c>
      <c r="G495" s="70" t="s">
        <v>2202</v>
      </c>
      <c r="H495" s="70" t="s">
        <v>2203</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158</v>
      </c>
      <c r="C496" s="70">
        <v>5</v>
      </c>
      <c r="D496" s="70">
        <v>10</v>
      </c>
      <c r="E496" s="70">
        <v>2008</v>
      </c>
      <c r="F496" s="70" t="s">
        <v>792</v>
      </c>
      <c r="G496" s="70" t="s">
        <v>2202</v>
      </c>
      <c r="H496" s="70" t="s">
        <v>2203</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159</v>
      </c>
      <c r="C497" s="70">
        <v>6</v>
      </c>
      <c r="D497" s="70">
        <v>10</v>
      </c>
      <c r="E497" s="70">
        <v>2009</v>
      </c>
      <c r="F497" s="70" t="s">
        <v>176</v>
      </c>
      <c r="G497" s="70" t="s">
        <v>2202</v>
      </c>
      <c r="H497" s="70" t="s">
        <v>2203</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2209</v>
      </c>
      <c r="B498" s="70">
        <v>160</v>
      </c>
      <c r="C498" s="70">
        <v>7</v>
      </c>
      <c r="D498" s="70">
        <v>10</v>
      </c>
      <c r="E498" s="70">
        <v>2010</v>
      </c>
      <c r="F498" s="70" t="s">
        <v>177</v>
      </c>
      <c r="G498" s="70" t="s">
        <v>2202</v>
      </c>
      <c r="H498" s="70" t="s">
        <v>2203</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2210</v>
      </c>
      <c r="B499" s="70">
        <v>161</v>
      </c>
      <c r="C499" s="70">
        <v>8</v>
      </c>
      <c r="D499" s="70">
        <v>10</v>
      </c>
      <c r="E499" s="70">
        <v>2011</v>
      </c>
      <c r="F499" s="70" t="s">
        <v>178</v>
      </c>
      <c r="G499" s="70" t="s">
        <v>2202</v>
      </c>
      <c r="H499" s="70" t="s">
        <v>2203</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2211</v>
      </c>
      <c r="B500" s="70">
        <v>162</v>
      </c>
      <c r="C500" s="70">
        <v>9</v>
      </c>
      <c r="D500" s="70">
        <v>10</v>
      </c>
      <c r="E500" s="70">
        <v>2012</v>
      </c>
      <c r="F500" s="70" t="s">
        <v>179</v>
      </c>
      <c r="G500" s="70" t="s">
        <v>2202</v>
      </c>
      <c r="H500" s="70" t="s">
        <v>2203</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2212</v>
      </c>
      <c r="B501" s="70">
        <v>163</v>
      </c>
      <c r="C501" s="70">
        <v>10</v>
      </c>
      <c r="D501" s="70">
        <v>10</v>
      </c>
      <c r="E501" s="70">
        <v>2013</v>
      </c>
      <c r="F501" s="70" t="s">
        <v>180</v>
      </c>
      <c r="G501" s="1064" t="s">
        <v>2202</v>
      </c>
      <c r="H501" s="70" t="s">
        <v>2203</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2213</v>
      </c>
      <c r="B502" s="70">
        <v>164</v>
      </c>
      <c r="C502" s="70">
        <v>11</v>
      </c>
      <c r="D502" s="70">
        <v>10</v>
      </c>
      <c r="E502" s="70">
        <v>2014</v>
      </c>
      <c r="F502" s="70" t="s">
        <v>181</v>
      </c>
      <c r="G502" s="1064" t="s">
        <v>2202</v>
      </c>
      <c r="H502" s="70" t="s">
        <v>2203</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2214</v>
      </c>
      <c r="B503" s="70">
        <v>165</v>
      </c>
      <c r="C503" s="70">
        <v>12</v>
      </c>
      <c r="D503" s="70">
        <v>10</v>
      </c>
      <c r="E503" s="70">
        <v>2015</v>
      </c>
      <c r="F503" s="70" t="s">
        <v>182</v>
      </c>
      <c r="G503" s="70" t="s">
        <v>2202</v>
      </c>
      <c r="H503" s="70" t="s">
        <v>2203</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2215</v>
      </c>
      <c r="B504" s="70">
        <v>166</v>
      </c>
      <c r="C504" s="70">
        <v>13</v>
      </c>
      <c r="D504" s="70">
        <v>10</v>
      </c>
      <c r="E504" s="70">
        <v>2016</v>
      </c>
      <c r="F504" s="70" t="s">
        <v>155</v>
      </c>
      <c r="G504" s="70" t="s">
        <v>2202</v>
      </c>
      <c r="H504" s="70" t="s">
        <v>2203</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2216</v>
      </c>
      <c r="B505" s="70">
        <v>167</v>
      </c>
      <c r="C505" s="70">
        <v>14</v>
      </c>
      <c r="D505" s="70">
        <v>10</v>
      </c>
      <c r="E505" s="70">
        <v>2017</v>
      </c>
      <c r="F505" s="70" t="s">
        <v>156</v>
      </c>
      <c r="G505" s="70" t="s">
        <v>2202</v>
      </c>
      <c r="H505" s="70" t="s">
        <v>2203</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2217</v>
      </c>
      <c r="B506" s="70">
        <v>168</v>
      </c>
      <c r="C506" s="70">
        <v>15</v>
      </c>
      <c r="D506" s="70">
        <v>10</v>
      </c>
      <c r="E506" s="70">
        <v>2018</v>
      </c>
      <c r="F506" s="70" t="s">
        <v>183</v>
      </c>
      <c r="G506" s="70" t="s">
        <v>2202</v>
      </c>
      <c r="H506" s="70" t="s">
        <v>2203</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2218</v>
      </c>
      <c r="B507" s="70">
        <v>169</v>
      </c>
      <c r="C507" s="70">
        <v>16</v>
      </c>
      <c r="D507" s="70">
        <v>10</v>
      </c>
      <c r="E507" s="70">
        <v>2019</v>
      </c>
      <c r="F507" s="70" t="s">
        <v>158</v>
      </c>
      <c r="G507" s="70" t="s">
        <v>2202</v>
      </c>
      <c r="H507" s="70" t="s">
        <v>2203</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2219</v>
      </c>
      <c r="B508" s="70">
        <v>170</v>
      </c>
      <c r="C508" s="70">
        <v>17</v>
      </c>
      <c r="D508" s="70">
        <v>10</v>
      </c>
      <c r="E508" s="70">
        <v>2020</v>
      </c>
      <c r="F508" s="70" t="s">
        <v>159</v>
      </c>
      <c r="G508" s="70" t="s">
        <v>2202</v>
      </c>
      <c r="H508" s="70" t="s">
        <v>2203</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2220</v>
      </c>
      <c r="B509" s="70">
        <v>170</v>
      </c>
      <c r="C509" s="70">
        <v>18</v>
      </c>
      <c r="D509" s="70">
        <v>10</v>
      </c>
      <c r="E509" s="70">
        <v>2021</v>
      </c>
      <c r="F509" s="70" t="s">
        <v>160</v>
      </c>
      <c r="G509" s="70" t="s">
        <v>2202</v>
      </c>
      <c r="H509" s="70" t="s">
        <v>2203</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2221</v>
      </c>
      <c r="B510" s="70">
        <v>170</v>
      </c>
      <c r="C510" s="70">
        <v>19</v>
      </c>
      <c r="D510" s="70">
        <v>10</v>
      </c>
      <c r="E510" s="70">
        <v>2022</v>
      </c>
      <c r="F510" s="70" t="s">
        <v>161</v>
      </c>
      <c r="G510" s="70" t="s">
        <v>2202</v>
      </c>
      <c r="H510" s="70" t="s">
        <v>2203</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170</v>
      </c>
      <c r="C511" s="70">
        <v>20</v>
      </c>
      <c r="D511" s="70">
        <v>10</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170</v>
      </c>
      <c r="C512" s="70">
        <v>21</v>
      </c>
      <c r="D512" s="70">
        <v>10</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35</v>
      </c>
      <c r="C513" s="70">
        <v>1</v>
      </c>
      <c r="D513" s="70">
        <v>3</v>
      </c>
      <c r="E513" s="70">
        <v>1990</v>
      </c>
      <c r="F513" s="70" t="s">
        <v>787</v>
      </c>
      <c r="G513" s="70" t="s">
        <v>2225</v>
      </c>
      <c r="H513" s="70" t="s">
        <v>2226</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36</v>
      </c>
      <c r="C514" s="70">
        <v>2</v>
      </c>
      <c r="D514" s="70">
        <v>3</v>
      </c>
      <c r="E514" s="70">
        <v>2005</v>
      </c>
      <c r="F514" s="70" t="s">
        <v>789</v>
      </c>
      <c r="G514" s="70" t="s">
        <v>2225</v>
      </c>
      <c r="H514" s="70" t="s">
        <v>2226</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37</v>
      </c>
      <c r="C515" s="70">
        <v>3</v>
      </c>
      <c r="D515" s="70">
        <v>3</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38</v>
      </c>
      <c r="C516" s="70">
        <v>4</v>
      </c>
      <c r="D516" s="70">
        <v>3</v>
      </c>
      <c r="E516" s="70">
        <v>2007</v>
      </c>
      <c r="F516" s="70" t="s">
        <v>791</v>
      </c>
      <c r="G516" s="70" t="s">
        <v>2225</v>
      </c>
      <c r="H516" s="70" t="s">
        <v>2226</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39</v>
      </c>
      <c r="C517" s="70">
        <v>5</v>
      </c>
      <c r="D517" s="70">
        <v>3</v>
      </c>
      <c r="E517" s="70">
        <v>2008</v>
      </c>
      <c r="F517" s="70" t="s">
        <v>792</v>
      </c>
      <c r="G517" s="70" t="s">
        <v>2225</v>
      </c>
      <c r="H517" s="70" t="s">
        <v>2226</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40</v>
      </c>
      <c r="C518" s="70">
        <v>6</v>
      </c>
      <c r="D518" s="70">
        <v>3</v>
      </c>
      <c r="E518" s="70">
        <v>2009</v>
      </c>
      <c r="F518" s="70" t="s">
        <v>176</v>
      </c>
      <c r="G518" s="70" t="s">
        <v>2225</v>
      </c>
      <c r="H518" s="70" t="s">
        <v>2226</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2232</v>
      </c>
      <c r="B519" s="70">
        <v>41</v>
      </c>
      <c r="C519" s="70">
        <v>7</v>
      </c>
      <c r="D519" s="70">
        <v>3</v>
      </c>
      <c r="E519" s="70">
        <v>2010</v>
      </c>
      <c r="F519" s="70" t="s">
        <v>177</v>
      </c>
      <c r="G519" s="70" t="s">
        <v>2225</v>
      </c>
      <c r="H519" s="70" t="s">
        <v>2226</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2233</v>
      </c>
      <c r="B520" s="70">
        <v>42</v>
      </c>
      <c r="C520" s="70">
        <v>8</v>
      </c>
      <c r="D520" s="70">
        <v>3</v>
      </c>
      <c r="E520" s="70">
        <v>2011</v>
      </c>
      <c r="F520" s="70" t="s">
        <v>178</v>
      </c>
      <c r="G520" s="1064" t="s">
        <v>2225</v>
      </c>
      <c r="H520" s="70" t="s">
        <v>2226</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2234</v>
      </c>
      <c r="B521" s="70">
        <v>43</v>
      </c>
      <c r="C521" s="70">
        <v>9</v>
      </c>
      <c r="D521" s="70">
        <v>3</v>
      </c>
      <c r="E521" s="70">
        <v>2012</v>
      </c>
      <c r="F521" s="70" t="s">
        <v>179</v>
      </c>
      <c r="G521" s="1064" t="s">
        <v>2225</v>
      </c>
      <c r="H521" s="70" t="s">
        <v>2226</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2235</v>
      </c>
      <c r="B522" s="70">
        <v>44</v>
      </c>
      <c r="C522" s="70">
        <v>10</v>
      </c>
      <c r="D522" s="70">
        <v>3</v>
      </c>
      <c r="E522" s="70">
        <v>2013</v>
      </c>
      <c r="F522" s="70" t="s">
        <v>180</v>
      </c>
      <c r="G522" s="70" t="s">
        <v>2225</v>
      </c>
      <c r="H522" s="70" t="s">
        <v>2226</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2236</v>
      </c>
      <c r="B523" s="70">
        <v>45</v>
      </c>
      <c r="C523" s="70">
        <v>11</v>
      </c>
      <c r="D523" s="70">
        <v>3</v>
      </c>
      <c r="E523" s="70">
        <v>2014</v>
      </c>
      <c r="F523" s="70" t="s">
        <v>181</v>
      </c>
      <c r="G523" s="70" t="s">
        <v>2225</v>
      </c>
      <c r="H523" s="70" t="s">
        <v>2226</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2237</v>
      </c>
      <c r="B524" s="70">
        <v>46</v>
      </c>
      <c r="C524" s="70">
        <v>12</v>
      </c>
      <c r="D524" s="70">
        <v>3</v>
      </c>
      <c r="E524" s="70">
        <v>2015</v>
      </c>
      <c r="F524" s="70" t="s">
        <v>182</v>
      </c>
      <c r="G524" s="70" t="s">
        <v>2225</v>
      </c>
      <c r="H524" s="70" t="s">
        <v>2226</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2238</v>
      </c>
      <c r="B525" s="70">
        <v>47</v>
      </c>
      <c r="C525" s="70">
        <v>13</v>
      </c>
      <c r="D525" s="70">
        <v>3</v>
      </c>
      <c r="E525" s="70">
        <v>2016</v>
      </c>
      <c r="F525" s="70" t="s">
        <v>155</v>
      </c>
      <c r="G525" s="70" t="s">
        <v>2225</v>
      </c>
      <c r="H525" s="70" t="s">
        <v>2226</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2239</v>
      </c>
      <c r="B526" s="70">
        <v>48</v>
      </c>
      <c r="C526" s="70">
        <v>14</v>
      </c>
      <c r="D526" s="70">
        <v>3</v>
      </c>
      <c r="E526" s="70">
        <v>2017</v>
      </c>
      <c r="F526" s="70" t="s">
        <v>156</v>
      </c>
      <c r="G526" s="70" t="s">
        <v>2225</v>
      </c>
      <c r="H526" s="70" t="s">
        <v>2226</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2240</v>
      </c>
      <c r="B527" s="70">
        <v>49</v>
      </c>
      <c r="C527" s="70">
        <v>15</v>
      </c>
      <c r="D527" s="70">
        <v>3</v>
      </c>
      <c r="E527" s="70">
        <v>2018</v>
      </c>
      <c r="F527" s="70" t="s">
        <v>183</v>
      </c>
      <c r="G527" s="70" t="s">
        <v>2225</v>
      </c>
      <c r="H527" s="70" t="s">
        <v>2226</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2241</v>
      </c>
      <c r="B528" s="70">
        <v>50</v>
      </c>
      <c r="C528" s="70">
        <v>16</v>
      </c>
      <c r="D528" s="70">
        <v>3</v>
      </c>
      <c r="E528" s="70">
        <v>2019</v>
      </c>
      <c r="F528" s="70" t="s">
        <v>158</v>
      </c>
      <c r="G528" s="70" t="s">
        <v>2225</v>
      </c>
      <c r="H528" s="70" t="s">
        <v>2226</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2242</v>
      </c>
      <c r="B529" s="70">
        <v>51</v>
      </c>
      <c r="C529" s="70">
        <v>17</v>
      </c>
      <c r="D529" s="70">
        <v>3</v>
      </c>
      <c r="E529" s="70">
        <v>2020</v>
      </c>
      <c r="F529" s="70" t="s">
        <v>159</v>
      </c>
      <c r="G529" s="70" t="s">
        <v>2225</v>
      </c>
      <c r="H529" s="70" t="s">
        <v>2226</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2243</v>
      </c>
      <c r="B530" s="70">
        <v>51</v>
      </c>
      <c r="C530" s="70">
        <v>18</v>
      </c>
      <c r="D530" s="70">
        <v>3</v>
      </c>
      <c r="E530" s="70">
        <v>2021</v>
      </c>
      <c r="F530" s="70" t="s">
        <v>160</v>
      </c>
      <c r="G530" s="70" t="s">
        <v>2225</v>
      </c>
      <c r="H530" s="70" t="s">
        <v>2226</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2244</v>
      </c>
      <c r="B531" s="70">
        <v>51</v>
      </c>
      <c r="C531" s="70">
        <v>19</v>
      </c>
      <c r="D531" s="70">
        <v>3</v>
      </c>
      <c r="E531" s="70">
        <v>2022</v>
      </c>
      <c r="F531" s="70" t="s">
        <v>161</v>
      </c>
      <c r="G531" s="70" t="s">
        <v>2225</v>
      </c>
      <c r="H531" s="70" t="s">
        <v>2226</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51</v>
      </c>
      <c r="C532" s="70">
        <v>20</v>
      </c>
      <c r="D532" s="70">
        <v>3</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51</v>
      </c>
      <c r="C533" s="70">
        <v>21</v>
      </c>
      <c r="D533" s="70">
        <v>3</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341</v>
      </c>
      <c r="C534" s="70">
        <v>1</v>
      </c>
      <c r="D534" s="70">
        <v>21</v>
      </c>
      <c r="E534" s="70">
        <v>1990</v>
      </c>
      <c r="F534" s="70" t="s">
        <v>787</v>
      </c>
      <c r="G534" s="70" t="s">
        <v>2248</v>
      </c>
      <c r="H534" s="70" t="s">
        <v>2249</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342</v>
      </c>
      <c r="C535" s="70">
        <v>2</v>
      </c>
      <c r="D535" s="70">
        <v>21</v>
      </c>
      <c r="E535" s="70">
        <v>2005</v>
      </c>
      <c r="F535" s="70" t="s">
        <v>789</v>
      </c>
      <c r="G535" s="70" t="s">
        <v>2248</v>
      </c>
      <c r="H535" s="70" t="s">
        <v>2249</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343</v>
      </c>
      <c r="C536" s="70">
        <v>3</v>
      </c>
      <c r="D536" s="70">
        <v>21</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344</v>
      </c>
      <c r="C537" s="70">
        <v>4</v>
      </c>
      <c r="D537" s="70">
        <v>21</v>
      </c>
      <c r="E537" s="70">
        <v>2007</v>
      </c>
      <c r="F537" s="70" t="s">
        <v>791</v>
      </c>
      <c r="G537" s="70" t="s">
        <v>2248</v>
      </c>
      <c r="H537" s="70" t="s">
        <v>2249</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345</v>
      </c>
      <c r="C538" s="70">
        <v>5</v>
      </c>
      <c r="D538" s="70">
        <v>21</v>
      </c>
      <c r="E538" s="70">
        <v>2008</v>
      </c>
      <c r="F538" s="70" t="s">
        <v>792</v>
      </c>
      <c r="G538" s="70" t="s">
        <v>2248</v>
      </c>
      <c r="H538" s="70" t="s">
        <v>2249</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346</v>
      </c>
      <c r="C539" s="70">
        <v>6</v>
      </c>
      <c r="D539" s="70">
        <v>21</v>
      </c>
      <c r="E539" s="70">
        <v>2009</v>
      </c>
      <c r="F539" s="70" t="s">
        <v>176</v>
      </c>
      <c r="G539" s="1064" t="s">
        <v>2248</v>
      </c>
      <c r="H539" s="70" t="s">
        <v>2249</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2255</v>
      </c>
      <c r="B540" s="70">
        <v>347</v>
      </c>
      <c r="C540" s="70">
        <v>7</v>
      </c>
      <c r="D540" s="70">
        <v>21</v>
      </c>
      <c r="E540" s="70">
        <v>2010</v>
      </c>
      <c r="F540" s="70" t="s">
        <v>177</v>
      </c>
      <c r="G540" s="1064" t="s">
        <v>2248</v>
      </c>
      <c r="H540" s="70" t="s">
        <v>2249</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2256</v>
      </c>
      <c r="B541" s="70">
        <v>348</v>
      </c>
      <c r="C541" s="70">
        <v>8</v>
      </c>
      <c r="D541" s="70">
        <v>21</v>
      </c>
      <c r="E541" s="70">
        <v>2011</v>
      </c>
      <c r="F541" s="70" t="s">
        <v>178</v>
      </c>
      <c r="G541" s="70" t="s">
        <v>2248</v>
      </c>
      <c r="H541" s="70" t="s">
        <v>2249</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2257</v>
      </c>
      <c r="B542" s="70">
        <v>349</v>
      </c>
      <c r="C542" s="70">
        <v>9</v>
      </c>
      <c r="D542" s="70">
        <v>21</v>
      </c>
      <c r="E542" s="70">
        <v>2012</v>
      </c>
      <c r="F542" s="70" t="s">
        <v>179</v>
      </c>
      <c r="G542" s="70" t="s">
        <v>2248</v>
      </c>
      <c r="H542" s="70" t="s">
        <v>2249</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2258</v>
      </c>
      <c r="B543" s="70">
        <v>350</v>
      </c>
      <c r="C543" s="70">
        <v>10</v>
      </c>
      <c r="D543" s="70">
        <v>21</v>
      </c>
      <c r="E543" s="70">
        <v>2013</v>
      </c>
      <c r="F543" s="70" t="s">
        <v>180</v>
      </c>
      <c r="G543" s="70" t="s">
        <v>2248</v>
      </c>
      <c r="H543" s="70" t="s">
        <v>2249</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2259</v>
      </c>
      <c r="B544" s="70">
        <v>351</v>
      </c>
      <c r="C544" s="70">
        <v>11</v>
      </c>
      <c r="D544" s="70">
        <v>21</v>
      </c>
      <c r="E544" s="70">
        <v>2014</v>
      </c>
      <c r="F544" s="70" t="s">
        <v>181</v>
      </c>
      <c r="G544" s="70" t="s">
        <v>2248</v>
      </c>
      <c r="H544" s="70" t="s">
        <v>2249</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2260</v>
      </c>
      <c r="B545" s="70">
        <v>352</v>
      </c>
      <c r="C545" s="70">
        <v>12</v>
      </c>
      <c r="D545" s="70">
        <v>21</v>
      </c>
      <c r="E545" s="70">
        <v>2015</v>
      </c>
      <c r="F545" s="70" t="s">
        <v>182</v>
      </c>
      <c r="G545" s="70" t="s">
        <v>2248</v>
      </c>
      <c r="H545" s="70" t="s">
        <v>2249</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2261</v>
      </c>
      <c r="B546" s="70">
        <v>353</v>
      </c>
      <c r="C546" s="70">
        <v>13</v>
      </c>
      <c r="D546" s="70">
        <v>21</v>
      </c>
      <c r="E546" s="70">
        <v>2016</v>
      </c>
      <c r="F546" s="70" t="s">
        <v>155</v>
      </c>
      <c r="G546" s="70" t="s">
        <v>2248</v>
      </c>
      <c r="H546" s="70" t="s">
        <v>2249</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2262</v>
      </c>
      <c r="B547" s="70">
        <v>354</v>
      </c>
      <c r="C547" s="70">
        <v>14</v>
      </c>
      <c r="D547" s="70">
        <v>21</v>
      </c>
      <c r="E547" s="70">
        <v>2017</v>
      </c>
      <c r="F547" s="70" t="s">
        <v>156</v>
      </c>
      <c r="G547" s="70" t="s">
        <v>2248</v>
      </c>
      <c r="H547" s="70" t="s">
        <v>2249</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2263</v>
      </c>
      <c r="B548" s="70">
        <v>355</v>
      </c>
      <c r="C548" s="70">
        <v>15</v>
      </c>
      <c r="D548" s="70">
        <v>21</v>
      </c>
      <c r="E548" s="70">
        <v>2018</v>
      </c>
      <c r="F548" s="70" t="s">
        <v>183</v>
      </c>
      <c r="G548" s="70" t="s">
        <v>2248</v>
      </c>
      <c r="H548" s="70" t="s">
        <v>2249</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2264</v>
      </c>
      <c r="B549" s="70">
        <v>356</v>
      </c>
      <c r="C549" s="70">
        <v>16</v>
      </c>
      <c r="D549" s="70">
        <v>21</v>
      </c>
      <c r="E549" s="70">
        <v>2019</v>
      </c>
      <c r="F549" s="70" t="s">
        <v>158</v>
      </c>
      <c r="G549" s="70" t="s">
        <v>2248</v>
      </c>
      <c r="H549" s="70" t="s">
        <v>2249</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2265</v>
      </c>
      <c r="B550" s="70">
        <v>357</v>
      </c>
      <c r="C550" s="70">
        <v>17</v>
      </c>
      <c r="D550" s="70">
        <v>21</v>
      </c>
      <c r="E550" s="70">
        <v>2020</v>
      </c>
      <c r="F550" s="70" t="s">
        <v>159</v>
      </c>
      <c r="G550" s="70" t="s">
        <v>2248</v>
      </c>
      <c r="H550" s="70" t="s">
        <v>2249</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2266</v>
      </c>
      <c r="B551" s="70">
        <v>357</v>
      </c>
      <c r="C551" s="70">
        <v>18</v>
      </c>
      <c r="D551" s="70">
        <v>21</v>
      </c>
      <c r="E551" s="70">
        <v>2021</v>
      </c>
      <c r="F551" s="70" t="s">
        <v>160</v>
      </c>
      <c r="G551" s="70" t="s">
        <v>2248</v>
      </c>
      <c r="H551" s="70" t="s">
        <v>2249</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2267</v>
      </c>
      <c r="B552" s="70">
        <v>357</v>
      </c>
      <c r="C552" s="70">
        <v>19</v>
      </c>
      <c r="D552" s="70">
        <v>21</v>
      </c>
      <c r="E552" s="70">
        <v>2022</v>
      </c>
      <c r="F552" s="70" t="s">
        <v>161</v>
      </c>
      <c r="G552" s="70" t="s">
        <v>2248</v>
      </c>
      <c r="H552" s="70" t="s">
        <v>2249</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357</v>
      </c>
      <c r="C553" s="70">
        <v>20</v>
      </c>
      <c r="D553" s="70">
        <v>21</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357</v>
      </c>
      <c r="C554" s="70">
        <v>21</v>
      </c>
      <c r="D554" s="70">
        <v>21</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392</v>
      </c>
      <c r="C555" s="70">
        <v>1</v>
      </c>
      <c r="D555" s="70">
        <v>24</v>
      </c>
      <c r="E555" s="70">
        <v>1990</v>
      </c>
      <c r="F555" s="70" t="s">
        <v>787</v>
      </c>
      <c r="G555" s="70" t="s">
        <v>2271</v>
      </c>
      <c r="H555" s="70" t="s">
        <v>2272</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393</v>
      </c>
      <c r="C556" s="70">
        <v>2</v>
      </c>
      <c r="D556" s="70">
        <v>24</v>
      </c>
      <c r="E556" s="70">
        <v>2005</v>
      </c>
      <c r="F556" s="70" t="s">
        <v>789</v>
      </c>
      <c r="G556" s="70" t="s">
        <v>2271</v>
      </c>
      <c r="H556" s="70" t="s">
        <v>2272</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394</v>
      </c>
      <c r="C557" s="70">
        <v>3</v>
      </c>
      <c r="D557" s="70">
        <v>24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395</v>
      </c>
      <c r="C558" s="70">
        <v>4</v>
      </c>
      <c r="D558" s="70">
        <v>24</v>
      </c>
      <c r="E558" s="70">
        <v>2007</v>
      </c>
      <c r="F558" s="70" t="s">
        <v>791</v>
      </c>
      <c r="G558" s="1064" t="s">
        <v>2271</v>
      </c>
      <c r="H558" s="70" t="s">
        <v>2272</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396</v>
      </c>
      <c r="C559" s="70">
        <v>5</v>
      </c>
      <c r="D559" s="70">
        <v>24</v>
      </c>
      <c r="E559" s="70">
        <v>2008</v>
      </c>
      <c r="F559" s="70" t="s">
        <v>792</v>
      </c>
      <c r="G559" s="1064" t="s">
        <v>2271</v>
      </c>
      <c r="H559" s="70" t="s">
        <v>2272</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397</v>
      </c>
      <c r="C560" s="70">
        <v>6</v>
      </c>
      <c r="D560" s="70">
        <v>24</v>
      </c>
      <c r="E560" s="70">
        <v>2009</v>
      </c>
      <c r="F560" s="70" t="s">
        <v>176</v>
      </c>
      <c r="G560" s="70" t="s">
        <v>2271</v>
      </c>
      <c r="H560" s="70" t="s">
        <v>2272</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2278</v>
      </c>
      <c r="B561" s="70">
        <v>398</v>
      </c>
      <c r="C561" s="70">
        <v>7</v>
      </c>
      <c r="D561" s="70">
        <v>24</v>
      </c>
      <c r="E561" s="70">
        <v>2010</v>
      </c>
      <c r="F561" s="70" t="s">
        <v>177</v>
      </c>
      <c r="G561" s="70" t="s">
        <v>2271</v>
      </c>
      <c r="H561" s="70" t="s">
        <v>2272</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2279</v>
      </c>
      <c r="B562" s="70">
        <v>399</v>
      </c>
      <c r="C562" s="70">
        <v>8</v>
      </c>
      <c r="D562" s="70">
        <v>24</v>
      </c>
      <c r="E562" s="70">
        <v>2011</v>
      </c>
      <c r="F562" s="70" t="s">
        <v>178</v>
      </c>
      <c r="G562" s="70" t="s">
        <v>2271</v>
      </c>
      <c r="H562" s="70" t="s">
        <v>2272</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2280</v>
      </c>
      <c r="B563" s="70">
        <v>400</v>
      </c>
      <c r="C563" s="70">
        <v>9</v>
      </c>
      <c r="D563" s="70">
        <v>24</v>
      </c>
      <c r="E563" s="70">
        <v>2012</v>
      </c>
      <c r="F563" s="70" t="s">
        <v>179</v>
      </c>
      <c r="G563" s="70" t="s">
        <v>2271</v>
      </c>
      <c r="H563" s="70" t="s">
        <v>2272</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2281</v>
      </c>
      <c r="B564" s="70">
        <v>401</v>
      </c>
      <c r="C564" s="70">
        <v>10</v>
      </c>
      <c r="D564" s="70">
        <v>24</v>
      </c>
      <c r="E564" s="70">
        <v>2013</v>
      </c>
      <c r="F564" s="70" t="s">
        <v>180</v>
      </c>
      <c r="G564" s="70" t="s">
        <v>2271</v>
      </c>
      <c r="H564" s="70" t="s">
        <v>2272</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2282</v>
      </c>
      <c r="B565" s="70">
        <v>402</v>
      </c>
      <c r="C565" s="70">
        <v>11</v>
      </c>
      <c r="D565" s="70">
        <v>24</v>
      </c>
      <c r="E565" s="70">
        <v>2014</v>
      </c>
      <c r="F565" s="70" t="s">
        <v>181</v>
      </c>
      <c r="G565" s="70" t="s">
        <v>2271</v>
      </c>
      <c r="H565" s="70" t="s">
        <v>2272</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2283</v>
      </c>
      <c r="B566" s="70">
        <v>403</v>
      </c>
      <c r="C566" s="70">
        <v>12</v>
      </c>
      <c r="D566" s="70">
        <v>24</v>
      </c>
      <c r="E566" s="70">
        <v>2015</v>
      </c>
      <c r="F566" s="70" t="s">
        <v>182</v>
      </c>
      <c r="G566" s="70" t="s">
        <v>2271</v>
      </c>
      <c r="H566" s="70" t="s">
        <v>2272</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2284</v>
      </c>
      <c r="B567" s="70">
        <v>404</v>
      </c>
      <c r="C567" s="70">
        <v>13</v>
      </c>
      <c r="D567" s="70">
        <v>24</v>
      </c>
      <c r="E567" s="70">
        <v>2016</v>
      </c>
      <c r="F567" s="70" t="s">
        <v>155</v>
      </c>
      <c r="G567" s="70" t="s">
        <v>2271</v>
      </c>
      <c r="H567" s="70" t="s">
        <v>2272</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2285</v>
      </c>
      <c r="B568" s="70">
        <v>405</v>
      </c>
      <c r="C568" s="70">
        <v>14</v>
      </c>
      <c r="D568" s="70">
        <v>24</v>
      </c>
      <c r="E568" s="70">
        <v>2017</v>
      </c>
      <c r="F568" s="70" t="s">
        <v>156</v>
      </c>
      <c r="G568" s="70" t="s">
        <v>2271</v>
      </c>
      <c r="H568" s="70" t="s">
        <v>2272</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2286</v>
      </c>
      <c r="B569" s="70">
        <v>406</v>
      </c>
      <c r="C569" s="70">
        <v>15</v>
      </c>
      <c r="D569" s="70">
        <v>24</v>
      </c>
      <c r="E569" s="70">
        <v>2018</v>
      </c>
      <c r="F569" s="70" t="s">
        <v>183</v>
      </c>
      <c r="G569" s="70" t="s">
        <v>2271</v>
      </c>
      <c r="H569" s="70" t="s">
        <v>2272</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2287</v>
      </c>
      <c r="B570" s="70">
        <v>407</v>
      </c>
      <c r="C570" s="70">
        <v>16</v>
      </c>
      <c r="D570" s="70">
        <v>24</v>
      </c>
      <c r="E570" s="70">
        <v>2019</v>
      </c>
      <c r="F570" s="70" t="s">
        <v>158</v>
      </c>
      <c r="G570" s="70" t="s">
        <v>2271</v>
      </c>
      <c r="H570" s="70" t="s">
        <v>2272</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2288</v>
      </c>
      <c r="B571" s="70">
        <v>408</v>
      </c>
      <c r="C571" s="70">
        <v>17</v>
      </c>
      <c r="D571" s="70">
        <v>24</v>
      </c>
      <c r="E571" s="70">
        <v>2020</v>
      </c>
      <c r="F571" s="70" t="s">
        <v>159</v>
      </c>
      <c r="G571" s="70" t="s">
        <v>2271</v>
      </c>
      <c r="H571" s="70" t="s">
        <v>2272</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2289</v>
      </c>
      <c r="B572" s="70">
        <v>408</v>
      </c>
      <c r="C572" s="70">
        <v>18</v>
      </c>
      <c r="D572" s="70">
        <v>24</v>
      </c>
      <c r="E572" s="70">
        <v>2021</v>
      </c>
      <c r="F572" s="70" t="s">
        <v>160</v>
      </c>
      <c r="G572" s="70" t="s">
        <v>2271</v>
      </c>
      <c r="H572" s="70" t="s">
        <v>2272</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2290</v>
      </c>
      <c r="B573" s="70">
        <v>408</v>
      </c>
      <c r="C573" s="70">
        <v>19</v>
      </c>
      <c r="D573" s="70">
        <v>24</v>
      </c>
      <c r="E573" s="70">
        <v>2022</v>
      </c>
      <c r="F573" s="70" t="s">
        <v>161</v>
      </c>
      <c r="G573" s="70" t="s">
        <v>2271</v>
      </c>
      <c r="H573" s="70" t="s">
        <v>2272</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408</v>
      </c>
      <c r="C574" s="70">
        <v>20</v>
      </c>
      <c r="D574" s="70">
        <v>24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408</v>
      </c>
      <c r="C575" s="70">
        <v>21</v>
      </c>
      <c r="D575" s="70">
        <v>24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375</v>
      </c>
      <c r="C576" s="70">
        <v>1</v>
      </c>
      <c r="D576" s="70">
        <v>23</v>
      </c>
      <c r="E576" s="70">
        <v>1990</v>
      </c>
      <c r="F576" s="70" t="s">
        <v>787</v>
      </c>
      <c r="G576" s="70" t="s">
        <v>2294</v>
      </c>
      <c r="H576" s="70" t="s">
        <v>2295</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376</v>
      </c>
      <c r="C577" s="70">
        <v>2</v>
      </c>
      <c r="D577" s="70">
        <v>23</v>
      </c>
      <c r="E577" s="70">
        <v>2005</v>
      </c>
      <c r="F577" s="70" t="s">
        <v>789</v>
      </c>
      <c r="G577" s="1064" t="s">
        <v>2294</v>
      </c>
      <c r="H577" s="70" t="s">
        <v>2295</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377</v>
      </c>
      <c r="C578" s="70">
        <v>3</v>
      </c>
      <c r="D578" s="70">
        <v>23</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378</v>
      </c>
      <c r="C579" s="70">
        <v>4</v>
      </c>
      <c r="D579" s="70">
        <v>23</v>
      </c>
      <c r="E579" s="70">
        <v>2007</v>
      </c>
      <c r="F579" s="70" t="s">
        <v>791</v>
      </c>
      <c r="G579" s="70" t="s">
        <v>2294</v>
      </c>
      <c r="H579" s="70" t="s">
        <v>2295</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379</v>
      </c>
      <c r="C580" s="70">
        <v>5</v>
      </c>
      <c r="D580" s="70">
        <v>23</v>
      </c>
      <c r="E580" s="70">
        <v>2008</v>
      </c>
      <c r="F580" s="70" t="s">
        <v>792</v>
      </c>
      <c r="G580" s="70" t="s">
        <v>2294</v>
      </c>
      <c r="H580" s="70" t="s">
        <v>2295</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380</v>
      </c>
      <c r="C581" s="70">
        <v>6</v>
      </c>
      <c r="D581" s="70">
        <v>23</v>
      </c>
      <c r="E581" s="70">
        <v>2009</v>
      </c>
      <c r="F581" s="70" t="s">
        <v>176</v>
      </c>
      <c r="G581" s="70" t="s">
        <v>2294</v>
      </c>
      <c r="H581" s="70" t="s">
        <v>2295</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381</v>
      </c>
      <c r="C582" s="70">
        <v>7</v>
      </c>
      <c r="D582" s="70">
        <v>23</v>
      </c>
      <c r="E582" s="70">
        <v>2010</v>
      </c>
      <c r="F582" s="70" t="s">
        <v>177</v>
      </c>
      <c r="G582" s="70" t="s">
        <v>2294</v>
      </c>
      <c r="H582" s="70" t="s">
        <v>2295</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382</v>
      </c>
      <c r="C583" s="70">
        <v>8</v>
      </c>
      <c r="D583" s="70">
        <v>23</v>
      </c>
      <c r="E583" s="70">
        <v>2011</v>
      </c>
      <c r="F583" s="70" t="s">
        <v>178</v>
      </c>
      <c r="G583" s="70" t="s">
        <v>2294</v>
      </c>
      <c r="H583" s="70" t="s">
        <v>2295</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383</v>
      </c>
      <c r="C584" s="70">
        <v>9</v>
      </c>
      <c r="D584" s="70">
        <v>23</v>
      </c>
      <c r="E584" s="70">
        <v>2012</v>
      </c>
      <c r="F584" s="70" t="s">
        <v>179</v>
      </c>
      <c r="G584" s="70" t="s">
        <v>2294</v>
      </c>
      <c r="H584" s="70" t="s">
        <v>2295</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384</v>
      </c>
      <c r="C585" s="70">
        <v>10</v>
      </c>
      <c r="D585" s="70">
        <v>23</v>
      </c>
      <c r="E585" s="70">
        <v>2013</v>
      </c>
      <c r="F585" s="70" t="s">
        <v>180</v>
      </c>
      <c r="G585" s="70" t="s">
        <v>2294</v>
      </c>
      <c r="H585" s="70" t="s">
        <v>2295</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2305</v>
      </c>
      <c r="B586" s="70">
        <v>385</v>
      </c>
      <c r="C586" s="70">
        <v>11</v>
      </c>
      <c r="D586" s="70">
        <v>23</v>
      </c>
      <c r="E586" s="70">
        <v>2014</v>
      </c>
      <c r="F586" s="70" t="s">
        <v>181</v>
      </c>
      <c r="G586" s="70" t="s">
        <v>2294</v>
      </c>
      <c r="H586" s="70" t="s">
        <v>2295</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2306</v>
      </c>
      <c r="B587" s="70">
        <v>386</v>
      </c>
      <c r="C587" s="70">
        <v>12</v>
      </c>
      <c r="D587" s="70">
        <v>23</v>
      </c>
      <c r="E587" s="70">
        <v>2015</v>
      </c>
      <c r="F587" s="70" t="s">
        <v>182</v>
      </c>
      <c r="G587" s="70" t="s">
        <v>2294</v>
      </c>
      <c r="H587" s="70" t="s">
        <v>2295</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2307</v>
      </c>
      <c r="B588" s="70">
        <v>387</v>
      </c>
      <c r="C588" s="70">
        <v>13</v>
      </c>
      <c r="D588" s="70">
        <v>23</v>
      </c>
      <c r="E588" s="70">
        <v>2016</v>
      </c>
      <c r="F588" s="70" t="s">
        <v>155</v>
      </c>
      <c r="G588" s="70" t="s">
        <v>2294</v>
      </c>
      <c r="H588" s="70" t="s">
        <v>2295</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2308</v>
      </c>
      <c r="B589" s="70">
        <v>388</v>
      </c>
      <c r="C589" s="70">
        <v>14</v>
      </c>
      <c r="D589" s="70">
        <v>23</v>
      </c>
      <c r="E589" s="70">
        <v>2017</v>
      </c>
      <c r="F589" s="70" t="s">
        <v>156</v>
      </c>
      <c r="G589" s="70" t="s">
        <v>2294</v>
      </c>
      <c r="H589" s="70" t="s">
        <v>2295</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2309</v>
      </c>
      <c r="B590" s="70">
        <v>389</v>
      </c>
      <c r="C590" s="70">
        <v>15</v>
      </c>
      <c r="D590" s="70">
        <v>23</v>
      </c>
      <c r="E590" s="70">
        <v>2018</v>
      </c>
      <c r="F590" s="70" t="s">
        <v>183</v>
      </c>
      <c r="G590" s="70" t="s">
        <v>2294</v>
      </c>
      <c r="H590" s="70" t="s">
        <v>2295</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2310</v>
      </c>
      <c r="B591" s="70">
        <v>390</v>
      </c>
      <c r="C591" s="70">
        <v>16</v>
      </c>
      <c r="D591" s="70">
        <v>23</v>
      </c>
      <c r="E591" s="70">
        <v>2019</v>
      </c>
      <c r="F591" s="70" t="s">
        <v>158</v>
      </c>
      <c r="G591" s="70" t="s">
        <v>2294</v>
      </c>
      <c r="H591" s="70" t="s">
        <v>2295</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2311</v>
      </c>
      <c r="B592" s="70">
        <v>391</v>
      </c>
      <c r="C592" s="70">
        <v>17</v>
      </c>
      <c r="D592" s="70">
        <v>23</v>
      </c>
      <c r="E592" s="70">
        <v>2020</v>
      </c>
      <c r="F592" s="70" t="s">
        <v>159</v>
      </c>
      <c r="G592" s="70" t="s">
        <v>2294</v>
      </c>
      <c r="H592" s="70" t="s">
        <v>2295</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2312</v>
      </c>
      <c r="B593" s="70">
        <v>391</v>
      </c>
      <c r="C593" s="70">
        <v>18</v>
      </c>
      <c r="D593" s="70">
        <v>23</v>
      </c>
      <c r="E593" s="70">
        <v>2021</v>
      </c>
      <c r="F593" s="70" t="s">
        <v>160</v>
      </c>
      <c r="G593" s="70" t="s">
        <v>2294</v>
      </c>
      <c r="H593" s="70" t="s">
        <v>2295</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2313</v>
      </c>
      <c r="B594" s="70">
        <v>391</v>
      </c>
      <c r="C594" s="70">
        <v>19</v>
      </c>
      <c r="D594" s="70">
        <v>23</v>
      </c>
      <c r="E594" s="70">
        <v>2022</v>
      </c>
      <c r="F594" s="70" t="s">
        <v>161</v>
      </c>
      <c r="G594" s="70" t="s">
        <v>2294</v>
      </c>
      <c r="H594" s="70" t="s">
        <v>2295</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391</v>
      </c>
      <c r="C595" s="70">
        <v>20</v>
      </c>
      <c r="D595" s="70">
        <v>23</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391</v>
      </c>
      <c r="C596" s="70">
        <v>21</v>
      </c>
      <c r="D596" s="70">
        <v>23</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375</v>
      </c>
      <c r="C597" s="70">
        <v>1</v>
      </c>
      <c r="D597" s="70">
        <v>23</v>
      </c>
      <c r="E597" s="70">
        <v>1990</v>
      </c>
      <c r="F597" s="70" t="s">
        <v>787</v>
      </c>
      <c r="G597" s="1064" t="s">
        <v>2317</v>
      </c>
      <c r="H597" s="70" t="s">
        <v>2318</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376</v>
      </c>
      <c r="C598" s="70">
        <v>2</v>
      </c>
      <c r="D598" s="70">
        <v>23</v>
      </c>
      <c r="E598" s="70">
        <v>2005</v>
      </c>
      <c r="F598" s="70" t="s">
        <v>789</v>
      </c>
      <c r="G598" s="70" t="s">
        <v>2317</v>
      </c>
      <c r="H598" s="70" t="s">
        <v>2318</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377</v>
      </c>
      <c r="C599" s="70">
        <v>3</v>
      </c>
      <c r="D599" s="70">
        <v>23</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378</v>
      </c>
      <c r="C600" s="70">
        <v>4</v>
      </c>
      <c r="D600" s="70">
        <v>23</v>
      </c>
      <c r="E600" s="70">
        <v>2007</v>
      </c>
      <c r="F600" s="70" t="s">
        <v>791</v>
      </c>
      <c r="G600" s="70" t="s">
        <v>2317</v>
      </c>
      <c r="H600" s="70" t="s">
        <v>2318</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379</v>
      </c>
      <c r="C601" s="70">
        <v>5</v>
      </c>
      <c r="D601" s="70">
        <v>23</v>
      </c>
      <c r="E601" s="70">
        <v>2008</v>
      </c>
      <c r="F601" s="70" t="s">
        <v>792</v>
      </c>
      <c r="G601" s="70" t="s">
        <v>2317</v>
      </c>
      <c r="H601" s="70" t="s">
        <v>2318</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380</v>
      </c>
      <c r="C602" s="70">
        <v>6</v>
      </c>
      <c r="D602" s="70">
        <v>23</v>
      </c>
      <c r="E602" s="70">
        <v>2009</v>
      </c>
      <c r="F602" s="70" t="s">
        <v>176</v>
      </c>
      <c r="G602" s="70" t="s">
        <v>2317</v>
      </c>
      <c r="H602" s="70" t="s">
        <v>2318</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2324</v>
      </c>
      <c r="B603" s="70">
        <v>381</v>
      </c>
      <c r="C603" s="70">
        <v>7</v>
      </c>
      <c r="D603" s="70">
        <v>23</v>
      </c>
      <c r="E603" s="70">
        <v>2010</v>
      </c>
      <c r="F603" s="70" t="s">
        <v>177</v>
      </c>
      <c r="G603" s="70" t="s">
        <v>2317</v>
      </c>
      <c r="H603" s="70" t="s">
        <v>2318</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2325</v>
      </c>
      <c r="B604" s="70">
        <v>382</v>
      </c>
      <c r="C604" s="70">
        <v>8</v>
      </c>
      <c r="D604" s="70">
        <v>23</v>
      </c>
      <c r="E604" s="70">
        <v>2011</v>
      </c>
      <c r="F604" s="70" t="s">
        <v>178</v>
      </c>
      <c r="G604" s="70" t="s">
        <v>2317</v>
      </c>
      <c r="H604" s="70" t="s">
        <v>2318</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2326</v>
      </c>
      <c r="B605" s="70">
        <v>383</v>
      </c>
      <c r="C605" s="70">
        <v>9</v>
      </c>
      <c r="D605" s="70">
        <v>23</v>
      </c>
      <c r="E605" s="70">
        <v>2012</v>
      </c>
      <c r="F605" s="70" t="s">
        <v>179</v>
      </c>
      <c r="G605" s="70" t="s">
        <v>2317</v>
      </c>
      <c r="H605" s="70" t="s">
        <v>2318</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2327</v>
      </c>
      <c r="B606" s="70">
        <v>384</v>
      </c>
      <c r="C606" s="70">
        <v>10</v>
      </c>
      <c r="D606" s="70">
        <v>23</v>
      </c>
      <c r="E606" s="70">
        <v>2013</v>
      </c>
      <c r="F606" s="70" t="s">
        <v>180</v>
      </c>
      <c r="G606" s="70" t="s">
        <v>2317</v>
      </c>
      <c r="H606" s="70" t="s">
        <v>2318</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2328</v>
      </c>
      <c r="B607" s="70">
        <v>385</v>
      </c>
      <c r="C607" s="70">
        <v>11</v>
      </c>
      <c r="D607" s="70">
        <v>23</v>
      </c>
      <c r="E607" s="70">
        <v>2014</v>
      </c>
      <c r="F607" s="70" t="s">
        <v>181</v>
      </c>
      <c r="G607" s="70" t="s">
        <v>2317</v>
      </c>
      <c r="H607" s="70" t="s">
        <v>2318</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2329</v>
      </c>
      <c r="B608" s="70">
        <v>386</v>
      </c>
      <c r="C608" s="70">
        <v>12</v>
      </c>
      <c r="D608" s="70">
        <v>23</v>
      </c>
      <c r="E608" s="70">
        <v>2015</v>
      </c>
      <c r="F608" s="70" t="s">
        <v>182</v>
      </c>
      <c r="G608" s="70" t="s">
        <v>2317</v>
      </c>
      <c r="H608" s="70" t="s">
        <v>2318</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2330</v>
      </c>
      <c r="B609" s="70">
        <v>387</v>
      </c>
      <c r="C609" s="70">
        <v>13</v>
      </c>
      <c r="D609" s="70">
        <v>23</v>
      </c>
      <c r="E609" s="70">
        <v>2016</v>
      </c>
      <c r="F609" s="70" t="s">
        <v>155</v>
      </c>
      <c r="G609" s="70" t="s">
        <v>2317</v>
      </c>
      <c r="H609" s="70" t="s">
        <v>2318</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2331</v>
      </c>
      <c r="B610" s="70">
        <v>388</v>
      </c>
      <c r="C610" s="70">
        <v>14</v>
      </c>
      <c r="D610" s="70">
        <v>23</v>
      </c>
      <c r="E610" s="70">
        <v>2017</v>
      </c>
      <c r="F610" s="70" t="s">
        <v>156</v>
      </c>
      <c r="G610" s="70" t="s">
        <v>2317</v>
      </c>
      <c r="H610" s="70" t="s">
        <v>2318</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2332</v>
      </c>
      <c r="B611" s="70">
        <v>389</v>
      </c>
      <c r="C611" s="70">
        <v>15</v>
      </c>
      <c r="D611" s="70">
        <v>23</v>
      </c>
      <c r="E611" s="70">
        <v>2018</v>
      </c>
      <c r="F611" s="70" t="s">
        <v>183</v>
      </c>
      <c r="G611" s="70" t="s">
        <v>2317</v>
      </c>
      <c r="H611" s="70" t="s">
        <v>2318</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2333</v>
      </c>
      <c r="B612" s="70">
        <v>390</v>
      </c>
      <c r="C612" s="70">
        <v>16</v>
      </c>
      <c r="D612" s="70">
        <v>23</v>
      </c>
      <c r="E612" s="70">
        <v>2019</v>
      </c>
      <c r="F612" s="70" t="s">
        <v>158</v>
      </c>
      <c r="G612" s="70" t="s">
        <v>2317</v>
      </c>
      <c r="H612" s="70" t="s">
        <v>2318</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2334</v>
      </c>
      <c r="B613" s="70">
        <v>391</v>
      </c>
      <c r="C613" s="70">
        <v>17</v>
      </c>
      <c r="D613" s="70">
        <v>23</v>
      </c>
      <c r="E613" s="70">
        <v>2020</v>
      </c>
      <c r="F613" s="70" t="s">
        <v>159</v>
      </c>
      <c r="G613" s="70" t="s">
        <v>2317</v>
      </c>
      <c r="H613" s="70" t="s">
        <v>2318</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2335</v>
      </c>
      <c r="B614" s="70">
        <v>391</v>
      </c>
      <c r="C614" s="70">
        <v>18</v>
      </c>
      <c r="D614" s="70">
        <v>23</v>
      </c>
      <c r="E614" s="70">
        <v>2021</v>
      </c>
      <c r="F614" s="70" t="s">
        <v>160</v>
      </c>
      <c r="G614" s="70" t="s">
        <v>2317</v>
      </c>
      <c r="H614" s="70" t="s">
        <v>2318</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2336</v>
      </c>
      <c r="B615" s="70">
        <v>391</v>
      </c>
      <c r="C615" s="70">
        <v>19</v>
      </c>
      <c r="D615" s="70">
        <v>23</v>
      </c>
      <c r="E615" s="70">
        <v>2022</v>
      </c>
      <c r="F615" s="70" t="s">
        <v>161</v>
      </c>
      <c r="G615" s="1064" t="s">
        <v>2317</v>
      </c>
      <c r="H615" s="70" t="s">
        <v>2318</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391</v>
      </c>
      <c r="C616" s="70">
        <v>20</v>
      </c>
      <c r="D616" s="70">
        <v>23</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391</v>
      </c>
      <c r="C617" s="70">
        <v>21</v>
      </c>
      <c r="D617" s="70">
        <v>23</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920.69317296544614</v>
      </c>
      <c r="K618" s="71">
        <v>133.06323767023409</v>
      </c>
      <c r="L618" s="71">
        <v>86.314692205632497</v>
      </c>
      <c r="M618" s="71">
        <v>677.26764978273638</v>
      </c>
      <c r="N618" s="71">
        <v>896.77634898165968</v>
      </c>
      <c r="O618" s="71">
        <v>750.80773218610079</v>
      </c>
      <c r="P618" s="71">
        <v>896.51175709268375</v>
      </c>
      <c r="Q618" s="71">
        <v>52.533509399436703</v>
      </c>
      <c r="R618" s="71">
        <v>0</v>
      </c>
      <c r="S618" s="71">
        <v>45.43827000000001</v>
      </c>
      <c r="T618" s="72"/>
      <c r="U618" s="71">
        <v>238938017</v>
      </c>
      <c r="V618" s="71">
        <v>39139</v>
      </c>
      <c r="W618" s="71">
        <v>1166</v>
      </c>
      <c r="X618" s="71">
        <v>248665</v>
      </c>
      <c r="Y618" s="71">
        <v>263553</v>
      </c>
      <c r="Z618" s="71">
        <v>308816</v>
      </c>
      <c r="AA618" s="71">
        <v>217683</v>
      </c>
      <c r="AB618" s="71">
        <v>852966</v>
      </c>
      <c r="AC618" s="71">
        <v>0</v>
      </c>
      <c r="AD618" s="71">
        <v>45.438270000000003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1071.5589416853491</v>
      </c>
      <c r="K619" s="71">
        <v>83.884828250936408</v>
      </c>
      <c r="L619" s="71">
        <v>104.7515840535263</v>
      </c>
      <c r="M619" s="71">
        <v>1124.233220614826</v>
      </c>
      <c r="N619" s="71">
        <v>1211.766667641288</v>
      </c>
      <c r="O619" s="71">
        <v>1095.618048855127</v>
      </c>
      <c r="P619" s="71">
        <v>959.92157704865269</v>
      </c>
      <c r="Q619" s="71">
        <v>51.799765112427899</v>
      </c>
      <c r="R619" s="71">
        <v>0</v>
      </c>
      <c r="S619" s="71">
        <v>107.59752263928</v>
      </c>
      <c r="T619" s="72"/>
      <c r="U619" s="71">
        <v>244603331</v>
      </c>
      <c r="V619" s="71">
        <v>34585</v>
      </c>
      <c r="W619" s="71">
        <v>1420</v>
      </c>
      <c r="X619" s="71">
        <v>226389</v>
      </c>
      <c r="Y619" s="71">
        <v>325265</v>
      </c>
      <c r="Z619" s="71">
        <v>521477</v>
      </c>
      <c r="AA619" s="71">
        <v>190890</v>
      </c>
      <c r="AB619" s="71">
        <v>879239</v>
      </c>
      <c r="AC619" s="71">
        <v>0</v>
      </c>
      <c r="AD619" s="71">
        <v>107.59752263928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1364.56565160944</v>
      </c>
      <c r="K621" s="71">
        <v>86.693156855350153</v>
      </c>
      <c r="L621" s="71">
        <v>109.64303867385379</v>
      </c>
      <c r="M621" s="71">
        <v>1128.7621988379281</v>
      </c>
      <c r="N621" s="71">
        <v>1283.707640274331</v>
      </c>
      <c r="O621" s="71">
        <v>1058.4826799700661</v>
      </c>
      <c r="P621" s="71">
        <v>945.98449277574741</v>
      </c>
      <c r="Q621" s="71">
        <v>54.2092778733819</v>
      </c>
      <c r="R621" s="71">
        <v>0</v>
      </c>
      <c r="S621" s="71">
        <v>109.15021387911</v>
      </c>
      <c r="T621" s="72"/>
      <c r="U621" s="71">
        <v>275016337</v>
      </c>
      <c r="V621" s="71">
        <v>31066</v>
      </c>
      <c r="W621" s="71">
        <v>1650</v>
      </c>
      <c r="X621" s="71">
        <v>276513</v>
      </c>
      <c r="Y621" s="71">
        <v>330911</v>
      </c>
      <c r="Z621" s="71">
        <v>523728</v>
      </c>
      <c r="AA621" s="71">
        <v>185251</v>
      </c>
      <c r="AB621" s="71">
        <v>871481</v>
      </c>
      <c r="AC621" s="71">
        <v>0</v>
      </c>
      <c r="AD621" s="71">
        <v>109.15021387911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1198.720305459595</v>
      </c>
      <c r="K622" s="71">
        <v>66.364317244705703</v>
      </c>
      <c r="L622" s="71">
        <v>97.09668490499692</v>
      </c>
      <c r="M622" s="71">
        <v>1358.6156937468099</v>
      </c>
      <c r="N622" s="71">
        <v>1246.360570558114</v>
      </c>
      <c r="O622" s="71">
        <v>1028.419794298582</v>
      </c>
      <c r="P622" s="71">
        <v>919.02554398700772</v>
      </c>
      <c r="Q622" s="71">
        <v>53.065320904732303</v>
      </c>
      <c r="R622" s="71">
        <v>0</v>
      </c>
      <c r="S622" s="71">
        <v>101.53272206021001</v>
      </c>
      <c r="T622" s="72"/>
      <c r="U622" s="71">
        <v>265678653</v>
      </c>
      <c r="V622" s="71">
        <v>31066</v>
      </c>
      <c r="W622" s="71">
        <v>1650</v>
      </c>
      <c r="X622" s="71">
        <v>276513</v>
      </c>
      <c r="Y622" s="71">
        <v>333259</v>
      </c>
      <c r="Z622" s="71">
        <v>526713</v>
      </c>
      <c r="AA622" s="71">
        <v>180177</v>
      </c>
      <c r="AB622" s="71">
        <v>867122</v>
      </c>
      <c r="AC622" s="71">
        <v>0</v>
      </c>
      <c r="AD622" s="71">
        <v>101.53272206021001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1145.1090620521511</v>
      </c>
      <c r="K623" s="71">
        <v>65.115200943028569</v>
      </c>
      <c r="L623" s="71">
        <v>112.13817127219011</v>
      </c>
      <c r="M623" s="71">
        <v>1416.254188288068</v>
      </c>
      <c r="N623" s="71">
        <v>1130.781011119067</v>
      </c>
      <c r="O623" s="71">
        <v>1047.9968420039429</v>
      </c>
      <c r="P623" s="71">
        <v>878.46789220930771</v>
      </c>
      <c r="Q623" s="71">
        <v>50.381160065352503</v>
      </c>
      <c r="R623" s="71">
        <v>0</v>
      </c>
      <c r="S623" s="71">
        <v>112.16263563122</v>
      </c>
      <c r="T623" s="72"/>
      <c r="U623" s="71">
        <v>189896053</v>
      </c>
      <c r="V623" s="71">
        <v>30276</v>
      </c>
      <c r="W623" s="71">
        <v>3256</v>
      </c>
      <c r="X623" s="71">
        <v>299744</v>
      </c>
      <c r="Y623" s="71">
        <v>335689</v>
      </c>
      <c r="Z623" s="71">
        <v>529788</v>
      </c>
      <c r="AA623" s="71">
        <v>176809</v>
      </c>
      <c r="AB623" s="71">
        <v>864210</v>
      </c>
      <c r="AC623" s="71">
        <v>0</v>
      </c>
      <c r="AD623" s="71">
        <v>112.16263563122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636.76107100000002</v>
      </c>
      <c r="BK623" s="71">
        <v>0</v>
      </c>
      <c r="BL623" s="71">
        <v>139.38499999999999</v>
      </c>
      <c r="BM623" s="71">
        <v>0</v>
      </c>
      <c r="BN623" s="72"/>
      <c r="BO623" s="71">
        <v>0</v>
      </c>
      <c r="BP623" s="71">
        <v>0</v>
      </c>
      <c r="BQ623" s="71">
        <v>70</v>
      </c>
      <c r="BR623" s="71">
        <v>0</v>
      </c>
      <c r="BS623" s="71">
        <v>23</v>
      </c>
      <c r="BT623" s="71">
        <v>0</v>
      </c>
      <c r="BU623"/>
      <c r="BV623" s="70">
        <v>757.88007100000004</v>
      </c>
      <c r="BW623" s="70">
        <v>0</v>
      </c>
      <c r="BX623" s="70">
        <v>0</v>
      </c>
      <c r="BY623" s="70">
        <v>0</v>
      </c>
      <c r="BZ623" s="70">
        <v>5.266</v>
      </c>
      <c r="CA623" s="70">
        <v>13</v>
      </c>
      <c r="CB623" s="70">
        <v>0</v>
      </c>
      <c r="CC623" s="70">
        <v>0</v>
      </c>
      <c r="CD623" s="70">
        <v>0</v>
      </c>
    </row>
    <row r="624" spans="1:82">
      <c r="A624" s="70" t="s">
        <v>2403</v>
      </c>
      <c r="B624" s="70">
        <v>517</v>
      </c>
      <c r="C624" s="70">
        <v>7</v>
      </c>
      <c r="D624" s="70">
        <v>31</v>
      </c>
      <c r="E624" s="70">
        <v>2010</v>
      </c>
      <c r="F624" s="70" t="s">
        <v>177</v>
      </c>
      <c r="G624" s="70" t="s">
        <v>2396</v>
      </c>
      <c r="H624" s="70" t="s">
        <v>2397</v>
      </c>
      <c r="I624" s="148"/>
      <c r="J624" s="71">
        <v>1183.6701173472909</v>
      </c>
      <c r="K624" s="71">
        <v>68.327830371884758</v>
      </c>
      <c r="L624" s="71">
        <v>105.6291176457086</v>
      </c>
      <c r="M624" s="71">
        <v>1466.50829026272</v>
      </c>
      <c r="N624" s="71">
        <v>1108.455564408888</v>
      </c>
      <c r="O624" s="71">
        <v>1052.2305367946351</v>
      </c>
      <c r="P624" s="71">
        <v>888.83040241831839</v>
      </c>
      <c r="Q624" s="71">
        <v>52.355519914999697</v>
      </c>
      <c r="R624" s="71">
        <v>0</v>
      </c>
      <c r="S624" s="71">
        <v>109.892696649154</v>
      </c>
      <c r="T624" s="72"/>
      <c r="U624" s="71">
        <v>232059908</v>
      </c>
      <c r="V624" s="71">
        <v>30276</v>
      </c>
      <c r="W624" s="71">
        <v>3256</v>
      </c>
      <c r="X624" s="71">
        <v>299744</v>
      </c>
      <c r="Y624" s="71">
        <v>338154</v>
      </c>
      <c r="Z624" s="71">
        <v>534400</v>
      </c>
      <c r="AA624" s="71">
        <v>174427</v>
      </c>
      <c r="AB624" s="71">
        <v>860559</v>
      </c>
      <c r="AC624" s="71">
        <v>0</v>
      </c>
      <c r="AD624" s="71">
        <v>109.892696649154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780.53899999999999</v>
      </c>
      <c r="BK624" s="71">
        <v>0</v>
      </c>
      <c r="BL624" s="71">
        <v>135.74400000000003</v>
      </c>
      <c r="BM624" s="71">
        <v>0</v>
      </c>
      <c r="BN624" s="72"/>
      <c r="BO624" s="71">
        <v>0</v>
      </c>
      <c r="BP624" s="71">
        <v>0</v>
      </c>
      <c r="BQ624" s="71">
        <v>79</v>
      </c>
      <c r="BR624" s="71">
        <v>0</v>
      </c>
      <c r="BS624" s="71">
        <v>30</v>
      </c>
      <c r="BT624" s="71">
        <v>0</v>
      </c>
      <c r="BU624"/>
      <c r="BV624" s="70">
        <v>900.28300000000002</v>
      </c>
      <c r="BW624" s="70">
        <v>0</v>
      </c>
      <c r="BX624" s="70">
        <v>0</v>
      </c>
      <c r="BY624" s="70">
        <v>0</v>
      </c>
      <c r="BZ624" s="70">
        <v>0</v>
      </c>
      <c r="CA624" s="70">
        <v>0</v>
      </c>
      <c r="CB624" s="70">
        <v>9</v>
      </c>
      <c r="CC624" s="70">
        <v>7</v>
      </c>
      <c r="CD624" s="70">
        <v>0</v>
      </c>
    </row>
    <row r="625" spans="1:82">
      <c r="A625" s="70" t="s">
        <v>2404</v>
      </c>
      <c r="B625" s="70">
        <v>518</v>
      </c>
      <c r="C625" s="70">
        <v>8</v>
      </c>
      <c r="D625" s="70">
        <v>31</v>
      </c>
      <c r="E625" s="70">
        <v>2011</v>
      </c>
      <c r="F625" s="70" t="s">
        <v>178</v>
      </c>
      <c r="G625" s="70" t="s">
        <v>2396</v>
      </c>
      <c r="H625" s="70" t="s">
        <v>2397</v>
      </c>
      <c r="I625" s="148"/>
      <c r="J625" s="71">
        <v>1043.3101126743959</v>
      </c>
      <c r="K625" s="71">
        <v>78.889328521250931</v>
      </c>
      <c r="L625" s="71">
        <v>110.7380253266012</v>
      </c>
      <c r="M625" s="71">
        <v>1669.0893020416529</v>
      </c>
      <c r="N625" s="71">
        <v>1289.6574535036791</v>
      </c>
      <c r="O625" s="71">
        <v>1040.6777177900881</v>
      </c>
      <c r="P625" s="71">
        <v>853.91576421809282</v>
      </c>
      <c r="Q625" s="71">
        <v>60.053722815302201</v>
      </c>
      <c r="R625" s="71">
        <v>0</v>
      </c>
      <c r="S625" s="71">
        <v>111.07080554541599</v>
      </c>
      <c r="T625" s="72"/>
      <c r="U625" s="71">
        <v>221542124</v>
      </c>
      <c r="V625" s="71">
        <v>30276</v>
      </c>
      <c r="W625" s="71">
        <v>3256</v>
      </c>
      <c r="X625" s="71">
        <v>299744</v>
      </c>
      <c r="Y625" s="71">
        <v>339911</v>
      </c>
      <c r="Z625" s="71">
        <v>540015</v>
      </c>
      <c r="AA625" s="71">
        <v>172562</v>
      </c>
      <c r="AB625" s="71">
        <v>855746</v>
      </c>
      <c r="AC625" s="71">
        <v>0</v>
      </c>
      <c r="AD625" s="71">
        <v>111.07080554541599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6.5640000000000001</v>
      </c>
      <c r="BJ625" s="71">
        <v>680.04899999999998</v>
      </c>
      <c r="BK625" s="71">
        <v>0</v>
      </c>
      <c r="BL625" s="71">
        <v>112.738</v>
      </c>
      <c r="BM625" s="71">
        <v>0</v>
      </c>
      <c r="BN625" s="72"/>
      <c r="BO625" s="71">
        <v>0</v>
      </c>
      <c r="BP625" s="71">
        <v>1</v>
      </c>
      <c r="BQ625" s="71">
        <v>73</v>
      </c>
      <c r="BR625" s="71">
        <v>0</v>
      </c>
      <c r="BS625" s="71">
        <v>27</v>
      </c>
      <c r="BT625" s="71">
        <v>0</v>
      </c>
      <c r="BU625"/>
      <c r="BV625" s="70">
        <v>784.14599999999996</v>
      </c>
      <c r="BW625" s="70">
        <v>0</v>
      </c>
      <c r="BX625" s="70">
        <v>0</v>
      </c>
      <c r="BY625" s="70">
        <v>0</v>
      </c>
      <c r="BZ625" s="70">
        <v>0</v>
      </c>
      <c r="CA625" s="70">
        <v>0</v>
      </c>
      <c r="CB625" s="70">
        <v>9.2050000000000001</v>
      </c>
      <c r="CC625" s="70">
        <v>6</v>
      </c>
      <c r="CD625" s="70">
        <v>0</v>
      </c>
    </row>
    <row r="626" spans="1:82">
      <c r="A626" s="70" t="s">
        <v>2405</v>
      </c>
      <c r="B626" s="70">
        <v>519</v>
      </c>
      <c r="C626" s="70">
        <v>9</v>
      </c>
      <c r="D626" s="70">
        <v>31</v>
      </c>
      <c r="E626" s="70">
        <v>2012</v>
      </c>
      <c r="F626" s="70" t="s">
        <v>179</v>
      </c>
      <c r="G626" s="70" t="s">
        <v>2396</v>
      </c>
      <c r="H626" s="70" t="s">
        <v>2397</v>
      </c>
      <c r="I626" s="148"/>
      <c r="J626" s="71">
        <v>1205.003300550638</v>
      </c>
      <c r="K626" s="71">
        <v>75.527832648945264</v>
      </c>
      <c r="L626" s="71">
        <v>109.11494111595491</v>
      </c>
      <c r="M626" s="71">
        <v>1642.305363807402</v>
      </c>
      <c r="N626" s="71">
        <v>1509.3398532968399</v>
      </c>
      <c r="O626" s="71">
        <v>1046.6714037225588</v>
      </c>
      <c r="P626" s="71">
        <v>851.06534962239766</v>
      </c>
      <c r="Q626" s="71">
        <v>65.870165347826401</v>
      </c>
      <c r="R626" s="71">
        <v>0</v>
      </c>
      <c r="S626" s="71">
        <v>109.5452938830322</v>
      </c>
      <c r="T626" s="72"/>
      <c r="U626" s="71">
        <v>201373875</v>
      </c>
      <c r="V626" s="71">
        <v>30276</v>
      </c>
      <c r="W626" s="71">
        <v>3256</v>
      </c>
      <c r="X626" s="71">
        <v>299744</v>
      </c>
      <c r="Y626" s="71">
        <v>348271</v>
      </c>
      <c r="Z626" s="71">
        <v>547433</v>
      </c>
      <c r="AA626" s="71">
        <v>171013</v>
      </c>
      <c r="AB626" s="71">
        <v>863917</v>
      </c>
      <c r="AC626" s="71">
        <v>0</v>
      </c>
      <c r="AD626" s="71">
        <v>109.5452938830322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6.5060000000000002</v>
      </c>
      <c r="BJ626" s="71">
        <v>836.56500000000005</v>
      </c>
      <c r="BK626" s="71">
        <v>0</v>
      </c>
      <c r="BL626" s="71">
        <v>116.434</v>
      </c>
      <c r="BM626" s="71">
        <v>0</v>
      </c>
      <c r="BN626" s="72"/>
      <c r="BO626" s="71">
        <v>0</v>
      </c>
      <c r="BP626" s="71">
        <v>1</v>
      </c>
      <c r="BQ626" s="71">
        <v>83</v>
      </c>
      <c r="BR626" s="71">
        <v>0</v>
      </c>
      <c r="BS626" s="71">
        <v>27</v>
      </c>
      <c r="BT626" s="71">
        <v>0</v>
      </c>
      <c r="BU626"/>
      <c r="BV626" s="70">
        <v>949.68100000000004</v>
      </c>
      <c r="BW626" s="70">
        <v>0</v>
      </c>
      <c r="BX626" s="70">
        <v>0</v>
      </c>
      <c r="BY626" s="70">
        <v>0</v>
      </c>
      <c r="BZ626" s="70">
        <v>0</v>
      </c>
      <c r="CA626" s="70">
        <v>0</v>
      </c>
      <c r="CB626" s="70">
        <v>3.47</v>
      </c>
      <c r="CC626" s="70">
        <v>6.3540000000000001</v>
      </c>
      <c r="CD626" s="70">
        <v>0</v>
      </c>
    </row>
    <row r="627" spans="1:82">
      <c r="A627" s="70" t="s">
        <v>2406</v>
      </c>
      <c r="B627" s="70">
        <v>520</v>
      </c>
      <c r="C627" s="70">
        <v>10</v>
      </c>
      <c r="D627" s="70">
        <v>31</v>
      </c>
      <c r="E627" s="70">
        <v>2013</v>
      </c>
      <c r="F627" s="70" t="s">
        <v>180</v>
      </c>
      <c r="G627" s="70" t="s">
        <v>2396</v>
      </c>
      <c r="H627" s="70" t="s">
        <v>2397</v>
      </c>
      <c r="I627" s="148"/>
      <c r="J627" s="71">
        <v>1374.883159472161</v>
      </c>
      <c r="K627" s="71">
        <v>73.957020746364066</v>
      </c>
      <c r="L627" s="71">
        <v>89.564872049638851</v>
      </c>
      <c r="M627" s="71">
        <v>1698.2038630090769</v>
      </c>
      <c r="N627" s="71">
        <v>1389.3571213436419</v>
      </c>
      <c r="O627" s="71">
        <v>1016.315181871606</v>
      </c>
      <c r="P627" s="71">
        <v>850.42074444945899</v>
      </c>
      <c r="Q627" s="71">
        <v>66.650136819764995</v>
      </c>
      <c r="R627" s="71">
        <v>0</v>
      </c>
      <c r="S627" s="71">
        <v>109.66532671703</v>
      </c>
      <c r="T627" s="72"/>
      <c r="U627" s="71">
        <v>198471732</v>
      </c>
      <c r="V627" s="71">
        <v>30276</v>
      </c>
      <c r="W627" s="71">
        <v>3256</v>
      </c>
      <c r="X627" s="71">
        <v>299744</v>
      </c>
      <c r="Y627" s="71">
        <v>350033</v>
      </c>
      <c r="Z627" s="71">
        <v>555289</v>
      </c>
      <c r="AA627" s="71">
        <v>170242</v>
      </c>
      <c r="AB627" s="71">
        <v>861615</v>
      </c>
      <c r="AC627" s="71">
        <v>0</v>
      </c>
      <c r="AD627" s="71">
        <v>109.66532671703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5.9509999999999996</v>
      </c>
      <c r="BJ627" s="71">
        <v>851.53</v>
      </c>
      <c r="BK627" s="71">
        <v>0</v>
      </c>
      <c r="BL627" s="71">
        <v>140.05699999999999</v>
      </c>
      <c r="BM627" s="71">
        <v>0</v>
      </c>
      <c r="BN627" s="72"/>
      <c r="BO627" s="71">
        <v>0</v>
      </c>
      <c r="BP627" s="71">
        <v>1</v>
      </c>
      <c r="BQ627" s="71">
        <v>78</v>
      </c>
      <c r="BR627" s="71">
        <v>0</v>
      </c>
      <c r="BS627" s="71">
        <v>27</v>
      </c>
      <c r="BT627" s="71">
        <v>0</v>
      </c>
      <c r="BU627"/>
      <c r="BV627" s="70">
        <v>985.78</v>
      </c>
      <c r="BW627" s="70">
        <v>0</v>
      </c>
      <c r="BX627" s="70">
        <v>0</v>
      </c>
      <c r="BY627" s="70">
        <v>0</v>
      </c>
      <c r="BZ627" s="70">
        <v>0</v>
      </c>
      <c r="CA627" s="70">
        <v>0</v>
      </c>
      <c r="CB627" s="70">
        <v>4.3609999999999998</v>
      </c>
      <c r="CC627" s="70">
        <v>7.3970000000000002</v>
      </c>
      <c r="CD627" s="70">
        <v>0</v>
      </c>
    </row>
    <row r="628" spans="1:82">
      <c r="A628" s="70" t="s">
        <v>2407</v>
      </c>
      <c r="B628" s="70">
        <v>521</v>
      </c>
      <c r="C628" s="70">
        <v>11</v>
      </c>
      <c r="D628" s="70">
        <v>31</v>
      </c>
      <c r="E628" s="70">
        <v>2014</v>
      </c>
      <c r="F628" s="70" t="s">
        <v>181</v>
      </c>
      <c r="G628" s="70" t="s">
        <v>2396</v>
      </c>
      <c r="H628" s="70" t="s">
        <v>2397</v>
      </c>
      <c r="I628" s="148"/>
      <c r="J628" s="71">
        <v>1190.501994269865</v>
      </c>
      <c r="K628" s="71">
        <v>70.734528351091001</v>
      </c>
      <c r="L628" s="71">
        <v>89.281189753800959</v>
      </c>
      <c r="M628" s="71">
        <v>1593.543775288053</v>
      </c>
      <c r="N628" s="71">
        <v>1187.210546140469</v>
      </c>
      <c r="O628" s="71">
        <v>973.97490018551809</v>
      </c>
      <c r="P628" s="71">
        <v>852.32039440773303</v>
      </c>
      <c r="Q628" s="71">
        <v>63.493145329974801</v>
      </c>
      <c r="R628" s="71">
        <v>0</v>
      </c>
      <c r="S628" s="71">
        <v>124.560195871326</v>
      </c>
      <c r="T628" s="72"/>
      <c r="U628" s="71">
        <v>213270685</v>
      </c>
      <c r="V628" s="71">
        <v>26700</v>
      </c>
      <c r="W628" s="71">
        <v>3119</v>
      </c>
      <c r="X628" s="71">
        <v>292292</v>
      </c>
      <c r="Y628" s="71">
        <v>351845</v>
      </c>
      <c r="Z628" s="71">
        <v>560478</v>
      </c>
      <c r="AA628" s="71">
        <v>169740</v>
      </c>
      <c r="AB628" s="71">
        <v>855502</v>
      </c>
      <c r="AC628" s="71">
        <v>0</v>
      </c>
      <c r="AD628" s="71">
        <v>124.560195871326</v>
      </c>
      <c r="AE628" s="72"/>
      <c r="AF628" s="71"/>
      <c r="AG628" s="71"/>
      <c r="AH628" s="71"/>
      <c r="AI628" s="71"/>
      <c r="AJ628" s="71"/>
      <c r="AK628" s="71"/>
      <c r="AL628" s="71"/>
      <c r="AM628" s="71"/>
      <c r="AN628" s="71"/>
      <c r="AO628" s="71"/>
      <c r="AP628" s="71"/>
      <c r="AQ628" s="72"/>
      <c r="AR628" s="71">
        <v>21283</v>
      </c>
      <c r="AS628" s="71">
        <v>4875</v>
      </c>
      <c r="AT628" s="71">
        <v>0</v>
      </c>
      <c r="AU628" s="71">
        <v>12</v>
      </c>
      <c r="AV628" s="71">
        <v>0</v>
      </c>
      <c r="AW628" s="71">
        <v>2</v>
      </c>
      <c r="AX628" s="71"/>
      <c r="AY628" s="72"/>
      <c r="AZ628" s="71">
        <v>91711.200000000012</v>
      </c>
      <c r="BA628" s="71">
        <v>218162.4</v>
      </c>
      <c r="BB628" s="71">
        <v>0</v>
      </c>
      <c r="BC628" s="71">
        <v>1670.3</v>
      </c>
      <c r="BD628" s="71">
        <v>0</v>
      </c>
      <c r="BE628" s="71">
        <v>848</v>
      </c>
      <c r="BF628" s="71"/>
      <c r="BG628" s="72"/>
      <c r="BH628" s="71">
        <v>0</v>
      </c>
      <c r="BI628" s="71">
        <v>6.234</v>
      </c>
      <c r="BJ628" s="71">
        <v>797.72</v>
      </c>
      <c r="BK628" s="71">
        <v>0</v>
      </c>
      <c r="BL628" s="71">
        <v>158.56700000000001</v>
      </c>
      <c r="BM628" s="71">
        <v>0</v>
      </c>
      <c r="BN628" s="72"/>
      <c r="BO628" s="71">
        <v>0</v>
      </c>
      <c r="BP628" s="71">
        <v>1</v>
      </c>
      <c r="BQ628" s="71">
        <v>76</v>
      </c>
      <c r="BR628" s="71">
        <v>0</v>
      </c>
      <c r="BS628" s="71">
        <v>28</v>
      </c>
      <c r="BT628" s="71">
        <v>0</v>
      </c>
      <c r="BU628"/>
      <c r="BV628" s="70">
        <v>951.14200000000005</v>
      </c>
      <c r="BW628" s="70">
        <v>0</v>
      </c>
      <c r="BX628" s="70">
        <v>0</v>
      </c>
      <c r="BY628" s="70">
        <v>0</v>
      </c>
      <c r="BZ628" s="70">
        <v>5.4039999999999999</v>
      </c>
      <c r="CA628" s="70">
        <v>0</v>
      </c>
      <c r="CB628" s="70">
        <v>0</v>
      </c>
      <c r="CC628" s="70">
        <v>5.9749999999999996</v>
      </c>
      <c r="CD628" s="70">
        <v>0</v>
      </c>
    </row>
    <row r="629" spans="1:82">
      <c r="A629" s="70" t="s">
        <v>2408</v>
      </c>
      <c r="B629" s="70">
        <v>522</v>
      </c>
      <c r="C629" s="70">
        <v>12</v>
      </c>
      <c r="D629" s="70">
        <v>31</v>
      </c>
      <c r="E629" s="70">
        <v>2015</v>
      </c>
      <c r="F629" s="70" t="s">
        <v>182</v>
      </c>
      <c r="G629" s="70" t="s">
        <v>2396</v>
      </c>
      <c r="H629" s="70" t="s">
        <v>2397</v>
      </c>
      <c r="I629" s="148"/>
      <c r="J629" s="71">
        <v>1201.582240329333</v>
      </c>
      <c r="K629" s="71">
        <v>65.607615441175469</v>
      </c>
      <c r="L629" s="71">
        <v>90.079378936818358</v>
      </c>
      <c r="M629" s="71">
        <v>1432.556251259565</v>
      </c>
      <c r="N629" s="71">
        <v>1258.868346665362</v>
      </c>
      <c r="O629" s="71">
        <v>971.51188432059109</v>
      </c>
      <c r="P629" s="71">
        <v>848.66699729574998</v>
      </c>
      <c r="Q629" s="71">
        <v>61.740261280393803</v>
      </c>
      <c r="R629" s="71">
        <v>0</v>
      </c>
      <c r="S629" s="71">
        <v>120.60994322338399</v>
      </c>
      <c r="T629" s="72"/>
      <c r="U629" s="71">
        <v>243839274</v>
      </c>
      <c r="V629" s="71">
        <v>26700</v>
      </c>
      <c r="W629" s="71">
        <v>3119</v>
      </c>
      <c r="X629" s="71">
        <v>292292</v>
      </c>
      <c r="Y629" s="71">
        <v>354020</v>
      </c>
      <c r="Z629" s="71">
        <v>564441</v>
      </c>
      <c r="AA629" s="71">
        <v>168879</v>
      </c>
      <c r="AB629" s="71">
        <v>849784</v>
      </c>
      <c r="AC629" s="71">
        <v>0</v>
      </c>
      <c r="AD629" s="71">
        <v>120.60994322338399</v>
      </c>
      <c r="AE629" s="72"/>
      <c r="AF629" s="71">
        <v>1825286654.9800839</v>
      </c>
      <c r="AG629" s="71">
        <v>49079079.218601339</v>
      </c>
      <c r="AH629" s="71">
        <v>18926476.750507422</v>
      </c>
      <c r="AI629" s="71">
        <v>1872571755.7610791</v>
      </c>
      <c r="AJ629" s="71">
        <v>1838031353.052629</v>
      </c>
      <c r="AK629" s="71"/>
      <c r="AL629" s="71"/>
      <c r="AM629" s="71">
        <v>116459332.4901913</v>
      </c>
      <c r="AN629" s="71"/>
      <c r="AO629" s="71"/>
      <c r="AP629" s="71">
        <v>5720354652.2530928</v>
      </c>
      <c r="AQ629" s="72"/>
      <c r="AR629" s="71">
        <v>23084</v>
      </c>
      <c r="AS629" s="71">
        <v>7258</v>
      </c>
      <c r="AT629" s="71">
        <v>0</v>
      </c>
      <c r="AU629" s="71">
        <v>16</v>
      </c>
      <c r="AV629" s="71">
        <v>0</v>
      </c>
      <c r="AW629" s="71">
        <v>2</v>
      </c>
      <c r="AX629" s="71"/>
      <c r="AY629" s="72"/>
      <c r="AZ629" s="71">
        <v>101092.2</v>
      </c>
      <c r="BA629" s="71">
        <v>333657.20000000013</v>
      </c>
      <c r="BB629" s="71">
        <v>0</v>
      </c>
      <c r="BC629" s="71">
        <v>1743.3</v>
      </c>
      <c r="BD629" s="71">
        <v>0</v>
      </c>
      <c r="BE629" s="71">
        <v>848</v>
      </c>
      <c r="BF629" s="71"/>
      <c r="BG629" s="72"/>
      <c r="BH629" s="71">
        <v>0</v>
      </c>
      <c r="BI629" s="71">
        <v>5.45</v>
      </c>
      <c r="BJ629" s="71">
        <v>788.96900000000005</v>
      </c>
      <c r="BK629" s="71">
        <v>0</v>
      </c>
      <c r="BL629" s="71">
        <v>147.00400000000002</v>
      </c>
      <c r="BM629" s="71">
        <v>0</v>
      </c>
      <c r="BN629" s="72"/>
      <c r="BO629" s="71">
        <v>0</v>
      </c>
      <c r="BP629" s="71">
        <v>1</v>
      </c>
      <c r="BQ629" s="71">
        <v>78</v>
      </c>
      <c r="BR629" s="71">
        <v>0</v>
      </c>
      <c r="BS629" s="71">
        <v>27</v>
      </c>
      <c r="BT629" s="71">
        <v>0</v>
      </c>
      <c r="BU629"/>
      <c r="BV629" s="70">
        <v>930.95699999999999</v>
      </c>
      <c r="BW629" s="70">
        <v>0</v>
      </c>
      <c r="BX629" s="70">
        <v>0</v>
      </c>
      <c r="BY629" s="70">
        <v>0</v>
      </c>
      <c r="BZ629" s="70">
        <v>5.8490000000000002</v>
      </c>
      <c r="CA629" s="70">
        <v>0</v>
      </c>
      <c r="CB629" s="70">
        <v>0</v>
      </c>
      <c r="CC629" s="70">
        <v>4.617</v>
      </c>
      <c r="CD629" s="70">
        <v>0</v>
      </c>
    </row>
    <row r="630" spans="1:82">
      <c r="A630" s="70" t="s">
        <v>2409</v>
      </c>
      <c r="B630" s="70">
        <v>523</v>
      </c>
      <c r="C630" s="70">
        <v>13</v>
      </c>
      <c r="D630" s="70">
        <v>31</v>
      </c>
      <c r="E630" s="70">
        <v>2016</v>
      </c>
      <c r="F630" s="70" t="s">
        <v>155</v>
      </c>
      <c r="G630" s="70" t="s">
        <v>2396</v>
      </c>
      <c r="H630" s="70" t="s">
        <v>2397</v>
      </c>
      <c r="I630" s="148"/>
      <c r="J630" s="71">
        <v>1160.5817416854175</v>
      </c>
      <c r="K630" s="71">
        <v>71.760147548102339</v>
      </c>
      <c r="L630" s="71">
        <v>104.68268110679412</v>
      </c>
      <c r="M630" s="71">
        <v>1216.6599082208152</v>
      </c>
      <c r="N630" s="71">
        <v>1179.8082450804138</v>
      </c>
      <c r="O630" s="71">
        <v>966.00032648982756</v>
      </c>
      <c r="P630" s="71">
        <v>828.02825072456187</v>
      </c>
      <c r="Q630" s="71">
        <v>59.664074670471727</v>
      </c>
      <c r="R630" s="71">
        <v>0</v>
      </c>
      <c r="S630" s="71">
        <v>116.99180623257</v>
      </c>
      <c r="T630" s="72"/>
      <c r="U630" s="71">
        <v>225041916</v>
      </c>
      <c r="V630" s="71">
        <v>26700</v>
      </c>
      <c r="W630" s="71">
        <v>3119</v>
      </c>
      <c r="X630" s="71">
        <v>292292</v>
      </c>
      <c r="Y630" s="71">
        <v>356363</v>
      </c>
      <c r="Z630" s="71">
        <v>568138</v>
      </c>
      <c r="AA630" s="71">
        <v>170421</v>
      </c>
      <c r="AB630" s="71">
        <v>844717</v>
      </c>
      <c r="AC630" s="71">
        <v>0</v>
      </c>
      <c r="AD630" s="71">
        <v>116.99180623257</v>
      </c>
      <c r="AE630" s="72"/>
      <c r="AF630" s="71">
        <v>1746050190.907778</v>
      </c>
      <c r="AG630" s="71">
        <v>53910306.950229026</v>
      </c>
      <c r="AH630" s="71">
        <v>17926363.592660438</v>
      </c>
      <c r="AI630" s="71">
        <v>1871607731.5371709</v>
      </c>
      <c r="AJ630" s="71">
        <v>1614930822.4468479</v>
      </c>
      <c r="AK630" s="71"/>
      <c r="AL630" s="71"/>
      <c r="AM630" s="71">
        <v>115854859.3806289</v>
      </c>
      <c r="AN630" s="71"/>
      <c r="AO630" s="71"/>
      <c r="AP630" s="71">
        <v>5420280274.8153152</v>
      </c>
      <c r="AQ630" s="72"/>
      <c r="AR630" s="71">
        <v>24616</v>
      </c>
      <c r="AS630" s="71">
        <v>8467</v>
      </c>
      <c r="AT630" s="71">
        <v>0</v>
      </c>
      <c r="AU630" s="71">
        <v>18</v>
      </c>
      <c r="AV630" s="71">
        <v>0</v>
      </c>
      <c r="AW630" s="71">
        <v>2</v>
      </c>
      <c r="AX630" s="71"/>
      <c r="AY630" s="72"/>
      <c r="AZ630" s="71">
        <v>109291.5</v>
      </c>
      <c r="BA630" s="71">
        <v>383714.7</v>
      </c>
      <c r="BB630" s="71">
        <v>0</v>
      </c>
      <c r="BC630" s="71">
        <v>1766.3</v>
      </c>
      <c r="BD630" s="71">
        <v>0</v>
      </c>
      <c r="BE630" s="71">
        <v>848</v>
      </c>
      <c r="BF630" s="71"/>
      <c r="BG630" s="72"/>
      <c r="BH630" s="71">
        <v>0</v>
      </c>
      <c r="BI630" s="71">
        <v>5.4880000000000004</v>
      </c>
      <c r="BJ630" s="71">
        <v>795.471</v>
      </c>
      <c r="BK630" s="71">
        <v>0</v>
      </c>
      <c r="BL630" s="71">
        <v>160.67800000000003</v>
      </c>
      <c r="BM630" s="71">
        <v>0</v>
      </c>
      <c r="BN630" s="72"/>
      <c r="BO630" s="71">
        <v>0</v>
      </c>
      <c r="BP630" s="71">
        <v>1</v>
      </c>
      <c r="BQ630" s="71">
        <v>81</v>
      </c>
      <c r="BR630" s="71">
        <v>0</v>
      </c>
      <c r="BS630" s="71">
        <v>29</v>
      </c>
      <c r="BT630" s="71">
        <v>0</v>
      </c>
      <c r="BU630"/>
      <c r="BV630" s="70">
        <v>949.79300000000001</v>
      </c>
      <c r="BW630" s="70">
        <v>0</v>
      </c>
      <c r="BX630" s="70">
        <v>0</v>
      </c>
      <c r="BY630" s="70">
        <v>0</v>
      </c>
      <c r="BZ630" s="70">
        <v>5.6879999999999997</v>
      </c>
      <c r="CA630" s="70">
        <v>0</v>
      </c>
      <c r="CB630" s="70">
        <v>0</v>
      </c>
      <c r="CC630" s="70">
        <v>6.1559999999999997</v>
      </c>
      <c r="CD630" s="70">
        <v>0</v>
      </c>
    </row>
    <row r="631" spans="1:82">
      <c r="A631" s="70" t="s">
        <v>2410</v>
      </c>
      <c r="B631" s="70">
        <v>524</v>
      </c>
      <c r="C631" s="70">
        <v>14</v>
      </c>
      <c r="D631" s="70">
        <v>31</v>
      </c>
      <c r="E631" s="70">
        <v>2017</v>
      </c>
      <c r="F631" s="70" t="s">
        <v>156</v>
      </c>
      <c r="G631" s="70" t="s">
        <v>2396</v>
      </c>
      <c r="H631" s="70" t="s">
        <v>2397</v>
      </c>
      <c r="I631" s="148"/>
      <c r="J631" s="71">
        <v>1096.6877939264905</v>
      </c>
      <c r="K631" s="71">
        <v>71.83564634535395</v>
      </c>
      <c r="L631" s="71">
        <v>97.591409136516177</v>
      </c>
      <c r="M631" s="71">
        <v>1229.6890724994589</v>
      </c>
      <c r="N631" s="71">
        <v>1281.3674122196346</v>
      </c>
      <c r="O631" s="71">
        <v>956.03789586078699</v>
      </c>
      <c r="P631" s="71">
        <v>817.98883937448852</v>
      </c>
      <c r="Q631" s="71">
        <v>57.2939119007237</v>
      </c>
      <c r="R631" s="71">
        <v>0</v>
      </c>
      <c r="S631" s="71">
        <v>112.66931154898202</v>
      </c>
      <c r="T631" s="72"/>
      <c r="U631" s="71">
        <v>253247534</v>
      </c>
      <c r="V631" s="71">
        <v>26700</v>
      </c>
      <c r="W631" s="71">
        <v>3119</v>
      </c>
      <c r="X631" s="71">
        <v>292292</v>
      </c>
      <c r="Y631" s="71">
        <v>358393</v>
      </c>
      <c r="Z631" s="71">
        <v>571606</v>
      </c>
      <c r="AA631" s="71">
        <v>169428</v>
      </c>
      <c r="AB631" s="71">
        <v>838823</v>
      </c>
      <c r="AC631" s="71">
        <v>0</v>
      </c>
      <c r="AD631" s="71">
        <v>112.66931154898199</v>
      </c>
      <c r="AE631" s="72"/>
      <c r="AF631" s="71">
        <v>1720908142.0684669</v>
      </c>
      <c r="AG631" s="71">
        <v>54773218.35825333</v>
      </c>
      <c r="AH631" s="71">
        <v>21446027.953700501</v>
      </c>
      <c r="AI631" s="71">
        <v>1944197933.88872</v>
      </c>
      <c r="AJ631" s="71">
        <v>1848133326.892669</v>
      </c>
      <c r="AK631" s="71"/>
      <c r="AL631" s="71"/>
      <c r="AM631" s="71">
        <v>115226500.20704</v>
      </c>
      <c r="AN631" s="71"/>
      <c r="AO631" s="71"/>
      <c r="AP631" s="71">
        <v>5704685149.3688498</v>
      </c>
      <c r="AQ631" s="72"/>
      <c r="AR631" s="71">
        <v>25856</v>
      </c>
      <c r="AS631" s="71">
        <v>9366</v>
      </c>
      <c r="AT631" s="71">
        <v>0</v>
      </c>
      <c r="AU631" s="71">
        <v>20</v>
      </c>
      <c r="AV631" s="71">
        <v>0</v>
      </c>
      <c r="AW631" s="71">
        <v>3</v>
      </c>
      <c r="AX631" s="71"/>
      <c r="AY631" s="72"/>
      <c r="AZ631" s="71">
        <v>115975.1</v>
      </c>
      <c r="BA631" s="71">
        <v>415885.09999999992</v>
      </c>
      <c r="BB631" s="71">
        <v>0</v>
      </c>
      <c r="BC631" s="71">
        <v>2031.3</v>
      </c>
      <c r="BD631" s="71">
        <v>0</v>
      </c>
      <c r="BE631" s="71">
        <v>4698</v>
      </c>
      <c r="BF631" s="71"/>
      <c r="BG631" s="72"/>
      <c r="BH631" s="71">
        <v>0</v>
      </c>
      <c r="BI631" s="71">
        <v>5.71</v>
      </c>
      <c r="BJ631" s="71">
        <v>840.50699999999995</v>
      </c>
      <c r="BK631" s="71">
        <v>0</v>
      </c>
      <c r="BL631" s="71">
        <v>157.79900000000001</v>
      </c>
      <c r="BM631" s="71">
        <v>0</v>
      </c>
      <c r="BN631" s="72"/>
      <c r="BO631" s="71">
        <v>0</v>
      </c>
      <c r="BP631" s="71">
        <v>1</v>
      </c>
      <c r="BQ631" s="71">
        <v>82</v>
      </c>
      <c r="BR631" s="71">
        <v>0</v>
      </c>
      <c r="BS631" s="71">
        <v>28</v>
      </c>
      <c r="BT631" s="71">
        <v>0</v>
      </c>
      <c r="BU631"/>
      <c r="BV631" s="70">
        <v>985.19500000000005</v>
      </c>
      <c r="BW631" s="70">
        <v>0</v>
      </c>
      <c r="BX631" s="70">
        <v>0</v>
      </c>
      <c r="BY631" s="70">
        <v>0</v>
      </c>
      <c r="BZ631" s="70">
        <v>5.9409999999999998</v>
      </c>
      <c r="CA631" s="70">
        <v>0</v>
      </c>
      <c r="CB631" s="70">
        <v>3.544</v>
      </c>
      <c r="CC631" s="70">
        <v>9.3360000000000003</v>
      </c>
      <c r="CD631" s="70">
        <v>0</v>
      </c>
    </row>
    <row r="632" spans="1:82">
      <c r="A632" s="70" t="s">
        <v>2411</v>
      </c>
      <c r="B632" s="70">
        <v>525</v>
      </c>
      <c r="C632" s="70">
        <v>15</v>
      </c>
      <c r="D632" s="70">
        <v>31</v>
      </c>
      <c r="E632" s="70">
        <v>2018</v>
      </c>
      <c r="F632" s="70" t="s">
        <v>183</v>
      </c>
      <c r="G632" s="70" t="s">
        <v>2396</v>
      </c>
      <c r="H632" s="70" t="s">
        <v>2397</v>
      </c>
      <c r="I632" s="148"/>
      <c r="J632" s="71">
        <v>1104.1168069401654</v>
      </c>
      <c r="K632" s="71">
        <v>68.586687777322439</v>
      </c>
      <c r="L632" s="71">
        <v>86.359499919916288</v>
      </c>
      <c r="M632" s="71">
        <v>1142.9978446659154</v>
      </c>
      <c r="N632" s="71">
        <v>1188.0367192482543</v>
      </c>
      <c r="O632" s="71">
        <v>942.13781091955809</v>
      </c>
      <c r="P632" s="71">
        <v>808.71355152715068</v>
      </c>
      <c r="Q632" s="71">
        <v>52.781593233195103</v>
      </c>
      <c r="R632" s="71">
        <v>0</v>
      </c>
      <c r="S632" s="71">
        <v>117.15724780966197</v>
      </c>
      <c r="T632" s="72"/>
      <c r="U632" s="71">
        <v>258795129</v>
      </c>
      <c r="V632" s="71">
        <v>26700</v>
      </c>
      <c r="W632" s="71">
        <v>3119</v>
      </c>
      <c r="X632" s="71">
        <v>292292</v>
      </c>
      <c r="Y632" s="71">
        <v>360354</v>
      </c>
      <c r="Z632" s="71">
        <v>574081</v>
      </c>
      <c r="AA632" s="71">
        <v>169191</v>
      </c>
      <c r="AB632" s="71">
        <v>832769</v>
      </c>
      <c r="AC632" s="71">
        <v>0</v>
      </c>
      <c r="AD632" s="71">
        <v>117.157247809662</v>
      </c>
      <c r="AE632" s="72"/>
      <c r="AF632" s="71">
        <v>1688990833.63726</v>
      </c>
      <c r="AG632" s="71">
        <v>49431006.076122612</v>
      </c>
      <c r="AH632" s="71">
        <v>20042057.40057328</v>
      </c>
      <c r="AI632" s="71">
        <v>1784612587.805984</v>
      </c>
      <c r="AJ632" s="71">
        <v>1660356906.2533939</v>
      </c>
      <c r="AK632" s="71"/>
      <c r="AL632" s="71"/>
      <c r="AM632" s="71">
        <v>114631577.8162291</v>
      </c>
      <c r="AN632" s="71"/>
      <c r="AO632" s="71"/>
      <c r="AP632" s="71">
        <v>5318064968.989563</v>
      </c>
      <c r="AQ632" s="72"/>
      <c r="AR632" s="71">
        <v>28634</v>
      </c>
      <c r="AS632" s="71">
        <v>10266</v>
      </c>
      <c r="AT632" s="71">
        <v>1</v>
      </c>
      <c r="AU632" s="71">
        <v>22</v>
      </c>
      <c r="AV632" s="71">
        <v>0</v>
      </c>
      <c r="AW632" s="71">
        <v>4</v>
      </c>
      <c r="AX632" s="71"/>
      <c r="AY632" s="72"/>
      <c r="AZ632" s="71">
        <v>129073.0999999996</v>
      </c>
      <c r="BA632" s="71">
        <v>456270.2</v>
      </c>
      <c r="BB632" s="71">
        <v>13</v>
      </c>
      <c r="BC632" s="71">
        <v>23331.3</v>
      </c>
      <c r="BD632" s="71">
        <v>0</v>
      </c>
      <c r="BE632" s="71">
        <v>19198</v>
      </c>
      <c r="BF632" s="71"/>
      <c r="BG632" s="72"/>
      <c r="BH632" s="71">
        <v>0</v>
      </c>
      <c r="BI632" s="71">
        <v>6.992</v>
      </c>
      <c r="BJ632" s="71">
        <v>850.11099999999999</v>
      </c>
      <c r="BK632" s="71">
        <v>0</v>
      </c>
      <c r="BL632" s="71">
        <v>148.994</v>
      </c>
      <c r="BM632" s="71">
        <v>0</v>
      </c>
      <c r="BN632" s="72"/>
      <c r="BO632" s="71">
        <v>0</v>
      </c>
      <c r="BP632" s="71">
        <v>1</v>
      </c>
      <c r="BQ632" s="71">
        <v>83</v>
      </c>
      <c r="BR632" s="71">
        <v>0</v>
      </c>
      <c r="BS632" s="71">
        <v>27</v>
      </c>
      <c r="BT632" s="71">
        <v>0</v>
      </c>
      <c r="BU632"/>
      <c r="BV632" s="70">
        <v>988.61099999999999</v>
      </c>
      <c r="BW632" s="70">
        <v>0</v>
      </c>
      <c r="BX632" s="70">
        <v>0</v>
      </c>
      <c r="BY632" s="70">
        <v>0</v>
      </c>
      <c r="BZ632" s="70">
        <v>5.6870000000000003</v>
      </c>
      <c r="CA632" s="70">
        <v>0</v>
      </c>
      <c r="CB632" s="70">
        <v>0</v>
      </c>
      <c r="CC632" s="70">
        <v>11.798999999999999</v>
      </c>
      <c r="CD632" s="70">
        <v>0</v>
      </c>
    </row>
    <row r="633" spans="1:82">
      <c r="A633" s="70" t="s">
        <v>2412</v>
      </c>
      <c r="B633" s="70">
        <v>526</v>
      </c>
      <c r="C633" s="70">
        <v>16</v>
      </c>
      <c r="D633" s="70">
        <v>31</v>
      </c>
      <c r="E633" s="70">
        <v>2019</v>
      </c>
      <c r="F633" s="70" t="s">
        <v>158</v>
      </c>
      <c r="G633" s="70" t="s">
        <v>2396</v>
      </c>
      <c r="H633" s="70" t="s">
        <v>2397</v>
      </c>
      <c r="I633" s="148"/>
      <c r="J633" s="71">
        <v>1057.3351958006199</v>
      </c>
      <c r="K633" s="71">
        <v>61.878007075059223</v>
      </c>
      <c r="L633" s="71">
        <v>87.051603387691799</v>
      </c>
      <c r="M633" s="71">
        <v>1110.952004747068</v>
      </c>
      <c r="N633" s="71">
        <v>1045.0887855594808</v>
      </c>
      <c r="O633" s="71">
        <v>919.54213644473111</v>
      </c>
      <c r="P633" s="71">
        <v>797.64849567907152</v>
      </c>
      <c r="Q633" s="71">
        <v>51.008371560438803</v>
      </c>
      <c r="R633" s="71">
        <v>0</v>
      </c>
      <c r="S633" s="71">
        <v>114.1584875309846</v>
      </c>
      <c r="T633" s="72"/>
      <c r="U633" s="71">
        <v>248197927</v>
      </c>
      <c r="V633" s="71">
        <v>26700</v>
      </c>
      <c r="W633" s="71">
        <v>3119</v>
      </c>
      <c r="X633" s="71">
        <v>292292</v>
      </c>
      <c r="Y633" s="71">
        <v>362579</v>
      </c>
      <c r="Z633" s="71">
        <v>575695</v>
      </c>
      <c r="AA633" s="71">
        <v>165627</v>
      </c>
      <c r="AB633" s="71">
        <v>826579</v>
      </c>
      <c r="AC633" s="71">
        <v>0</v>
      </c>
      <c r="AD633" s="71">
        <v>114.1584875309846</v>
      </c>
      <c r="AE633" s="72"/>
      <c r="AF633" s="71">
        <v>1660160698.401608</v>
      </c>
      <c r="AG633" s="71">
        <v>46226628.526404016</v>
      </c>
      <c r="AH633" s="71">
        <v>21348117.427683629</v>
      </c>
      <c r="AI633" s="71">
        <v>1787088396.1578429</v>
      </c>
      <c r="AJ633" s="71">
        <v>1507340881.2887299</v>
      </c>
      <c r="AK633" s="71">
        <v>0</v>
      </c>
      <c r="AL633" s="71">
        <v>0</v>
      </c>
      <c r="AM633" s="71">
        <v>112573837.31661947</v>
      </c>
      <c r="AN633" s="71">
        <v>0</v>
      </c>
      <c r="AO633" s="71">
        <v>0</v>
      </c>
      <c r="AP633" s="71">
        <v>5134738559.1188879</v>
      </c>
      <c r="AQ633" s="72"/>
      <c r="AR633" s="71">
        <v>28841</v>
      </c>
      <c r="AS633" s="71">
        <v>11069</v>
      </c>
      <c r="AT633" s="71">
        <v>1</v>
      </c>
      <c r="AU633" s="71">
        <v>26</v>
      </c>
      <c r="AV633" s="71">
        <v>0</v>
      </c>
      <c r="AW633" s="71">
        <v>4</v>
      </c>
      <c r="AX633" s="71"/>
      <c r="AY633" s="72"/>
      <c r="AZ633" s="71">
        <v>132433.2999999999</v>
      </c>
      <c r="BA633" s="71">
        <v>487587.89999999979</v>
      </c>
      <c r="BB633" s="71">
        <v>12.8</v>
      </c>
      <c r="BC633" s="71">
        <v>45498.3</v>
      </c>
      <c r="BD633" s="71">
        <v>0</v>
      </c>
      <c r="BE633" s="71">
        <v>19373</v>
      </c>
      <c r="BF633" s="71"/>
      <c r="BG633" s="72"/>
      <c r="BH633" s="71">
        <v>0</v>
      </c>
      <c r="BI633" s="71">
        <v>5.9180000000000001</v>
      </c>
      <c r="BJ633" s="71">
        <v>813.08199999999999</v>
      </c>
      <c r="BK633" s="71">
        <v>0</v>
      </c>
      <c r="BL633" s="71">
        <v>171.94799999999998</v>
      </c>
      <c r="BM633" s="71">
        <v>0</v>
      </c>
      <c r="BN633" s="72"/>
      <c r="BO633" s="71">
        <v>0</v>
      </c>
      <c r="BP633" s="71">
        <v>1</v>
      </c>
      <c r="BQ633" s="71">
        <v>84</v>
      </c>
      <c r="BR633" s="71">
        <v>0</v>
      </c>
      <c r="BS633" s="71">
        <v>27</v>
      </c>
      <c r="BT633" s="71">
        <v>0</v>
      </c>
      <c r="BU633"/>
      <c r="BV633" s="70">
        <v>939.06799999999998</v>
      </c>
      <c r="BW633" s="70">
        <v>0</v>
      </c>
      <c r="BX633" s="70">
        <v>38.029000000000003</v>
      </c>
      <c r="BY633" s="70">
        <v>0</v>
      </c>
      <c r="BZ633" s="70">
        <v>0</v>
      </c>
      <c r="CA633" s="70">
        <v>0</v>
      </c>
      <c r="CB633" s="70">
        <v>0</v>
      </c>
      <c r="CC633" s="70">
        <v>13.851000000000001</v>
      </c>
      <c r="CD633" s="70">
        <v>0</v>
      </c>
    </row>
    <row r="634" spans="1:82">
      <c r="A634" s="70" t="s">
        <v>2413</v>
      </c>
      <c r="B634" s="70">
        <v>527</v>
      </c>
      <c r="C634" s="70">
        <v>17</v>
      </c>
      <c r="D634" s="70">
        <v>31</v>
      </c>
      <c r="E634" s="70">
        <v>2020</v>
      </c>
      <c r="F634" s="70" t="s">
        <v>159</v>
      </c>
      <c r="G634" s="1064" t="s">
        <v>2396</v>
      </c>
      <c r="H634" s="70" t="s">
        <v>2397</v>
      </c>
      <c r="I634" s="148"/>
      <c r="J634" s="71">
        <v>1013.247920749313</v>
      </c>
      <c r="K634" s="71">
        <v>66.808635272974058</v>
      </c>
      <c r="L634" s="71">
        <v>95.250217043302825</v>
      </c>
      <c r="M634" s="71">
        <v>1096.3558297750396</v>
      </c>
      <c r="N634" s="71">
        <v>1035.3975050319575</v>
      </c>
      <c r="O634" s="71">
        <v>808.93059904811059</v>
      </c>
      <c r="P634" s="71">
        <v>752.70565697693735</v>
      </c>
      <c r="Q634" s="71">
        <v>48.412296218512701</v>
      </c>
      <c r="R634" s="71">
        <v>0</v>
      </c>
      <c r="S634" s="71">
        <v>94.243305640473949</v>
      </c>
      <c r="T634" s="72"/>
      <c r="U634" s="71">
        <v>253021988</v>
      </c>
      <c r="V634" s="71">
        <v>24956</v>
      </c>
      <c r="W634" s="71">
        <v>3783</v>
      </c>
      <c r="X634" s="71">
        <v>294728</v>
      </c>
      <c r="Y634" s="71">
        <v>365136</v>
      </c>
      <c r="Z634" s="71">
        <v>578040</v>
      </c>
      <c r="AA634" s="71">
        <v>166125</v>
      </c>
      <c r="AB634" s="71">
        <v>821094</v>
      </c>
      <c r="AC634" s="71">
        <v>0</v>
      </c>
      <c r="AD634" s="71">
        <v>94.243305640473949</v>
      </c>
      <c r="AE634" s="72"/>
      <c r="AF634" s="71">
        <v>1637593475.7960331</v>
      </c>
      <c r="AG634" s="71">
        <v>51138668.980563</v>
      </c>
      <c r="AH634" s="71">
        <v>24747686.198076379</v>
      </c>
      <c r="AI634" s="71">
        <v>1797136025.560452</v>
      </c>
      <c r="AJ634" s="71">
        <v>1624961975.914732</v>
      </c>
      <c r="AK634" s="71">
        <v>0</v>
      </c>
      <c r="AL634" s="71">
        <v>0</v>
      </c>
      <c r="AM634" s="71">
        <v>107161889.54460934</v>
      </c>
      <c r="AN634" s="71">
        <v>0</v>
      </c>
      <c r="AO634" s="71">
        <v>0</v>
      </c>
      <c r="AP634" s="71">
        <v>5242739721.9944658</v>
      </c>
      <c r="AQ634" s="72"/>
      <c r="AR634" s="71">
        <v>30256</v>
      </c>
      <c r="AS634" s="71">
        <v>11564</v>
      </c>
      <c r="AT634" s="71">
        <v>1</v>
      </c>
      <c r="AU634" s="71">
        <v>29</v>
      </c>
      <c r="AV634" s="71">
        <v>0</v>
      </c>
      <c r="AW634" s="71">
        <v>4</v>
      </c>
      <c r="AX634" s="71"/>
      <c r="AY634" s="72"/>
      <c r="AZ634" s="71">
        <v>141110.1999999999</v>
      </c>
      <c r="BA634" s="71">
        <v>555111.29999999958</v>
      </c>
      <c r="BB634" s="71">
        <v>12.8</v>
      </c>
      <c r="BC634" s="71">
        <v>46337.2</v>
      </c>
      <c r="BD634" s="71">
        <v>0</v>
      </c>
      <c r="BE634" s="71">
        <v>19373</v>
      </c>
      <c r="BF634" s="71"/>
      <c r="BG634" s="72"/>
      <c r="BH634" s="71">
        <v>0</v>
      </c>
      <c r="BI634" s="71">
        <v>5.6210000000000004</v>
      </c>
      <c r="BJ634" s="71">
        <v>826.91099999999994</v>
      </c>
      <c r="BK634" s="71">
        <v>0</v>
      </c>
      <c r="BL634" s="71">
        <v>160.95099999999999</v>
      </c>
      <c r="BM634" s="71">
        <v>0</v>
      </c>
      <c r="BN634" s="72"/>
      <c r="BO634" s="71">
        <v>0</v>
      </c>
      <c r="BP634" s="71">
        <v>1</v>
      </c>
      <c r="BQ634" s="71">
        <v>84</v>
      </c>
      <c r="BR634" s="71">
        <v>0</v>
      </c>
      <c r="BS634" s="71">
        <v>27</v>
      </c>
      <c r="BT634" s="71">
        <v>0</v>
      </c>
      <c r="BU634"/>
      <c r="BV634" s="70">
        <v>928.43299999999999</v>
      </c>
      <c r="BW634" s="70">
        <v>0</v>
      </c>
      <c r="BX634" s="70">
        <v>39.912999999999997</v>
      </c>
      <c r="BY634" s="70">
        <v>0</v>
      </c>
      <c r="BZ634" s="70">
        <v>0</v>
      </c>
      <c r="CA634" s="70">
        <v>0</v>
      </c>
      <c r="CB634" s="70">
        <v>0</v>
      </c>
      <c r="CC634" s="70">
        <v>25.137</v>
      </c>
      <c r="CD634" s="70">
        <v>0</v>
      </c>
    </row>
    <row r="635" spans="1:82">
      <c r="A635" s="70" t="s">
        <v>2414</v>
      </c>
      <c r="B635" s="70">
        <v>527</v>
      </c>
      <c r="C635" s="70">
        <v>18</v>
      </c>
      <c r="D635" s="70">
        <v>31</v>
      </c>
      <c r="E635" s="70">
        <v>2021</v>
      </c>
      <c r="F635" s="70" t="s">
        <v>160</v>
      </c>
      <c r="G635" s="1064" t="s">
        <v>2396</v>
      </c>
      <c r="H635" s="70" t="s">
        <v>2397</v>
      </c>
      <c r="I635" s="148"/>
      <c r="J635" s="71">
        <v>1018.3745804392626</v>
      </c>
      <c r="K635" s="71">
        <v>69.896701701713297</v>
      </c>
      <c r="L635" s="71">
        <v>86.416592776160314</v>
      </c>
      <c r="M635" s="71">
        <v>1227.6695300232248</v>
      </c>
      <c r="N635" s="71">
        <v>1036.755479626225</v>
      </c>
      <c r="O635" s="71">
        <v>786.16212573472251</v>
      </c>
      <c r="P635" s="71">
        <v>776.49498066104616</v>
      </c>
      <c r="Q635" s="71">
        <v>47.663731252822899</v>
      </c>
      <c r="R635" s="71">
        <v>0</v>
      </c>
      <c r="S635" s="71">
        <v>110.29263832651002</v>
      </c>
      <c r="T635" s="72"/>
      <c r="U635" s="71">
        <v>271110632</v>
      </c>
      <c r="V635" s="71">
        <v>24956</v>
      </c>
      <c r="W635" s="71">
        <v>3783</v>
      </c>
      <c r="X635" s="71">
        <v>294728</v>
      </c>
      <c r="Y635" s="71">
        <v>367594</v>
      </c>
      <c r="Z635" s="71">
        <v>578428</v>
      </c>
      <c r="AA635" s="71">
        <v>167110</v>
      </c>
      <c r="AB635" s="71">
        <v>816340</v>
      </c>
      <c r="AC635" s="71">
        <v>0</v>
      </c>
      <c r="AD635" s="71">
        <v>110.29263832651002</v>
      </c>
      <c r="AE635" s="72"/>
      <c r="AF635" s="71">
        <v>1638379985.622169</v>
      </c>
      <c r="AG635" s="71">
        <v>49465923.872115709</v>
      </c>
      <c r="AH635" s="71">
        <v>21717292.667952642</v>
      </c>
      <c r="AI635" s="71">
        <v>1990384905.059454</v>
      </c>
      <c r="AJ635" s="71">
        <v>1444694542.379775</v>
      </c>
      <c r="AK635" s="71">
        <v>0</v>
      </c>
      <c r="AL635" s="71">
        <v>0</v>
      </c>
      <c r="AM635" s="71">
        <v>107155962.17302184</v>
      </c>
      <c r="AN635" s="71">
        <v>0</v>
      </c>
      <c r="AO635" s="71">
        <v>0</v>
      </c>
      <c r="AP635" s="71">
        <v>5251798611.7744884</v>
      </c>
      <c r="AQ635" s="72"/>
      <c r="AR635" s="71">
        <v>33112</v>
      </c>
      <c r="AS635" s="71">
        <v>11766</v>
      </c>
      <c r="AT635" s="71">
        <v>1</v>
      </c>
      <c r="AU635" s="71">
        <v>37</v>
      </c>
      <c r="AV635" s="71">
        <v>0</v>
      </c>
      <c r="AW635" s="71">
        <v>6</v>
      </c>
      <c r="AX635" s="71"/>
      <c r="AY635" s="72"/>
      <c r="AZ635" s="71">
        <v>155815.49999999729</v>
      </c>
      <c r="BA635" s="71">
        <v>584404.00000000128</v>
      </c>
      <c r="BB635" s="71">
        <v>12.8</v>
      </c>
      <c r="BC635" s="71">
        <v>69081.8</v>
      </c>
      <c r="BD635" s="71">
        <v>0</v>
      </c>
      <c r="BE635" s="71">
        <v>20198</v>
      </c>
      <c r="BF635" s="71"/>
      <c r="BG635" s="72"/>
      <c r="BH635" s="71">
        <v>0</v>
      </c>
      <c r="BI635" s="71">
        <v>5.3129999999999997</v>
      </c>
      <c r="BJ635" s="71">
        <v>878.09299999999996</v>
      </c>
      <c r="BK635" s="71">
        <v>0</v>
      </c>
      <c r="BL635" s="71">
        <v>171.541</v>
      </c>
      <c r="BM635" s="71">
        <v>0</v>
      </c>
      <c r="BN635" s="72"/>
      <c r="BO635" s="71">
        <v>0</v>
      </c>
      <c r="BP635" s="71">
        <v>1</v>
      </c>
      <c r="BQ635" s="71">
        <v>89</v>
      </c>
      <c r="BR635" s="71">
        <v>0</v>
      </c>
      <c r="BS635" s="71">
        <v>25</v>
      </c>
      <c r="BT635" s="71">
        <v>0</v>
      </c>
      <c r="BU635"/>
      <c r="BV635" s="70">
        <v>976.41700000000003</v>
      </c>
      <c r="BW635" s="70">
        <v>0</v>
      </c>
      <c r="BX635" s="70">
        <v>39.578000000000003</v>
      </c>
      <c r="BY635" s="70">
        <v>0</v>
      </c>
      <c r="BZ635" s="70">
        <v>5.5049999999999999</v>
      </c>
      <c r="CA635" s="70">
        <v>0</v>
      </c>
      <c r="CB635" s="70">
        <v>0</v>
      </c>
      <c r="CC635" s="70">
        <v>33.447000000000003</v>
      </c>
      <c r="CD635" s="70">
        <v>0</v>
      </c>
    </row>
    <row r="636" spans="1:82">
      <c r="A636" s="70" t="s">
        <v>2415</v>
      </c>
      <c r="B636" s="70">
        <v>527</v>
      </c>
      <c r="C636" s="70">
        <v>19</v>
      </c>
      <c r="D636" s="70">
        <v>31</v>
      </c>
      <c r="E636" s="70">
        <v>2022</v>
      </c>
      <c r="F636" s="70" t="s">
        <v>161</v>
      </c>
      <c r="G636" s="70" t="s">
        <v>2396</v>
      </c>
      <c r="H636" s="70" t="s">
        <v>2397</v>
      </c>
      <c r="I636" s="148"/>
      <c r="J636" s="71">
        <v>1057.735901644153</v>
      </c>
      <c r="K636" s="71">
        <v>66.455038810330095</v>
      </c>
      <c r="L636" s="71">
        <v>70.347485121471948</v>
      </c>
      <c r="M636" s="71">
        <v>1117.9342783704014</v>
      </c>
      <c r="N636" s="71">
        <v>1132.9780922248231</v>
      </c>
      <c r="O636" s="71">
        <v>829.84409252977014</v>
      </c>
      <c r="P636" s="71">
        <v>771.78314709431208</v>
      </c>
      <c r="Q636" s="71">
        <v>47.838517068894276</v>
      </c>
      <c r="R636" s="71">
        <v>0</v>
      </c>
      <c r="S636" s="71">
        <v>105.25618813368771</v>
      </c>
      <c r="T636" s="72"/>
      <c r="U636" s="71">
        <v>290474591</v>
      </c>
      <c r="V636" s="71">
        <v>24956</v>
      </c>
      <c r="W636" s="71">
        <v>3783</v>
      </c>
      <c r="X636" s="71">
        <v>294728</v>
      </c>
      <c r="Y636" s="71">
        <v>371974</v>
      </c>
      <c r="Z636" s="71">
        <v>580105</v>
      </c>
      <c r="AA636" s="71">
        <v>168628</v>
      </c>
      <c r="AB636" s="71">
        <v>812615</v>
      </c>
      <c r="AC636" s="71">
        <v>0</v>
      </c>
      <c r="AD636" s="71">
        <v>105.25618813368771</v>
      </c>
      <c r="AE636" s="72"/>
      <c r="AF636" s="71">
        <v>1596883154.775929</v>
      </c>
      <c r="AG636" s="71">
        <v>49214236.675494559</v>
      </c>
      <c r="AH636" s="71">
        <v>21211103.533996649</v>
      </c>
      <c r="AI636" s="71">
        <v>1771949640.5753689</v>
      </c>
      <c r="AJ636" s="71">
        <v>1625174725.924751</v>
      </c>
      <c r="AK636" s="71">
        <v>0</v>
      </c>
      <c r="AL636" s="71">
        <v>0</v>
      </c>
      <c r="AM636" s="71">
        <v>104930776.34463823</v>
      </c>
      <c r="AN636" s="71">
        <v>0</v>
      </c>
      <c r="AO636" s="71">
        <v>0</v>
      </c>
      <c r="AP636" s="71">
        <v>5169363637.8301783</v>
      </c>
      <c r="AQ636" s="72"/>
      <c r="AR636" s="71">
        <v>34849</v>
      </c>
      <c r="AS636" s="71">
        <v>11877</v>
      </c>
      <c r="AT636" s="71">
        <v>1</v>
      </c>
      <c r="AU636" s="71">
        <v>39</v>
      </c>
      <c r="AV636" s="71">
        <v>0</v>
      </c>
      <c r="AW636" s="71">
        <v>7</v>
      </c>
      <c r="AX636" s="71"/>
      <c r="AY636" s="72"/>
      <c r="AZ636" s="71">
        <v>166724.19999999518</v>
      </c>
      <c r="BA636" s="71">
        <v>593133.80000000121</v>
      </c>
      <c r="BB636" s="71">
        <v>12.8</v>
      </c>
      <c r="BC636" s="71">
        <v>70971.8</v>
      </c>
      <c r="BD636" s="71">
        <v>0</v>
      </c>
      <c r="BE636" s="71">
        <v>20247</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36531</v>
      </c>
      <c r="AS637" s="71">
        <v>11919</v>
      </c>
      <c r="AT637" s="71">
        <v>1</v>
      </c>
      <c r="AU637" s="71">
        <v>43</v>
      </c>
      <c r="AV637" s="71">
        <v>0</v>
      </c>
      <c r="AW637" s="71">
        <v>9</v>
      </c>
      <c r="AX637" s="71"/>
      <c r="AY637" s="72"/>
      <c r="AZ637" s="71">
        <v>176857.99999999269</v>
      </c>
      <c r="BA637" s="71">
        <v>596519.60000000149</v>
      </c>
      <c r="BB637" s="71">
        <v>12.8</v>
      </c>
      <c r="BC637" s="71">
        <v>75161.8</v>
      </c>
      <c r="BD637" s="71">
        <v>0</v>
      </c>
      <c r="BE637" s="71">
        <v>28326.92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1699</v>
      </c>
      <c r="B9" s="70">
        <v>1</v>
      </c>
      <c r="C9" s="70">
        <v>1</v>
      </c>
      <c r="D9" s="70">
        <v>1</v>
      </c>
      <c r="E9" s="70">
        <v>1990</v>
      </c>
      <c r="F9" s="70" t="s">
        <v>787</v>
      </c>
      <c r="G9" s="1073" t="s">
        <v>1700</v>
      </c>
      <c r="H9" s="70" t="s">
        <v>1701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1702</v>
      </c>
      <c r="B10" s="70">
        <v>2</v>
      </c>
      <c r="C10" s="70">
        <v>2</v>
      </c>
      <c r="D10" s="70">
        <v>1</v>
      </c>
      <c r="E10" s="70">
        <v>2005</v>
      </c>
      <c r="F10" s="70" t="s">
        <v>789</v>
      </c>
      <c r="G10" s="1073" t="s">
        <v>1700</v>
      </c>
      <c r="H10" s="70" t="s">
        <v>1701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1703</v>
      </c>
      <c r="B11" s="70">
        <v>3</v>
      </c>
      <c r="C11" s="70">
        <v>3</v>
      </c>
      <c r="D11" s="70">
        <v>1</v>
      </c>
      <c r="E11" s="70">
        <v>2006</v>
      </c>
      <c r="F11" s="70" t="s">
        <v>790</v>
      </c>
      <c r="G11" s="1073" t="s">
        <v>1700</v>
      </c>
      <c r="H11" s="70" t="s">
        <v>1701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1704</v>
      </c>
      <c r="B12" s="70">
        <v>4</v>
      </c>
      <c r="C12" s="70">
        <v>4</v>
      </c>
      <c r="D12" s="70">
        <v>1</v>
      </c>
      <c r="E12" s="70">
        <v>2007</v>
      </c>
      <c r="F12" s="70" t="s">
        <v>791</v>
      </c>
      <c r="G12" s="1073" t="s">
        <v>1700</v>
      </c>
      <c r="H12" s="70" t="s">
        <v>1701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1705</v>
      </c>
      <c r="B13" s="70">
        <v>5</v>
      </c>
      <c r="C13" s="70">
        <v>5</v>
      </c>
      <c r="D13" s="70">
        <v>1</v>
      </c>
      <c r="E13" s="70">
        <v>2008</v>
      </c>
      <c r="F13" s="70" t="s">
        <v>792</v>
      </c>
      <c r="G13" s="1073" t="s">
        <v>1700</v>
      </c>
      <c r="H13" s="70" t="s">
        <v>1701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1706</v>
      </c>
      <c r="B14" s="70">
        <v>6</v>
      </c>
      <c r="C14" s="70">
        <v>6</v>
      </c>
      <c r="D14" s="70">
        <v>1</v>
      </c>
      <c r="E14" s="70">
        <v>2009</v>
      </c>
      <c r="F14" s="70" t="s">
        <v>176</v>
      </c>
      <c r="G14" s="1073" t="s">
        <v>1700</v>
      </c>
      <c r="H14" s="70" t="s">
        <v>1701</v>
      </c>
      <c r="I14" s="1066"/>
      <c r="J14" s="73">
        <v>0</v>
      </c>
      <c r="K14" s="73">
        <v>0</v>
      </c>
      <c r="L14" s="73">
        <v>0</v>
      </c>
      <c r="M14" s="73">
        <v>0</v>
      </c>
      <c r="N14" s="73">
        <v>0</v>
      </c>
      <c r="O14" s="73">
        <v>0</v>
      </c>
      <c r="P14" s="73">
        <v>0</v>
      </c>
      <c r="Q14" s="73">
        <v>0</v>
      </c>
      <c r="R14" s="73">
        <v>6.01</v>
      </c>
      <c r="S14" s="73">
        <v>0</v>
      </c>
      <c r="T14" s="73">
        <v>0</v>
      </c>
      <c r="U14" s="73">
        <v>0</v>
      </c>
      <c r="V14" s="73">
        <v>0</v>
      </c>
      <c r="W14" s="73">
        <v>7.74</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3.53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6.01</v>
      </c>
      <c r="DT14" s="73">
        <v>0</v>
      </c>
      <c r="DU14" s="73">
        <v>0</v>
      </c>
      <c r="DV14" s="73">
        <v>0</v>
      </c>
      <c r="DW14" s="73">
        <v>0</v>
      </c>
      <c r="DX14" s="73">
        <v>7.74</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3.53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17.28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17.28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1707</v>
      </c>
      <c r="B15" s="70">
        <v>7</v>
      </c>
      <c r="C15" s="70">
        <v>7</v>
      </c>
      <c r="D15" s="70">
        <v>1</v>
      </c>
      <c r="E15" s="70">
        <v>2010</v>
      </c>
      <c r="F15" s="70" t="s">
        <v>177</v>
      </c>
      <c r="G15" s="1073" t="s">
        <v>1700</v>
      </c>
      <c r="H15" s="70" t="s">
        <v>1701</v>
      </c>
      <c r="I15" s="1066"/>
      <c r="J15" s="73">
        <v>0</v>
      </c>
      <c r="K15" s="73">
        <v>0</v>
      </c>
      <c r="L15" s="73">
        <v>0</v>
      </c>
      <c r="M15" s="73">
        <v>0</v>
      </c>
      <c r="N15" s="73">
        <v>0</v>
      </c>
      <c r="O15" s="73">
        <v>0</v>
      </c>
      <c r="P15" s="73">
        <v>0</v>
      </c>
      <c r="Q15" s="73">
        <v>0</v>
      </c>
      <c r="R15" s="73">
        <v>5.8529999999999998</v>
      </c>
      <c r="S15" s="73">
        <v>0</v>
      </c>
      <c r="T15" s="73">
        <v>0</v>
      </c>
      <c r="U15" s="73">
        <v>0</v>
      </c>
      <c r="V15" s="73">
        <v>0</v>
      </c>
      <c r="W15" s="73">
        <v>7.3120000000000003</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3.9889999999999999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5.8529999999999998</v>
      </c>
      <c r="DT15" s="73">
        <v>0</v>
      </c>
      <c r="DU15" s="73">
        <v>0</v>
      </c>
      <c r="DV15" s="73">
        <v>0</v>
      </c>
      <c r="DW15" s="73">
        <v>0</v>
      </c>
      <c r="DX15" s="73">
        <v>7.3120000000000003</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3.9889999999999999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17.154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17.154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1708</v>
      </c>
      <c r="B16" s="70">
        <v>8</v>
      </c>
      <c r="C16" s="70">
        <v>8</v>
      </c>
      <c r="D16" s="70">
        <v>1</v>
      </c>
      <c r="E16" s="70">
        <v>2011</v>
      </c>
      <c r="F16" s="70" t="s">
        <v>178</v>
      </c>
      <c r="G16" s="1073" t="s">
        <v>1700</v>
      </c>
      <c r="H16" s="70" t="s">
        <v>1701</v>
      </c>
      <c r="I16" s="1066"/>
      <c r="J16" s="73">
        <v>0</v>
      </c>
      <c r="K16" s="73">
        <v>0</v>
      </c>
      <c r="L16" s="73">
        <v>0</v>
      </c>
      <c r="M16" s="73">
        <v>0</v>
      </c>
      <c r="N16" s="73">
        <v>0</v>
      </c>
      <c r="O16" s="73">
        <v>0</v>
      </c>
      <c r="P16" s="73">
        <v>0</v>
      </c>
      <c r="Q16" s="73">
        <v>0</v>
      </c>
      <c r="R16" s="73">
        <v>0</v>
      </c>
      <c r="S16" s="73">
        <v>0</v>
      </c>
      <c r="T16" s="73">
        <v>0</v>
      </c>
      <c r="U16" s="73">
        <v>0</v>
      </c>
      <c r="V16" s="73">
        <v>0</v>
      </c>
      <c r="W16" s="73">
        <v>7.9039999999999999</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4.173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5.2510000000000003</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7.9039999999999999</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4.173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5.2510000000000003</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12.077</v>
      </c>
      <c r="HL16" s="73">
        <v>0</v>
      </c>
      <c r="HM16" s="73">
        <v>0</v>
      </c>
      <c r="HN16" s="73">
        <v>0</v>
      </c>
      <c r="HO16" s="73">
        <v>0</v>
      </c>
      <c r="HP16" s="73">
        <v>0</v>
      </c>
      <c r="HQ16" s="73">
        <v>0</v>
      </c>
      <c r="HR16" s="73">
        <v>0</v>
      </c>
      <c r="HS16" s="73">
        <v>0</v>
      </c>
      <c r="HT16" s="73">
        <v>0</v>
      </c>
      <c r="HU16" s="73">
        <v>0</v>
      </c>
      <c r="HV16" s="73">
        <v>0</v>
      </c>
      <c r="HW16" s="73">
        <v>5.2510000000000003</v>
      </c>
      <c r="HX16" s="73">
        <v>0</v>
      </c>
      <c r="HY16" s="73">
        <v>0</v>
      </c>
      <c r="HZ16" s="73">
        <v>0</v>
      </c>
      <c r="IA16" s="73">
        <v>0</v>
      </c>
      <c r="IB16" s="73">
        <v>0</v>
      </c>
      <c r="IC16" s="73">
        <v>0</v>
      </c>
      <c r="ID16" s="73">
        <v>0</v>
      </c>
      <c r="IE16" s="73">
        <v>0</v>
      </c>
      <c r="IF16" s="73">
        <v>12.077</v>
      </c>
      <c r="IG16" s="73">
        <v>0</v>
      </c>
      <c r="IH16" s="73">
        <v>0</v>
      </c>
      <c r="II16" s="73">
        <v>0</v>
      </c>
      <c r="IJ16" s="73">
        <v>0</v>
      </c>
      <c r="IK16" s="73">
        <v>0</v>
      </c>
      <c r="IL16" s="73">
        <v>0</v>
      </c>
      <c r="IM16" s="73">
        <v>0</v>
      </c>
      <c r="IN16" s="73">
        <v>0</v>
      </c>
      <c r="IO16" s="73">
        <v>0</v>
      </c>
      <c r="IP16" s="73">
        <v>0</v>
      </c>
      <c r="IQ16" s="73">
        <v>0</v>
      </c>
      <c r="IR16" s="73">
        <v>5.2510000000000003</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1</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1</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1</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1</v>
      </c>
      <c r="SF16" s="71">
        <v>0</v>
      </c>
      <c r="SG16" s="71">
        <v>0</v>
      </c>
      <c r="SH16" s="71">
        <v>0</v>
      </c>
    </row>
    <row r="17" spans="1:502">
      <c r="A17" s="16" t="s">
        <v>1709</v>
      </c>
      <c r="B17" s="70">
        <v>9</v>
      </c>
      <c r="C17" s="70">
        <v>9</v>
      </c>
      <c r="D17" s="70">
        <v>1</v>
      </c>
      <c r="E17" s="70">
        <v>2012</v>
      </c>
      <c r="F17" s="70" t="s">
        <v>179</v>
      </c>
      <c r="G17" s="1073" t="s">
        <v>1700</v>
      </c>
      <c r="H17" s="70" t="s">
        <v>1701</v>
      </c>
      <c r="I17" s="1066"/>
      <c r="J17" s="73">
        <v>0</v>
      </c>
      <c r="K17" s="73">
        <v>0</v>
      </c>
      <c r="L17" s="73">
        <v>0</v>
      </c>
      <c r="M17" s="73">
        <v>0</v>
      </c>
      <c r="N17" s="73">
        <v>0</v>
      </c>
      <c r="O17" s="73">
        <v>0</v>
      </c>
      <c r="P17" s="73">
        <v>0</v>
      </c>
      <c r="Q17" s="73">
        <v>0</v>
      </c>
      <c r="R17" s="73">
        <v>5.8680000000000003</v>
      </c>
      <c r="S17" s="73">
        <v>0</v>
      </c>
      <c r="T17" s="73">
        <v>0</v>
      </c>
      <c r="U17" s="73">
        <v>0</v>
      </c>
      <c r="V17" s="73">
        <v>0</v>
      </c>
      <c r="W17" s="73">
        <v>8.7270000000000003</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4.4349999999999996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5.8680000000000003</v>
      </c>
      <c r="DT17" s="73">
        <v>0</v>
      </c>
      <c r="DU17" s="73">
        <v>0</v>
      </c>
      <c r="DV17" s="73">
        <v>0</v>
      </c>
      <c r="DW17" s="73">
        <v>0</v>
      </c>
      <c r="DX17" s="73">
        <v>8.7270000000000003</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4.4349999999999996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19.03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1710</v>
      </c>
      <c r="B18" s="70">
        <v>10</v>
      </c>
      <c r="C18" s="70">
        <v>10</v>
      </c>
      <c r="D18" s="70">
        <v>1</v>
      </c>
      <c r="E18" s="70">
        <v>2013</v>
      </c>
      <c r="F18" s="70" t="s">
        <v>180</v>
      </c>
      <c r="G18" s="1073" t="s">
        <v>1700</v>
      </c>
      <c r="H18" s="70" t="s">
        <v>1701</v>
      </c>
      <c r="I18" s="1066"/>
      <c r="J18" s="73">
        <v>0</v>
      </c>
      <c r="K18" s="73">
        <v>0</v>
      </c>
      <c r="L18" s="73">
        <v>0</v>
      </c>
      <c r="M18" s="73">
        <v>0</v>
      </c>
      <c r="N18" s="73">
        <v>0</v>
      </c>
      <c r="O18" s="73">
        <v>0</v>
      </c>
      <c r="P18" s="73">
        <v>0</v>
      </c>
      <c r="Q18" s="73">
        <v>0</v>
      </c>
      <c r="R18" s="73">
        <v>6.1280000000000001</v>
      </c>
      <c r="S18" s="73">
        <v>0</v>
      </c>
      <c r="T18" s="73">
        <v>0</v>
      </c>
      <c r="U18" s="73">
        <v>0</v>
      </c>
      <c r="V18" s="73">
        <v>0</v>
      </c>
      <c r="W18" s="73">
        <v>8.7289999999999992</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4.7990000000000004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6.1280000000000001</v>
      </c>
      <c r="DT18" s="73">
        <v>0</v>
      </c>
      <c r="DU18" s="73">
        <v>0</v>
      </c>
      <c r="DV18" s="73">
        <v>0</v>
      </c>
      <c r="DW18" s="73">
        <v>0</v>
      </c>
      <c r="DX18" s="73">
        <v>8.7289999999999992</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4.7990000000000004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19.655999999999999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19.655999999999999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1711</v>
      </c>
      <c r="B19" s="70">
        <v>11</v>
      </c>
      <c r="C19" s="70">
        <v>11</v>
      </c>
      <c r="D19" s="70">
        <v>1</v>
      </c>
      <c r="E19" s="70">
        <v>2014</v>
      </c>
      <c r="F19" s="70" t="s">
        <v>181</v>
      </c>
      <c r="G19" s="1073" t="s">
        <v>1700</v>
      </c>
      <c r="H19" s="70" t="s">
        <v>1701</v>
      </c>
      <c r="I19" s="1066"/>
      <c r="J19" s="73">
        <v>0</v>
      </c>
      <c r="K19" s="73">
        <v>0</v>
      </c>
      <c r="L19" s="73">
        <v>0</v>
      </c>
      <c r="M19" s="73">
        <v>0</v>
      </c>
      <c r="N19" s="73">
        <v>0</v>
      </c>
      <c r="O19" s="73">
        <v>0</v>
      </c>
      <c r="P19" s="73">
        <v>0</v>
      </c>
      <c r="Q19" s="73">
        <v>0</v>
      </c>
      <c r="R19" s="73">
        <v>6.2130000000000001</v>
      </c>
      <c r="S19" s="73">
        <v>0</v>
      </c>
      <c r="T19" s="73">
        <v>0</v>
      </c>
      <c r="U19" s="73">
        <v>0</v>
      </c>
      <c r="V19" s="73">
        <v>0</v>
      </c>
      <c r="W19" s="73">
        <v>9.3239999999999998</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4.681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6.2130000000000001</v>
      </c>
      <c r="DT19" s="73">
        <v>0</v>
      </c>
      <c r="DU19" s="73">
        <v>0</v>
      </c>
      <c r="DV19" s="73">
        <v>0</v>
      </c>
      <c r="DW19" s="73">
        <v>0</v>
      </c>
      <c r="DX19" s="73">
        <v>9.3239999999999998</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4.681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20.218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20.218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1712</v>
      </c>
      <c r="B20" s="70">
        <v>12</v>
      </c>
      <c r="C20" s="70">
        <v>12</v>
      </c>
      <c r="D20" s="70">
        <v>1</v>
      </c>
      <c r="E20" s="70">
        <v>2015</v>
      </c>
      <c r="F20" s="70" t="s">
        <v>182</v>
      </c>
      <c r="G20" s="1073" t="s">
        <v>1700</v>
      </c>
      <c r="H20" s="70" t="s">
        <v>1701</v>
      </c>
      <c r="I20" s="1066"/>
      <c r="J20" s="73">
        <v>0</v>
      </c>
      <c r="K20" s="73">
        <v>0</v>
      </c>
      <c r="L20" s="73">
        <v>0</v>
      </c>
      <c r="M20" s="73">
        <v>0</v>
      </c>
      <c r="N20" s="73">
        <v>0</v>
      </c>
      <c r="O20" s="73">
        <v>0</v>
      </c>
      <c r="P20" s="73">
        <v>0</v>
      </c>
      <c r="Q20" s="73">
        <v>0</v>
      </c>
      <c r="R20" s="73">
        <v>6.7759999999999998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4.1449999999999996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6.7759999999999998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4.1449999999999996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10.920999999999999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10.920999999999999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1713</v>
      </c>
      <c r="B21" s="70">
        <v>13</v>
      </c>
      <c r="C21" s="70">
        <v>13</v>
      </c>
      <c r="D21" s="70">
        <v>1</v>
      </c>
      <c r="E21" s="70">
        <v>2016</v>
      </c>
      <c r="F21" s="70" t="s">
        <v>155</v>
      </c>
      <c r="G21" s="1073" t="s">
        <v>1700</v>
      </c>
      <c r="H21" s="70" t="s">
        <v>1701</v>
      </c>
      <c r="I21" s="1066"/>
      <c r="J21" s="73">
        <v>0</v>
      </c>
      <c r="K21" s="73">
        <v>0</v>
      </c>
      <c r="L21" s="73">
        <v>0</v>
      </c>
      <c r="M21" s="73">
        <v>0</v>
      </c>
      <c r="N21" s="73">
        <v>0</v>
      </c>
      <c r="O21" s="73">
        <v>0</v>
      </c>
      <c r="P21" s="73">
        <v>0</v>
      </c>
      <c r="Q21" s="73">
        <v>0</v>
      </c>
      <c r="R21" s="73">
        <v>6.8070000000000004</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2.6720000000000002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6.8070000000000004</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2.6720000000000002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9.4789999999999992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9.4789999999999992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1714</v>
      </c>
      <c r="B22" s="70">
        <v>14</v>
      </c>
      <c r="C22" s="70">
        <v>14</v>
      </c>
      <c r="D22" s="70">
        <v>1</v>
      </c>
      <c r="E22" s="70">
        <v>2017</v>
      </c>
      <c r="F22" s="70" t="s">
        <v>156</v>
      </c>
      <c r="G22" s="1073" t="s">
        <v>1700</v>
      </c>
      <c r="H22" s="70" t="s">
        <v>1701</v>
      </c>
      <c r="I22" s="1066"/>
      <c r="J22" s="73">
        <v>0</v>
      </c>
      <c r="K22" s="73">
        <v>0</v>
      </c>
      <c r="L22" s="73">
        <v>0</v>
      </c>
      <c r="M22" s="73">
        <v>0</v>
      </c>
      <c r="N22" s="73">
        <v>0</v>
      </c>
      <c r="O22" s="73">
        <v>0</v>
      </c>
      <c r="P22" s="73">
        <v>0</v>
      </c>
      <c r="Q22" s="73">
        <v>0</v>
      </c>
      <c r="R22" s="73">
        <v>6.069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6.069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6.069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6.069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1715</v>
      </c>
      <c r="B23" s="70">
        <v>15</v>
      </c>
      <c r="C23" s="70">
        <v>15</v>
      </c>
      <c r="D23" s="70">
        <v>1</v>
      </c>
      <c r="E23" s="70">
        <v>2018</v>
      </c>
      <c r="F23" s="70" t="s">
        <v>183</v>
      </c>
      <c r="G23" s="1073" t="s">
        <v>1700</v>
      </c>
      <c r="H23" s="70" t="s">
        <v>1701</v>
      </c>
      <c r="I23" s="1066"/>
      <c r="J23" s="73">
        <v>0</v>
      </c>
      <c r="K23" s="73">
        <v>0</v>
      </c>
      <c r="L23" s="73">
        <v>0</v>
      </c>
      <c r="M23" s="73">
        <v>0</v>
      </c>
      <c r="N23" s="73">
        <v>0</v>
      </c>
      <c r="O23" s="73">
        <v>0</v>
      </c>
      <c r="P23" s="73">
        <v>0</v>
      </c>
      <c r="Q23" s="73">
        <v>0</v>
      </c>
      <c r="R23" s="73">
        <v>5.8730000000000002</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5.8730000000000002</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5.8730000000000002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5.8730000000000002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1716</v>
      </c>
      <c r="B24" s="70">
        <v>16</v>
      </c>
      <c r="C24" s="70">
        <v>16</v>
      </c>
      <c r="D24" s="70">
        <v>1</v>
      </c>
      <c r="E24" s="70">
        <v>2019</v>
      </c>
      <c r="F24" s="70" t="s">
        <v>158</v>
      </c>
      <c r="G24" s="1073" t="s">
        <v>1700</v>
      </c>
      <c r="H24" s="70" t="s">
        <v>1701</v>
      </c>
      <c r="I24" s="1066"/>
      <c r="J24" s="73">
        <v>0</v>
      </c>
      <c r="K24" s="73">
        <v>0</v>
      </c>
      <c r="L24" s="73">
        <v>0</v>
      </c>
      <c r="M24" s="73">
        <v>0</v>
      </c>
      <c r="N24" s="73">
        <v>0</v>
      </c>
      <c r="O24" s="73">
        <v>0</v>
      </c>
      <c r="P24" s="73">
        <v>0</v>
      </c>
      <c r="Q24" s="73">
        <v>0</v>
      </c>
      <c r="R24" s="73">
        <v>5.5620000000000003</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5.5620000000000003</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5.5620000000000003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5.5620000000000003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1717</v>
      </c>
      <c r="B25" s="70">
        <v>17</v>
      </c>
      <c r="C25" s="70">
        <v>17</v>
      </c>
      <c r="D25" s="70">
        <v>1</v>
      </c>
      <c r="E25" s="70">
        <v>2020</v>
      </c>
      <c r="F25" s="70" t="s">
        <v>159</v>
      </c>
      <c r="G25" s="1073" t="s">
        <v>1700</v>
      </c>
      <c r="H25" s="70" t="s">
        <v>1701</v>
      </c>
      <c r="I25" s="1066"/>
      <c r="J25" s="73">
        <v>0</v>
      </c>
      <c r="K25" s="73">
        <v>0</v>
      </c>
      <c r="L25" s="73">
        <v>0</v>
      </c>
      <c r="M25" s="73">
        <v>0</v>
      </c>
      <c r="N25" s="73">
        <v>0</v>
      </c>
      <c r="O25" s="73">
        <v>0</v>
      </c>
      <c r="P25" s="73">
        <v>0</v>
      </c>
      <c r="Q25" s="73">
        <v>0</v>
      </c>
      <c r="R25" s="73">
        <v>4.4210000000000003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4.4210000000000003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4.4210000000000003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4.4210000000000003</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1718</v>
      </c>
      <c r="B26" s="70">
        <v>18</v>
      </c>
      <c r="C26" s="70">
        <v>18</v>
      </c>
      <c r="D26" s="70">
        <v>1</v>
      </c>
      <c r="E26" s="70">
        <v>2021</v>
      </c>
      <c r="F26" s="70" t="s">
        <v>160</v>
      </c>
      <c r="G26" s="1073" t="s">
        <v>1700</v>
      </c>
      <c r="H26" s="70" t="s">
        <v>1701</v>
      </c>
      <c r="I26" s="1066"/>
      <c r="J26" s="73">
        <v>0</v>
      </c>
      <c r="K26" s="73">
        <v>0</v>
      </c>
      <c r="L26" s="73">
        <v>0</v>
      </c>
      <c r="M26" s="73">
        <v>0</v>
      </c>
      <c r="N26" s="73">
        <v>0</v>
      </c>
      <c r="O26" s="73">
        <v>0</v>
      </c>
      <c r="P26" s="73">
        <v>0</v>
      </c>
      <c r="Q26" s="73">
        <v>0</v>
      </c>
      <c r="R26" s="73">
        <v>4.8499999999999996</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4.8499999999999996</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4.8499999999999996</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4.8499999999999996</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1719</v>
      </c>
      <c r="B27" s="70">
        <v>19</v>
      </c>
      <c r="C27" s="70">
        <v>19</v>
      </c>
      <c r="D27" s="70">
        <v>1</v>
      </c>
      <c r="E27" s="70">
        <v>2022</v>
      </c>
      <c r="F27" s="70" t="s">
        <v>161</v>
      </c>
      <c r="G27" s="1073" t="s">
        <v>1700</v>
      </c>
      <c r="H27" s="70" t="s">
        <v>1701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1720</v>
      </c>
      <c r="B28" s="70">
        <v>20</v>
      </c>
      <c r="C28" s="70">
        <v>20</v>
      </c>
      <c r="D28" s="70">
        <v>1</v>
      </c>
      <c r="E28" s="70">
        <v>2023</v>
      </c>
      <c r="F28" s="70" t="s">
        <v>1539</v>
      </c>
      <c r="G28" s="1073" t="s">
        <v>1700</v>
      </c>
      <c r="H28" s="70" t="s">
        <v>1701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1721</v>
      </c>
      <c r="B29" s="70">
        <v>21</v>
      </c>
      <c r="C29" s="70">
        <v>21</v>
      </c>
      <c r="D29" s="70">
        <v>1</v>
      </c>
      <c r="E29" s="70">
        <v>2024</v>
      </c>
      <c r="F29" s="70" t="s">
        <v>1554</v>
      </c>
      <c r="G29" s="1073" t="s">
        <v>1700</v>
      </c>
      <c r="H29" s="70" t="s">
        <v>1701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1700</v>
      </c>
      <c r="H30" s="70" t="s">
        <v>1701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1700</v>
      </c>
      <c r="H31" s="70" t="s">
        <v>1701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1700</v>
      </c>
      <c r="H32" s="70" t="s">
        <v>1701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1700</v>
      </c>
      <c r="H33" s="70" t="s">
        <v>1701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1700</v>
      </c>
      <c r="H34" s="70" t="s">
        <v>1701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1700</v>
      </c>
      <c r="H35" s="70" t="s">
        <v>1701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1721</v>
      </c>
      <c r="B10" s="70">
        <v>2</v>
      </c>
      <c r="C10" s="70">
        <v>18</v>
      </c>
      <c r="D10" s="70">
        <v>2</v>
      </c>
      <c r="E10" s="70">
        <v>2024</v>
      </c>
      <c r="F10" s="70" t="s">
        <v>1554</v>
      </c>
      <c r="G10" s="1073" t="s">
        <v>1700</v>
      </c>
      <c r="H10" s="70" t="s">
        <v>1701</v>
      </c>
      <c r="I10" s="1066"/>
      <c r="J10" s="73">
        <v>102832</v>
      </c>
      <c r="K10" s="71">
        <v>150656594</v>
      </c>
      <c r="L10" s="71">
        <v>114093</v>
      </c>
      <c r="M10" s="71">
        <v>166361515.00000003</v>
      </c>
      <c r="N10" s="71">
        <v>11200</v>
      </c>
      <c r="O10" s="71">
        <v>19791968</v>
      </c>
      <c r="P10" s="71">
        <v>1743</v>
      </c>
      <c r="Q10" s="71">
        <v>11122705</v>
      </c>
      <c r="R10" s="71">
        <v>0</v>
      </c>
      <c r="S10" s="71">
        <v>0</v>
      </c>
      <c r="T10" s="71">
        <v>0</v>
      </c>
      <c r="U10" s="71">
        <v>0</v>
      </c>
      <c r="V10" s="71">
        <v>0</v>
      </c>
      <c r="W10" s="71">
        <v>0</v>
      </c>
      <c r="X10" s="71">
        <v>0</v>
      </c>
      <c r="Y10" s="71">
        <v>0</v>
      </c>
      <c r="Z10" s="71">
        <v>347932782</v>
      </c>
      <c r="AA10" s="71">
        <v>207393772</v>
      </c>
      <c r="AB10" s="71">
        <v>1192210530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1554</v>
      </c>
      <c r="G11" s="1073" t="s">
        <v>2379</v>
      </c>
      <c r="H11" s="70" t="s">
        <v>2380</v>
      </c>
      <c r="I11" s="1066"/>
      <c r="J11" s="73">
        <v>131053</v>
      </c>
      <c r="K11" s="71">
        <v>184115291.99999997</v>
      </c>
      <c r="L11" s="71">
        <v>79269</v>
      </c>
      <c r="M11" s="71">
        <v>110688605</v>
      </c>
      <c r="N11" s="71">
        <v>0</v>
      </c>
      <c r="O11" s="71">
        <v>0</v>
      </c>
      <c r="P11" s="71">
        <v>10026</v>
      </c>
      <c r="Q11" s="71">
        <v>65739384</v>
      </c>
      <c r="R11" s="71">
        <v>0</v>
      </c>
      <c r="S11" s="71">
        <v>0</v>
      </c>
      <c r="T11" s="71">
        <v>0</v>
      </c>
      <c r="U11" s="71">
        <v>0</v>
      </c>
      <c r="V11" s="71">
        <v>0</v>
      </c>
      <c r="W11" s="71">
        <v>0</v>
      </c>
      <c r="X11" s="71">
        <v>0</v>
      </c>
      <c r="Y11" s="71">
        <v>0</v>
      </c>
      <c r="Z11" s="71">
        <v>360543280.99999994</v>
      </c>
      <c r="AA11" s="71">
        <v>226878892</v>
      </c>
      <c r="AB11" s="71">
        <v>1491347776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2378</v>
      </c>
      <c r="B12" s="70">
        <v>4</v>
      </c>
      <c r="C12" s="70">
        <v>18</v>
      </c>
      <c r="D12" s="70">
        <v>4</v>
      </c>
      <c r="E12" s="70">
        <v>2024</v>
      </c>
      <c r="F12" s="70" t="s">
        <v>1554</v>
      </c>
      <c r="G12" s="1073" t="s">
        <v>2375</v>
      </c>
      <c r="H12" s="70" t="s">
        <v>2376</v>
      </c>
      <c r="I12" s="1066"/>
      <c r="J12" s="73">
        <v>137606</v>
      </c>
      <c r="K12" s="71">
        <v>193543890</v>
      </c>
      <c r="L12" s="71">
        <v>75303</v>
      </c>
      <c r="M12" s="71">
        <v>105333195</v>
      </c>
      <c r="N12" s="71">
        <v>100</v>
      </c>
      <c r="O12" s="71">
        <v>161796</v>
      </c>
      <c r="P12" s="71">
        <v>30684</v>
      </c>
      <c r="Q12" s="71">
        <v>201192467</v>
      </c>
      <c r="R12" s="71">
        <v>0</v>
      </c>
      <c r="S12" s="71">
        <v>0</v>
      </c>
      <c r="T12" s="71">
        <v>0</v>
      </c>
      <c r="U12" s="71">
        <v>0</v>
      </c>
      <c r="V12" s="71">
        <v>0</v>
      </c>
      <c r="W12" s="71">
        <v>0</v>
      </c>
      <c r="X12" s="71">
        <v>0</v>
      </c>
      <c r="Y12" s="71">
        <v>0</v>
      </c>
      <c r="Z12" s="71">
        <v>500231348</v>
      </c>
      <c r="AA12" s="71">
        <v>322714867</v>
      </c>
      <c r="AB12" s="71">
        <v>1679897081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66331</v>
      </c>
      <c r="K13" s="71">
        <v>92707067</v>
      </c>
      <c r="L13" s="71">
        <v>65156.000000000007</v>
      </c>
      <c r="M13" s="71">
        <v>90725660.999999985</v>
      </c>
      <c r="N13" s="71">
        <v>0</v>
      </c>
      <c r="O13" s="71">
        <v>0</v>
      </c>
      <c r="P13" s="71">
        <v>629</v>
      </c>
      <c r="Q13" s="71">
        <v>4127198.9999999991</v>
      </c>
      <c r="R13" s="71">
        <v>0</v>
      </c>
      <c r="S13" s="71">
        <v>0</v>
      </c>
      <c r="T13" s="71">
        <v>0</v>
      </c>
      <c r="U13" s="71">
        <v>0</v>
      </c>
      <c r="V13" s="71">
        <v>0</v>
      </c>
      <c r="W13" s="71">
        <v>0</v>
      </c>
      <c r="X13" s="71">
        <v>0</v>
      </c>
      <c r="Y13" s="71">
        <v>0</v>
      </c>
      <c r="Z13" s="71">
        <v>187559927</v>
      </c>
      <c r="AA13" s="71">
        <v>91403967</v>
      </c>
      <c r="AB13" s="71">
        <v>641384039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283043</v>
      </c>
      <c r="K14" s="71">
        <v>425047603</v>
      </c>
      <c r="L14" s="71">
        <v>261512</v>
      </c>
      <c r="M14" s="71">
        <v>389659166</v>
      </c>
      <c r="N14" s="71">
        <v>0</v>
      </c>
      <c r="O14" s="71">
        <v>0</v>
      </c>
      <c r="P14" s="71">
        <v>3809</v>
      </c>
      <c r="Q14" s="71">
        <v>24327986</v>
      </c>
      <c r="R14" s="71">
        <v>212</v>
      </c>
      <c r="S14" s="71">
        <v>1761419</v>
      </c>
      <c r="T14" s="71">
        <v>0</v>
      </c>
      <c r="U14" s="71">
        <v>0</v>
      </c>
      <c r="V14" s="71">
        <v>158</v>
      </c>
      <c r="W14" s="71">
        <v>0</v>
      </c>
      <c r="X14" s="71">
        <v>0</v>
      </c>
      <c r="Y14" s="71">
        <v>971799</v>
      </c>
      <c r="Z14" s="71">
        <v>841767972.89543009</v>
      </c>
      <c r="AA14" s="71">
        <v>571909946</v>
      </c>
      <c r="AB14" s="71">
        <v>3929558086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2386</v>
      </c>
      <c r="B15" s="70">
        <v>7</v>
      </c>
      <c r="C15" s="70">
        <v>18</v>
      </c>
      <c r="D15" s="70">
        <v>7</v>
      </c>
      <c r="E15" s="70">
        <v>2024</v>
      </c>
      <c r="F15" s="70" t="s">
        <v>1554</v>
      </c>
      <c r="G15" s="1073" t="s">
        <v>2383</v>
      </c>
      <c r="H15" s="70" t="s">
        <v>2384</v>
      </c>
      <c r="I15" s="1066"/>
      <c r="J15" s="73">
        <v>200974</v>
      </c>
      <c r="K15" s="71">
        <v>300400728</v>
      </c>
      <c r="L15" s="71">
        <v>699606</v>
      </c>
      <c r="M15" s="71">
        <v>1039285501.0000001</v>
      </c>
      <c r="N15" s="71">
        <v>0</v>
      </c>
      <c r="O15" s="71">
        <v>0</v>
      </c>
      <c r="P15" s="71">
        <v>17581</v>
      </c>
      <c r="Q15" s="71">
        <v>111611668.00000001</v>
      </c>
      <c r="R15" s="71">
        <v>7892</v>
      </c>
      <c r="S15" s="71">
        <v>65724979.000000007</v>
      </c>
      <c r="T15" s="71">
        <v>0</v>
      </c>
      <c r="U15" s="71">
        <v>0</v>
      </c>
      <c r="V15" s="71">
        <v>0</v>
      </c>
      <c r="W15" s="71">
        <v>0</v>
      </c>
      <c r="X15" s="71">
        <v>0</v>
      </c>
      <c r="Y15" s="71">
        <v>0</v>
      </c>
      <c r="Z15" s="71">
        <v>1517022875.9764903</v>
      </c>
      <c r="AA15" s="71">
        <v>458873188</v>
      </c>
      <c r="AB15" s="71">
        <v>2548865078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745968</v>
      </c>
      <c r="K16" s="71">
        <v>1122431967</v>
      </c>
      <c r="L16" s="71">
        <v>337279</v>
      </c>
      <c r="M16" s="71">
        <v>503776488</v>
      </c>
      <c r="N16" s="71">
        <v>1400</v>
      </c>
      <c r="O16" s="71">
        <v>2444373</v>
      </c>
      <c r="P16" s="71">
        <v>24018</v>
      </c>
      <c r="Q16" s="71">
        <v>153532605.00000003</v>
      </c>
      <c r="R16" s="71">
        <v>0</v>
      </c>
      <c r="S16" s="71">
        <v>0</v>
      </c>
      <c r="T16" s="71">
        <v>0</v>
      </c>
      <c r="U16" s="71">
        <v>0</v>
      </c>
      <c r="V16" s="71">
        <v>22</v>
      </c>
      <c r="W16" s="71">
        <v>0</v>
      </c>
      <c r="X16" s="71">
        <v>0</v>
      </c>
      <c r="Y16" s="71">
        <v>136621.00000000003</v>
      </c>
      <c r="Z16" s="71">
        <v>1782322054.0000002</v>
      </c>
      <c r="AA16" s="71">
        <v>1822908687</v>
      </c>
      <c r="AB16" s="71">
        <v>10329622483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2362</v>
      </c>
      <c r="B17" s="70">
        <v>9</v>
      </c>
      <c r="C17" s="70">
        <v>18</v>
      </c>
      <c r="D17" s="70">
        <v>9</v>
      </c>
      <c r="E17" s="70">
        <v>2024</v>
      </c>
      <c r="F17" s="70" t="s">
        <v>1554</v>
      </c>
      <c r="G17" s="1073" t="s">
        <v>2359</v>
      </c>
      <c r="H17" s="70" t="s">
        <v>2360</v>
      </c>
      <c r="I17" s="1066"/>
      <c r="J17" s="73">
        <v>8512</v>
      </c>
      <c r="K17" s="71">
        <v>11740381</v>
      </c>
      <c r="L17" s="71">
        <v>6142</v>
      </c>
      <c r="M17" s="71">
        <v>8416914</v>
      </c>
      <c r="N17" s="71">
        <v>0</v>
      </c>
      <c r="O17" s="71">
        <v>0</v>
      </c>
      <c r="P17" s="71">
        <v>1408</v>
      </c>
      <c r="Q17" s="71">
        <v>8729504</v>
      </c>
      <c r="R17" s="71">
        <v>0</v>
      </c>
      <c r="S17" s="71">
        <v>0</v>
      </c>
      <c r="T17" s="71">
        <v>0</v>
      </c>
      <c r="U17" s="71">
        <v>0</v>
      </c>
      <c r="V17" s="71">
        <v>0</v>
      </c>
      <c r="W17" s="71">
        <v>0</v>
      </c>
      <c r="X17" s="71">
        <v>0</v>
      </c>
      <c r="Y17" s="71">
        <v>0</v>
      </c>
      <c r="Z17" s="71">
        <v>28886798.999999996</v>
      </c>
      <c r="AA17" s="71">
        <v>3400391</v>
      </c>
      <c r="AB17" s="71">
        <v>43947934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1655</v>
      </c>
      <c r="B18" s="70">
        <v>10</v>
      </c>
      <c r="C18" s="70">
        <v>18</v>
      </c>
      <c r="D18" s="70">
        <v>10</v>
      </c>
      <c r="E18" s="70">
        <v>2024</v>
      </c>
      <c r="F18" s="70" t="s">
        <v>1554</v>
      </c>
      <c r="G18" s="1073" t="s">
        <v>1652</v>
      </c>
      <c r="H18" s="70" t="s">
        <v>1653</v>
      </c>
      <c r="I18" s="1066"/>
      <c r="J18" s="73">
        <v>99213</v>
      </c>
      <c r="K18" s="71">
        <v>146893584</v>
      </c>
      <c r="L18" s="71">
        <v>55231</v>
      </c>
      <c r="M18" s="71">
        <v>81405102</v>
      </c>
      <c r="N18" s="71">
        <v>0</v>
      </c>
      <c r="O18" s="71">
        <v>0</v>
      </c>
      <c r="P18" s="71">
        <v>0</v>
      </c>
      <c r="Q18" s="71">
        <v>0</v>
      </c>
      <c r="R18" s="71">
        <v>0</v>
      </c>
      <c r="S18" s="71">
        <v>0</v>
      </c>
      <c r="T18" s="71">
        <v>0</v>
      </c>
      <c r="U18" s="71">
        <v>0</v>
      </c>
      <c r="V18" s="71">
        <v>1</v>
      </c>
      <c r="W18" s="71">
        <v>0</v>
      </c>
      <c r="X18" s="71">
        <v>0</v>
      </c>
      <c r="Y18" s="71">
        <v>7604.0000000000009</v>
      </c>
      <c r="Z18" s="71">
        <v>228306289.99999997</v>
      </c>
      <c r="AA18" s="71">
        <v>221440620</v>
      </c>
      <c r="AB18" s="71">
        <v>2013559310.0000002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2366</v>
      </c>
      <c r="B19" s="70">
        <v>11</v>
      </c>
      <c r="C19" s="70">
        <v>18</v>
      </c>
      <c r="D19" s="70">
        <v>11</v>
      </c>
      <c r="E19" s="70">
        <v>2024</v>
      </c>
      <c r="F19" s="70" t="s">
        <v>1554</v>
      </c>
      <c r="G19" s="1073" t="s">
        <v>2363</v>
      </c>
      <c r="H19" s="70" t="s">
        <v>2364</v>
      </c>
      <c r="I19" s="1066"/>
      <c r="J19" s="73">
        <v>5759</v>
      </c>
      <c r="K19" s="71">
        <v>8010755</v>
      </c>
      <c r="L19" s="71">
        <v>4313</v>
      </c>
      <c r="M19" s="71">
        <v>5958545</v>
      </c>
      <c r="N19" s="71">
        <v>0</v>
      </c>
      <c r="O19" s="71">
        <v>0</v>
      </c>
      <c r="P19" s="71">
        <v>5516</v>
      </c>
      <c r="Q19" s="71">
        <v>34154655</v>
      </c>
      <c r="R19" s="71">
        <v>0</v>
      </c>
      <c r="S19" s="71">
        <v>0</v>
      </c>
      <c r="T19" s="71">
        <v>0</v>
      </c>
      <c r="U19" s="71">
        <v>0</v>
      </c>
      <c r="V19" s="71">
        <v>0</v>
      </c>
      <c r="W19" s="71">
        <v>0</v>
      </c>
      <c r="X19" s="71">
        <v>0</v>
      </c>
      <c r="Y19" s="71">
        <v>0</v>
      </c>
      <c r="Z19" s="71">
        <v>48123954.999999993</v>
      </c>
      <c r="AA19" s="71">
        <v>2845313</v>
      </c>
      <c r="AB19" s="71">
        <v>34331884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159853</v>
      </c>
      <c r="K20" s="71">
        <v>235765451.99999997</v>
      </c>
      <c r="L20" s="71">
        <v>204151</v>
      </c>
      <c r="M20" s="71">
        <v>299634369</v>
      </c>
      <c r="N20" s="71">
        <v>1300</v>
      </c>
      <c r="O20" s="71">
        <v>2224951</v>
      </c>
      <c r="P20" s="71">
        <v>0</v>
      </c>
      <c r="Q20" s="71">
        <v>0</v>
      </c>
      <c r="R20" s="71">
        <v>0</v>
      </c>
      <c r="S20" s="71">
        <v>0</v>
      </c>
      <c r="T20" s="71">
        <v>0</v>
      </c>
      <c r="U20" s="71">
        <v>0</v>
      </c>
      <c r="V20" s="71">
        <v>0</v>
      </c>
      <c r="W20" s="71">
        <v>0</v>
      </c>
      <c r="X20" s="71">
        <v>0</v>
      </c>
      <c r="Y20" s="71">
        <v>0</v>
      </c>
      <c r="Z20" s="71">
        <v>537624772</v>
      </c>
      <c r="AA20" s="71">
        <v>356834959</v>
      </c>
      <c r="AB20" s="71">
        <v>2253118126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2390</v>
      </c>
      <c r="B21" s="70">
        <v>13</v>
      </c>
      <c r="C21" s="70">
        <v>18</v>
      </c>
      <c r="D21" s="70">
        <v>13</v>
      </c>
      <c r="E21" s="70">
        <v>2024</v>
      </c>
      <c r="F21" s="70" t="s">
        <v>1554</v>
      </c>
      <c r="G21" s="1073" t="s">
        <v>2387</v>
      </c>
      <c r="H21" s="70" t="s">
        <v>2388</v>
      </c>
      <c r="I21" s="1066"/>
      <c r="J21" s="73">
        <v>148710</v>
      </c>
      <c r="K21" s="71">
        <v>207461479</v>
      </c>
      <c r="L21" s="71">
        <v>95563</v>
      </c>
      <c r="M21" s="71">
        <v>132668931.00000001</v>
      </c>
      <c r="N21" s="71">
        <v>0</v>
      </c>
      <c r="O21" s="71">
        <v>0</v>
      </c>
      <c r="P21" s="71">
        <v>8770</v>
      </c>
      <c r="Q21" s="71">
        <v>57505530</v>
      </c>
      <c r="R21" s="71">
        <v>0</v>
      </c>
      <c r="S21" s="71">
        <v>0</v>
      </c>
      <c r="T21" s="71">
        <v>0</v>
      </c>
      <c r="U21" s="71">
        <v>0</v>
      </c>
      <c r="V21" s="71">
        <v>0</v>
      </c>
      <c r="W21" s="71">
        <v>0</v>
      </c>
      <c r="X21" s="71">
        <v>0</v>
      </c>
      <c r="Y21" s="71">
        <v>0</v>
      </c>
      <c r="Z21" s="71">
        <v>397635940</v>
      </c>
      <c r="AA21" s="71">
        <v>338279422</v>
      </c>
      <c r="AB21" s="71">
        <v>1799475782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2358</v>
      </c>
      <c r="B22" s="70">
        <v>14</v>
      </c>
      <c r="C22" s="70">
        <v>18</v>
      </c>
      <c r="D22" s="70">
        <v>14</v>
      </c>
      <c r="E22" s="70">
        <v>2024</v>
      </c>
      <c r="F22" s="70" t="s">
        <v>1554</v>
      </c>
      <c r="G22" s="1073" t="s">
        <v>2355</v>
      </c>
      <c r="H22" s="70" t="s">
        <v>2356</v>
      </c>
      <c r="I22" s="1066"/>
      <c r="J22" s="73">
        <v>17703</v>
      </c>
      <c r="K22" s="71">
        <v>24063320</v>
      </c>
      <c r="L22" s="71">
        <v>21797</v>
      </c>
      <c r="M22" s="71">
        <v>29456252</v>
      </c>
      <c r="N22" s="71">
        <v>300</v>
      </c>
      <c r="O22" s="71">
        <v>485387</v>
      </c>
      <c r="P22" s="71">
        <v>8745</v>
      </c>
      <c r="Q22" s="71">
        <v>57342715</v>
      </c>
      <c r="R22" s="71">
        <v>0</v>
      </c>
      <c r="S22" s="71">
        <v>0</v>
      </c>
      <c r="T22" s="71">
        <v>0</v>
      </c>
      <c r="U22" s="71">
        <v>0</v>
      </c>
      <c r="V22" s="71">
        <v>0</v>
      </c>
      <c r="W22" s="71">
        <v>0</v>
      </c>
      <c r="X22" s="71">
        <v>0</v>
      </c>
      <c r="Y22" s="71">
        <v>0</v>
      </c>
      <c r="Z22" s="71">
        <v>111347674</v>
      </c>
      <c r="AA22" s="71">
        <v>6474976</v>
      </c>
      <c r="AB22" s="71">
        <v>102874057.00000001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45494</v>
      </c>
      <c r="K23" s="71">
        <v>64645675.999999993</v>
      </c>
      <c r="L23" s="71">
        <v>54284</v>
      </c>
      <c r="M23" s="71">
        <v>76731534</v>
      </c>
      <c r="N23" s="71">
        <v>0</v>
      </c>
      <c r="O23" s="71">
        <v>0</v>
      </c>
      <c r="P23" s="71">
        <v>0</v>
      </c>
      <c r="Q23" s="71">
        <v>0</v>
      </c>
      <c r="R23" s="71">
        <v>0</v>
      </c>
      <c r="S23" s="71">
        <v>0</v>
      </c>
      <c r="T23" s="71">
        <v>0</v>
      </c>
      <c r="U23" s="71">
        <v>0</v>
      </c>
      <c r="V23" s="71">
        <v>0</v>
      </c>
      <c r="W23" s="71">
        <v>0</v>
      </c>
      <c r="X23" s="71">
        <v>0</v>
      </c>
      <c r="Y23" s="71">
        <v>0</v>
      </c>
      <c r="Z23" s="71">
        <v>141377210</v>
      </c>
      <c r="AA23" s="71">
        <v>32480396</v>
      </c>
      <c r="AB23" s="71">
        <v>217814593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65861</v>
      </c>
      <c r="K24" s="71">
        <v>83149582</v>
      </c>
      <c r="L24" s="71">
        <v>101635</v>
      </c>
      <c r="M24" s="71">
        <v>127739698.99999999</v>
      </c>
      <c r="N24" s="71">
        <v>10700</v>
      </c>
      <c r="O24" s="71">
        <v>18258277.999999996</v>
      </c>
      <c r="P24" s="71">
        <v>4255</v>
      </c>
      <c r="Q24" s="71">
        <v>26360778</v>
      </c>
      <c r="R24" s="71">
        <v>0</v>
      </c>
      <c r="S24" s="71">
        <v>0</v>
      </c>
      <c r="T24" s="71">
        <v>0</v>
      </c>
      <c r="U24" s="71">
        <v>0</v>
      </c>
      <c r="V24" s="71">
        <v>0</v>
      </c>
      <c r="W24" s="71">
        <v>0</v>
      </c>
      <c r="X24" s="71">
        <v>0</v>
      </c>
      <c r="Y24" s="71">
        <v>0</v>
      </c>
      <c r="Z24" s="71">
        <v>255508336.99999997</v>
      </c>
      <c r="AA24" s="71">
        <v>29702731</v>
      </c>
      <c r="AB24" s="71">
        <v>513367943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20396</v>
      </c>
      <c r="K25" s="71">
        <v>28203377</v>
      </c>
      <c r="L25" s="71">
        <v>15538</v>
      </c>
      <c r="M25" s="71">
        <v>21373767</v>
      </c>
      <c r="N25" s="71">
        <v>0</v>
      </c>
      <c r="O25" s="71">
        <v>0</v>
      </c>
      <c r="P25" s="71">
        <v>832</v>
      </c>
      <c r="Q25" s="71">
        <v>5452309.0000000009</v>
      </c>
      <c r="R25" s="71">
        <v>0</v>
      </c>
      <c r="S25" s="71">
        <v>0</v>
      </c>
      <c r="T25" s="71">
        <v>0</v>
      </c>
      <c r="U25" s="71">
        <v>0</v>
      </c>
      <c r="V25" s="71">
        <v>0</v>
      </c>
      <c r="W25" s="71">
        <v>0</v>
      </c>
      <c r="X25" s="71">
        <v>0</v>
      </c>
      <c r="Y25" s="71">
        <v>0</v>
      </c>
      <c r="Z25" s="71">
        <v>55029453</v>
      </c>
      <c r="AA25" s="71">
        <v>47609976</v>
      </c>
      <c r="AB25" s="71">
        <v>426437828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189154</v>
      </c>
      <c r="K26" s="71">
        <v>281733792</v>
      </c>
      <c r="L26" s="71">
        <v>557404</v>
      </c>
      <c r="M26" s="71">
        <v>825071496</v>
      </c>
      <c r="N26" s="71">
        <v>10600</v>
      </c>
      <c r="O26" s="71">
        <v>17765556</v>
      </c>
      <c r="P26" s="71">
        <v>8191.0000000000009</v>
      </c>
      <c r="Q26" s="71">
        <v>49479056</v>
      </c>
      <c r="R26" s="71">
        <v>1712</v>
      </c>
      <c r="S26" s="71">
        <v>14257673</v>
      </c>
      <c r="T26" s="71">
        <v>0</v>
      </c>
      <c r="U26" s="71">
        <v>0</v>
      </c>
      <c r="V26" s="71">
        <v>363</v>
      </c>
      <c r="W26" s="71">
        <v>0</v>
      </c>
      <c r="X26" s="71">
        <v>0</v>
      </c>
      <c r="Y26" s="71">
        <v>2223954</v>
      </c>
      <c r="Z26" s="71">
        <v>1190531527.27319</v>
      </c>
      <c r="AA26" s="71">
        <v>485657846.99999994</v>
      </c>
      <c r="AB26" s="71">
        <v>2299384995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20039</v>
      </c>
      <c r="K27" s="71">
        <v>28015545</v>
      </c>
      <c r="L27" s="71">
        <v>14453</v>
      </c>
      <c r="M27" s="71">
        <v>20098062.000000004</v>
      </c>
      <c r="N27" s="71">
        <v>11500</v>
      </c>
      <c r="O27" s="71">
        <v>23825311.000000004</v>
      </c>
      <c r="P27" s="71">
        <v>17819</v>
      </c>
      <c r="Q27" s="71">
        <v>110401159</v>
      </c>
      <c r="R27" s="71">
        <v>0</v>
      </c>
      <c r="S27" s="71">
        <v>0</v>
      </c>
      <c r="T27" s="71">
        <v>0</v>
      </c>
      <c r="U27" s="71">
        <v>0</v>
      </c>
      <c r="V27" s="71">
        <v>0</v>
      </c>
      <c r="W27" s="71">
        <v>0</v>
      </c>
      <c r="X27" s="71">
        <v>0</v>
      </c>
      <c r="Y27" s="71">
        <v>0</v>
      </c>
      <c r="Z27" s="71">
        <v>182340077.00000003</v>
      </c>
      <c r="AA27" s="71">
        <v>5777652</v>
      </c>
      <c r="AB27" s="71">
        <v>67233257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2394</v>
      </c>
      <c r="B28" s="70">
        <v>20</v>
      </c>
      <c r="C28" s="70">
        <v>18</v>
      </c>
      <c r="D28" s="70">
        <v>20</v>
      </c>
      <c r="E28" s="70">
        <v>2024</v>
      </c>
      <c r="F28" s="70" t="s">
        <v>1554</v>
      </c>
      <c r="G28" s="1073" t="s">
        <v>2391</v>
      </c>
      <c r="H28" s="70" t="s">
        <v>2392</v>
      </c>
      <c r="I28" s="1066"/>
      <c r="J28" s="73">
        <v>376736</v>
      </c>
      <c r="K28" s="71">
        <v>565162690</v>
      </c>
      <c r="L28" s="71">
        <v>1072184</v>
      </c>
      <c r="M28" s="71">
        <v>1598114817.0000002</v>
      </c>
      <c r="N28" s="71">
        <v>400</v>
      </c>
      <c r="O28" s="71">
        <v>726114</v>
      </c>
      <c r="P28" s="71">
        <v>9894</v>
      </c>
      <c r="Q28" s="71">
        <v>63246169</v>
      </c>
      <c r="R28" s="71">
        <v>1335</v>
      </c>
      <c r="S28" s="71">
        <v>11117781</v>
      </c>
      <c r="T28" s="71">
        <v>0</v>
      </c>
      <c r="U28" s="71">
        <v>0</v>
      </c>
      <c r="V28" s="71">
        <v>2</v>
      </c>
      <c r="W28" s="71">
        <v>0</v>
      </c>
      <c r="X28" s="71">
        <v>0</v>
      </c>
      <c r="Y28" s="71">
        <v>10302</v>
      </c>
      <c r="Z28" s="71">
        <v>2238377872.5215006</v>
      </c>
      <c r="AA28" s="71">
        <v>923539209</v>
      </c>
      <c r="AB28" s="71">
        <v>4582450622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164337</v>
      </c>
      <c r="K29" s="71">
        <v>238314521</v>
      </c>
      <c r="L29" s="71">
        <v>282872</v>
      </c>
      <c r="M29" s="71">
        <v>408087788</v>
      </c>
      <c r="N29" s="71">
        <v>9100</v>
      </c>
      <c r="O29" s="71">
        <v>16553532</v>
      </c>
      <c r="P29" s="71">
        <v>4024</v>
      </c>
      <c r="Q29" s="71">
        <v>26386560.000000004</v>
      </c>
      <c r="R29" s="71">
        <v>0</v>
      </c>
      <c r="S29" s="71">
        <v>0</v>
      </c>
      <c r="T29" s="71">
        <v>0</v>
      </c>
      <c r="U29" s="71">
        <v>0</v>
      </c>
      <c r="V29" s="71">
        <v>0</v>
      </c>
      <c r="W29" s="71">
        <v>0</v>
      </c>
      <c r="X29" s="71">
        <v>0</v>
      </c>
      <c r="Y29" s="71">
        <v>0</v>
      </c>
      <c r="Z29" s="71">
        <v>689342401.00000012</v>
      </c>
      <c r="AA29" s="71">
        <v>414103524</v>
      </c>
      <c r="AB29" s="71">
        <v>1869690071.0000002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2292</v>
      </c>
      <c r="B30" s="70">
        <v>22</v>
      </c>
      <c r="C30" s="70">
        <v>18</v>
      </c>
      <c r="D30" s="70">
        <v>22</v>
      </c>
      <c r="E30" s="70">
        <v>2024</v>
      </c>
      <c r="F30" s="70" t="s">
        <v>1554</v>
      </c>
      <c r="G30" s="1073" t="s">
        <v>2271</v>
      </c>
      <c r="H30" s="70" t="s">
        <v>2272</v>
      </c>
      <c r="I30" s="1066"/>
      <c r="J30" s="73">
        <v>94215</v>
      </c>
      <c r="K30" s="71">
        <v>137050206</v>
      </c>
      <c r="L30" s="71">
        <v>95890</v>
      </c>
      <c r="M30" s="71">
        <v>138851211</v>
      </c>
      <c r="N30" s="71">
        <v>7200</v>
      </c>
      <c r="O30" s="71">
        <v>12050600.000000002</v>
      </c>
      <c r="P30" s="71">
        <v>5650</v>
      </c>
      <c r="Q30" s="71">
        <v>35004218</v>
      </c>
      <c r="R30" s="71">
        <v>0</v>
      </c>
      <c r="S30" s="71">
        <v>0</v>
      </c>
      <c r="T30" s="71">
        <v>0</v>
      </c>
      <c r="U30" s="71">
        <v>0</v>
      </c>
      <c r="V30" s="71">
        <v>0</v>
      </c>
      <c r="W30" s="71">
        <v>0</v>
      </c>
      <c r="X30" s="71">
        <v>0</v>
      </c>
      <c r="Y30" s="71">
        <v>0</v>
      </c>
      <c r="Z30" s="71">
        <v>322956235</v>
      </c>
      <c r="AA30" s="71">
        <v>182995779</v>
      </c>
      <c r="AB30" s="71">
        <v>980457026.99999988</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1659</v>
      </c>
      <c r="B31" s="70">
        <v>23</v>
      </c>
      <c r="C31" s="70">
        <v>18</v>
      </c>
      <c r="D31" s="70">
        <v>23</v>
      </c>
      <c r="E31" s="70">
        <v>2024</v>
      </c>
      <c r="F31" s="70" t="s">
        <v>1554</v>
      </c>
      <c r="G31" s="1073" t="s">
        <v>1656</v>
      </c>
      <c r="H31" s="70" t="s">
        <v>1657</v>
      </c>
      <c r="I31" s="1066"/>
      <c r="J31" s="73">
        <v>211709</v>
      </c>
      <c r="K31" s="71">
        <v>298084774</v>
      </c>
      <c r="L31" s="71">
        <v>78228</v>
      </c>
      <c r="M31" s="71">
        <v>109632497</v>
      </c>
      <c r="N31" s="71">
        <v>0</v>
      </c>
      <c r="O31" s="71">
        <v>0</v>
      </c>
      <c r="P31" s="71">
        <v>11699</v>
      </c>
      <c r="Q31" s="71">
        <v>76709360</v>
      </c>
      <c r="R31" s="71">
        <v>0</v>
      </c>
      <c r="S31" s="71">
        <v>0</v>
      </c>
      <c r="T31" s="71">
        <v>0</v>
      </c>
      <c r="U31" s="71">
        <v>0</v>
      </c>
      <c r="V31" s="71">
        <v>0</v>
      </c>
      <c r="W31" s="71">
        <v>0</v>
      </c>
      <c r="X31" s="71">
        <v>0</v>
      </c>
      <c r="Y31" s="71">
        <v>0</v>
      </c>
      <c r="Z31" s="71">
        <v>484426631</v>
      </c>
      <c r="AA31" s="71">
        <v>497819709</v>
      </c>
      <c r="AB31" s="71">
        <v>2754918084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1663</v>
      </c>
      <c r="B32" s="70">
        <v>24</v>
      </c>
      <c r="C32" s="70">
        <v>18</v>
      </c>
      <c r="D32" s="70">
        <v>24</v>
      </c>
      <c r="E32" s="70">
        <v>2024</v>
      </c>
      <c r="F32" s="70" t="s">
        <v>1554</v>
      </c>
      <c r="G32" s="1073" t="s">
        <v>1660</v>
      </c>
      <c r="H32" s="70" t="s">
        <v>1661</v>
      </c>
      <c r="I32" s="1066"/>
      <c r="J32" s="73">
        <v>476341</v>
      </c>
      <c r="K32" s="71">
        <v>725775797</v>
      </c>
      <c r="L32" s="71">
        <v>1896527</v>
      </c>
      <c r="M32" s="71">
        <v>2871511848</v>
      </c>
      <c r="N32" s="71">
        <v>18400</v>
      </c>
      <c r="O32" s="71">
        <v>34970974.000000007</v>
      </c>
      <c r="P32" s="71">
        <v>48307</v>
      </c>
      <c r="Q32" s="71">
        <v>288754696</v>
      </c>
      <c r="R32" s="71">
        <v>282</v>
      </c>
      <c r="S32" s="71">
        <v>2344907</v>
      </c>
      <c r="T32" s="71">
        <v>0</v>
      </c>
      <c r="U32" s="71">
        <v>0</v>
      </c>
      <c r="V32" s="71">
        <v>1893</v>
      </c>
      <c r="W32" s="71">
        <v>0</v>
      </c>
      <c r="X32" s="71">
        <v>0</v>
      </c>
      <c r="Y32" s="71">
        <v>11605668</v>
      </c>
      <c r="Z32" s="71">
        <v>3934963890.4252305</v>
      </c>
      <c r="AA32" s="71">
        <v>916468963</v>
      </c>
      <c r="AB32" s="71">
        <v>4499647241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1667</v>
      </c>
      <c r="B33" s="70">
        <v>25</v>
      </c>
      <c r="C33" s="70">
        <v>18</v>
      </c>
      <c r="D33" s="70">
        <v>25</v>
      </c>
      <c r="E33" s="70">
        <v>2024</v>
      </c>
      <c r="F33" s="70" t="s">
        <v>1554</v>
      </c>
      <c r="G33" s="1073" t="s">
        <v>1664</v>
      </c>
      <c r="H33" s="70" t="s">
        <v>1665</v>
      </c>
      <c r="I33" s="1066"/>
      <c r="J33" s="73">
        <v>395856</v>
      </c>
      <c r="K33" s="71">
        <v>581351555.00000012</v>
      </c>
      <c r="L33" s="71">
        <v>841018</v>
      </c>
      <c r="M33" s="71">
        <v>1228739337</v>
      </c>
      <c r="N33" s="71">
        <v>0</v>
      </c>
      <c r="O33" s="71">
        <v>0</v>
      </c>
      <c r="P33" s="71">
        <v>8630</v>
      </c>
      <c r="Q33" s="71">
        <v>53470397</v>
      </c>
      <c r="R33" s="71">
        <v>49</v>
      </c>
      <c r="S33" s="71">
        <v>408742.99999999994</v>
      </c>
      <c r="T33" s="71">
        <v>0</v>
      </c>
      <c r="U33" s="71">
        <v>0</v>
      </c>
      <c r="V33" s="71">
        <v>48</v>
      </c>
      <c r="W33" s="71">
        <v>0</v>
      </c>
      <c r="X33" s="71">
        <v>0</v>
      </c>
      <c r="Y33" s="71">
        <v>293845</v>
      </c>
      <c r="Z33" s="71">
        <v>1864263876.92063</v>
      </c>
      <c r="AA33" s="71">
        <v>890366904</v>
      </c>
      <c r="AB33" s="71">
        <v>4428039459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117354</v>
      </c>
      <c r="K34" s="71">
        <v>166933988</v>
      </c>
      <c r="L34" s="71">
        <v>98872</v>
      </c>
      <c r="M34" s="71">
        <v>139972283</v>
      </c>
      <c r="N34" s="71">
        <v>22300</v>
      </c>
      <c r="O34" s="71">
        <v>40264863</v>
      </c>
      <c r="P34" s="71">
        <v>7772</v>
      </c>
      <c r="Q34" s="71">
        <v>48155871</v>
      </c>
      <c r="R34" s="71">
        <v>0</v>
      </c>
      <c r="S34" s="71">
        <v>0</v>
      </c>
      <c r="T34" s="71">
        <v>0</v>
      </c>
      <c r="U34" s="71">
        <v>0</v>
      </c>
      <c r="V34" s="71">
        <v>0</v>
      </c>
      <c r="W34" s="71">
        <v>0</v>
      </c>
      <c r="X34" s="71">
        <v>0</v>
      </c>
      <c r="Y34" s="71">
        <v>0</v>
      </c>
      <c r="Z34" s="71">
        <v>395327005</v>
      </c>
      <c r="AA34" s="71">
        <v>77700263</v>
      </c>
      <c r="AB34" s="71">
        <v>839508253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94708</v>
      </c>
      <c r="K35" s="71">
        <v>126921451</v>
      </c>
      <c r="L35" s="71">
        <v>15288</v>
      </c>
      <c r="M35" s="71">
        <v>20414415</v>
      </c>
      <c r="N35" s="71">
        <v>0</v>
      </c>
      <c r="O35" s="71">
        <v>0</v>
      </c>
      <c r="P35" s="71">
        <v>231</v>
      </c>
      <c r="Q35" s="71">
        <v>1511751</v>
      </c>
      <c r="R35" s="71">
        <v>0</v>
      </c>
      <c r="S35" s="71">
        <v>0</v>
      </c>
      <c r="T35" s="71">
        <v>0</v>
      </c>
      <c r="U35" s="71">
        <v>0</v>
      </c>
      <c r="V35" s="71">
        <v>0</v>
      </c>
      <c r="W35" s="71">
        <v>0</v>
      </c>
      <c r="X35" s="71">
        <v>0</v>
      </c>
      <c r="Y35" s="71">
        <v>0</v>
      </c>
      <c r="Z35" s="71">
        <v>148847617.00000003</v>
      </c>
      <c r="AA35" s="71">
        <v>62901058</v>
      </c>
      <c r="AB35" s="71">
        <v>462114379.99999994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1647</v>
      </c>
      <c r="B36" s="70">
        <v>28</v>
      </c>
      <c r="C36" s="70">
        <v>18</v>
      </c>
      <c r="D36" s="70">
        <v>28</v>
      </c>
      <c r="E36" s="70">
        <v>2024</v>
      </c>
      <c r="F36" s="70" t="s">
        <v>1554</v>
      </c>
      <c r="G36" s="1073" t="s">
        <v>1644</v>
      </c>
      <c r="H36" s="70" t="s">
        <v>1645</v>
      </c>
      <c r="I36" s="1066"/>
      <c r="J36" s="73">
        <v>205789</v>
      </c>
      <c r="K36" s="71">
        <v>309721350</v>
      </c>
      <c r="L36" s="71">
        <v>623108</v>
      </c>
      <c r="M36" s="71">
        <v>931512613</v>
      </c>
      <c r="N36" s="71">
        <v>0</v>
      </c>
      <c r="O36" s="71">
        <v>0</v>
      </c>
      <c r="P36" s="71">
        <v>27700</v>
      </c>
      <c r="Q36" s="71">
        <v>155001975.00000003</v>
      </c>
      <c r="R36" s="71">
        <v>6609</v>
      </c>
      <c r="S36" s="71">
        <v>55041432</v>
      </c>
      <c r="T36" s="71">
        <v>0</v>
      </c>
      <c r="U36" s="71">
        <v>0</v>
      </c>
      <c r="V36" s="71">
        <v>0</v>
      </c>
      <c r="W36" s="71">
        <v>0</v>
      </c>
      <c r="X36" s="71">
        <v>0</v>
      </c>
      <c r="Y36" s="71">
        <v>0</v>
      </c>
      <c r="Z36" s="71">
        <v>1451277369.8287997</v>
      </c>
      <c r="AA36" s="71">
        <v>493735606</v>
      </c>
      <c r="AB36" s="71">
        <v>2745072863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1719</v>
      </c>
      <c r="B190" s="70">
        <v>182</v>
      </c>
      <c r="C190" s="70">
        <v>16</v>
      </c>
      <c r="D190" s="70">
        <v>2</v>
      </c>
      <c r="E190" s="70">
        <v>2022</v>
      </c>
      <c r="F190" s="70" t="s">
        <v>161</v>
      </c>
      <c r="G190" s="1073" t="s">
        <v>1700</v>
      </c>
      <c r="H190" s="70" t="s">
        <v>1701</v>
      </c>
      <c r="I190" s="1066"/>
      <c r="J190" s="73"/>
      <c r="K190" s="71"/>
      <c r="L190" s="71"/>
      <c r="M190" s="71"/>
      <c r="N190" s="71"/>
      <c r="O190" s="71"/>
      <c r="P190" s="71"/>
      <c r="Q190" s="71"/>
      <c r="R190" s="71"/>
      <c r="S190" s="71"/>
      <c r="T190" s="71"/>
      <c r="U190" s="71"/>
      <c r="V190" s="71"/>
      <c r="W190" s="71"/>
      <c r="X190" s="71"/>
      <c r="Y190" s="71"/>
      <c r="Z190" s="71"/>
      <c r="AA190" s="71"/>
      <c r="AB190" s="71"/>
      <c r="AC190" s="72"/>
      <c r="AD190" s="71">
        <v>20721016.769195668</v>
      </c>
      <c r="AE190" s="71">
        <v>737543.05644474144</v>
      </c>
      <c r="AF190" s="71">
        <v>22427.812354212689</v>
      </c>
      <c r="AG190" s="71">
        <v>19557531.625063367</v>
      </c>
      <c r="AH190" s="71">
        <v>29023629.888965681</v>
      </c>
      <c r="AI190" s="71">
        <v>0</v>
      </c>
      <c r="AJ190" s="71">
        <v>0</v>
      </c>
      <c r="AK190" s="71">
        <v>1933810.3610409626</v>
      </c>
      <c r="AL190" s="71">
        <v>0</v>
      </c>
      <c r="AM190" s="71">
        <v>0</v>
      </c>
      <c r="AN190" s="71">
        <v>71995959.513064638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53428379.893506065</v>
      </c>
      <c r="AE191" s="71">
        <v>1033349.0951257873</v>
      </c>
      <c r="AF191" s="71">
        <v>543874.44958965771</v>
      </c>
      <c r="AG191" s="71">
        <v>38796419.175079584</v>
      </c>
      <c r="AH191" s="71">
        <v>43996380.096625686</v>
      </c>
      <c r="AI191" s="71">
        <v>0</v>
      </c>
      <c r="AJ191" s="71">
        <v>0</v>
      </c>
      <c r="AK191" s="71">
        <v>2843253.8955502775</v>
      </c>
      <c r="AL191" s="71">
        <v>0</v>
      </c>
      <c r="AM191" s="71">
        <v>0</v>
      </c>
      <c r="AN191" s="71">
        <v>140641656.60547706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2377</v>
      </c>
      <c r="B192" s="70">
        <v>184</v>
      </c>
      <c r="C192" s="70">
        <v>16</v>
      </c>
      <c r="D192" s="70">
        <v>4</v>
      </c>
      <c r="E192" s="70">
        <v>2022</v>
      </c>
      <c r="F192" s="70" t="s">
        <v>161</v>
      </c>
      <c r="G192" s="1073" t="s">
        <v>2375</v>
      </c>
      <c r="H192" s="70" t="s">
        <v>2376</v>
      </c>
      <c r="I192" s="1066"/>
      <c r="J192" s="73"/>
      <c r="K192" s="71"/>
      <c r="L192" s="71"/>
      <c r="M192" s="71"/>
      <c r="N192" s="71"/>
      <c r="O192" s="71"/>
      <c r="P192" s="71"/>
      <c r="Q192" s="71"/>
      <c r="R192" s="71"/>
      <c r="S192" s="71"/>
      <c r="T192" s="71"/>
      <c r="U192" s="71"/>
      <c r="V192" s="71"/>
      <c r="W192" s="71"/>
      <c r="X192" s="71"/>
      <c r="Y192" s="71"/>
      <c r="Z192" s="71"/>
      <c r="AA192" s="71"/>
      <c r="AB192" s="71"/>
      <c r="AC192" s="72"/>
      <c r="AD192" s="71">
        <v>27926827.806291234</v>
      </c>
      <c r="AE192" s="71">
        <v>1774836.2320862762</v>
      </c>
      <c r="AF192" s="71">
        <v>403700.62237582839</v>
      </c>
      <c r="AG192" s="71">
        <v>35489735.377420545</v>
      </c>
      <c r="AH192" s="71">
        <v>44691059.782361872</v>
      </c>
      <c r="AI192" s="71">
        <v>0</v>
      </c>
      <c r="AJ192" s="71">
        <v>0</v>
      </c>
      <c r="AK192" s="71">
        <v>2867142.4450155939</v>
      </c>
      <c r="AL192" s="71">
        <v>0</v>
      </c>
      <c r="AM192" s="71">
        <v>0</v>
      </c>
      <c r="AN192" s="71">
        <v>113153302.26555134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203461215.67156604</v>
      </c>
      <c r="AE193" s="71">
        <v>1003768.4912576828</v>
      </c>
      <c r="AF193" s="71">
        <v>78497.343239744412</v>
      </c>
      <c r="AG193" s="71">
        <v>14777870.49935621</v>
      </c>
      <c r="AH193" s="71">
        <v>18218957.79572285</v>
      </c>
      <c r="AI193" s="71">
        <v>0</v>
      </c>
      <c r="AJ193" s="71">
        <v>0</v>
      </c>
      <c r="AK193" s="71">
        <v>1265318.3578953254</v>
      </c>
      <c r="AL193" s="71">
        <v>0</v>
      </c>
      <c r="AM193" s="71">
        <v>0</v>
      </c>
      <c r="AN193" s="71">
        <v>238805628.15903783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29208398.779079724</v>
      </c>
      <c r="AE194" s="71">
        <v>3600945.5108772665</v>
      </c>
      <c r="AF194" s="71">
        <v>1362489.6005184208</v>
      </c>
      <c r="AG194" s="71">
        <v>116719925.90500465</v>
      </c>
      <c r="AH194" s="71">
        <v>150977051.69999972</v>
      </c>
      <c r="AI194" s="71">
        <v>0</v>
      </c>
      <c r="AJ194" s="71">
        <v>0</v>
      </c>
      <c r="AK194" s="71">
        <v>9890892.496996237</v>
      </c>
      <c r="AL194" s="71">
        <v>0</v>
      </c>
      <c r="AM194" s="71">
        <v>0</v>
      </c>
      <c r="AN194" s="71">
        <v>311759703.99247605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2385</v>
      </c>
      <c r="B195" s="70">
        <v>187</v>
      </c>
      <c r="C195" s="70">
        <v>16</v>
      </c>
      <c r="D195" s="70">
        <v>7</v>
      </c>
      <c r="E195" s="70">
        <v>2022</v>
      </c>
      <c r="F195" s="70" t="s">
        <v>161</v>
      </c>
      <c r="G195" s="1073" t="s">
        <v>2383</v>
      </c>
      <c r="H195" s="70" t="s">
        <v>2384</v>
      </c>
      <c r="I195" s="1066"/>
      <c r="J195" s="73"/>
      <c r="K195" s="71"/>
      <c r="L195" s="71"/>
      <c r="M195" s="71"/>
      <c r="N195" s="71"/>
      <c r="O195" s="71"/>
      <c r="P195" s="71"/>
      <c r="Q195" s="71"/>
      <c r="R195" s="71"/>
      <c r="S195" s="71"/>
      <c r="T195" s="71"/>
      <c r="U195" s="71"/>
      <c r="V195" s="71"/>
      <c r="W195" s="71"/>
      <c r="X195" s="71"/>
      <c r="Y195" s="71"/>
      <c r="Z195" s="71"/>
      <c r="AA195" s="71"/>
      <c r="AB195" s="71"/>
      <c r="AC195" s="72"/>
      <c r="AD195" s="71">
        <v>18790136.441116318</v>
      </c>
      <c r="AE195" s="71">
        <v>1559883.8439780492</v>
      </c>
      <c r="AF195" s="71">
        <v>1278385.3041901232</v>
      </c>
      <c r="AG195" s="71">
        <v>48938920.205353759</v>
      </c>
      <c r="AH195" s="71">
        <v>57142865.470086128</v>
      </c>
      <c r="AI195" s="71">
        <v>0</v>
      </c>
      <c r="AJ195" s="71">
        <v>0</v>
      </c>
      <c r="AK195" s="71">
        <v>3864134.2851329334</v>
      </c>
      <c r="AL195" s="71">
        <v>0</v>
      </c>
      <c r="AM195" s="71">
        <v>0</v>
      </c>
      <c r="AN195" s="71">
        <v>131574325.5498573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164765445.69948438</v>
      </c>
      <c r="AE196" s="71">
        <v>11822381.345952472</v>
      </c>
      <c r="AF196" s="71">
        <v>1216708.8202160383</v>
      </c>
      <c r="AG196" s="71">
        <v>566398861.6248368</v>
      </c>
      <c r="AH196" s="71">
        <v>410284812.88320041</v>
      </c>
      <c r="AI196" s="71">
        <v>0</v>
      </c>
      <c r="AJ196" s="71">
        <v>0</v>
      </c>
      <c r="AK196" s="71">
        <v>24068423.78642549</v>
      </c>
      <c r="AL196" s="71">
        <v>0</v>
      </c>
      <c r="AM196" s="71">
        <v>0</v>
      </c>
      <c r="AN196" s="71">
        <v>1178556634.1601157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2361</v>
      </c>
      <c r="B197" s="70">
        <v>189</v>
      </c>
      <c r="C197" s="70">
        <v>16</v>
      </c>
      <c r="D197" s="70">
        <v>9</v>
      </c>
      <c r="E197" s="70">
        <v>2022</v>
      </c>
      <c r="F197" s="70" t="s">
        <v>161</v>
      </c>
      <c r="G197" s="1073" t="s">
        <v>2359</v>
      </c>
      <c r="H197" s="70" t="s">
        <v>2360</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102546.09340942928</v>
      </c>
      <c r="AF197" s="71">
        <v>39248.671619872206</v>
      </c>
      <c r="AG197" s="71">
        <v>1785609.2507358806</v>
      </c>
      <c r="AH197" s="71">
        <v>1463633.3001360085</v>
      </c>
      <c r="AI197" s="71">
        <v>0</v>
      </c>
      <c r="AJ197" s="71">
        <v>0</v>
      </c>
      <c r="AK197" s="71">
        <v>84836.632425474934</v>
      </c>
      <c r="AL197" s="71">
        <v>0</v>
      </c>
      <c r="AM197" s="71">
        <v>0</v>
      </c>
      <c r="AN197" s="71">
        <v>3475873.9483266654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1654</v>
      </c>
      <c r="B198" s="70">
        <v>190</v>
      </c>
      <c r="C198" s="70">
        <v>16</v>
      </c>
      <c r="D198" s="70">
        <v>10</v>
      </c>
      <c r="E198" s="70">
        <v>2022</v>
      </c>
      <c r="F198" s="70" t="s">
        <v>161</v>
      </c>
      <c r="G198" s="1073" t="s">
        <v>1652</v>
      </c>
      <c r="H198" s="70" t="s">
        <v>1653</v>
      </c>
      <c r="I198" s="1066"/>
      <c r="J198" s="73"/>
      <c r="K198" s="71"/>
      <c r="L198" s="71"/>
      <c r="M198" s="71"/>
      <c r="N198" s="71"/>
      <c r="O198" s="71"/>
      <c r="P198" s="71"/>
      <c r="Q198" s="71"/>
      <c r="R198" s="71"/>
      <c r="S198" s="71"/>
      <c r="T198" s="71"/>
      <c r="U198" s="71"/>
      <c r="V198" s="71"/>
      <c r="W198" s="71"/>
      <c r="X198" s="71"/>
      <c r="Y198" s="71"/>
      <c r="Z198" s="71"/>
      <c r="AA198" s="71"/>
      <c r="AB198" s="71"/>
      <c r="AC198" s="72"/>
      <c r="AD198" s="71">
        <v>181712183.48021033</v>
      </c>
      <c r="AE198" s="71">
        <v>2086418.5928303113</v>
      </c>
      <c r="AF198" s="71">
        <v>229885.07663068007</v>
      </c>
      <c r="AG198" s="71">
        <v>83562905.64302358</v>
      </c>
      <c r="AH198" s="71">
        <v>41086589.714862756</v>
      </c>
      <c r="AI198" s="71">
        <v>0</v>
      </c>
      <c r="AJ198" s="71">
        <v>0</v>
      </c>
      <c r="AK198" s="71">
        <v>2724715.0392845455</v>
      </c>
      <c r="AL198" s="71">
        <v>0</v>
      </c>
      <c r="AM198" s="71">
        <v>0</v>
      </c>
      <c r="AN198" s="71">
        <v>311402697.54684216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2365</v>
      </c>
      <c r="B199" s="70">
        <v>191</v>
      </c>
      <c r="C199" s="70">
        <v>16</v>
      </c>
      <c r="D199" s="70">
        <v>11</v>
      </c>
      <c r="E199" s="70">
        <v>2022</v>
      </c>
      <c r="F199" s="70" t="s">
        <v>161</v>
      </c>
      <c r="G199" s="1073" t="s">
        <v>2363</v>
      </c>
      <c r="H199" s="70" t="s">
        <v>2364</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31552.64412597824</v>
      </c>
      <c r="AF199" s="71">
        <v>123352.96794816978</v>
      </c>
      <c r="AG199" s="71">
        <v>1100223.8817665526</v>
      </c>
      <c r="AH199" s="71">
        <v>1315085.4428087717</v>
      </c>
      <c r="AI199" s="71">
        <v>0</v>
      </c>
      <c r="AJ199" s="71">
        <v>0</v>
      </c>
      <c r="AK199" s="71">
        <v>69083.102507806834</v>
      </c>
      <c r="AL199" s="71">
        <v>0</v>
      </c>
      <c r="AM199" s="71">
        <v>0</v>
      </c>
      <c r="AN199" s="71">
        <v>2639298.0391572793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84715618.631418645</v>
      </c>
      <c r="AE200" s="71">
        <v>1197028.4365292992</v>
      </c>
      <c r="AF200" s="71">
        <v>1519484.2869979097</v>
      </c>
      <c r="AG200" s="71">
        <v>77779215.073299944</v>
      </c>
      <c r="AH200" s="71">
        <v>60476454.150694408</v>
      </c>
      <c r="AI200" s="71">
        <v>0</v>
      </c>
      <c r="AJ200" s="71">
        <v>0</v>
      </c>
      <c r="AK200" s="71">
        <v>3977378.9223279734</v>
      </c>
      <c r="AL200" s="71">
        <v>0</v>
      </c>
      <c r="AM200" s="71">
        <v>0</v>
      </c>
      <c r="AN200" s="71">
        <v>229665179.50126815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2389</v>
      </c>
      <c r="B201" s="70">
        <v>193</v>
      </c>
      <c r="C201" s="70">
        <v>16</v>
      </c>
      <c r="D201" s="70">
        <v>13</v>
      </c>
      <c r="E201" s="70">
        <v>2022</v>
      </c>
      <c r="F201" s="70" t="s">
        <v>161</v>
      </c>
      <c r="G201" s="1073" t="s">
        <v>2387</v>
      </c>
      <c r="H201" s="70" t="s">
        <v>2388</v>
      </c>
      <c r="I201" s="1066"/>
      <c r="J201" s="73"/>
      <c r="K201" s="71"/>
      <c r="L201" s="71"/>
      <c r="M201" s="71"/>
      <c r="N201" s="71"/>
      <c r="O201" s="71"/>
      <c r="P201" s="71"/>
      <c r="Q201" s="71"/>
      <c r="R201" s="71"/>
      <c r="S201" s="71"/>
      <c r="T201" s="71"/>
      <c r="U201" s="71"/>
      <c r="V201" s="71"/>
      <c r="W201" s="71"/>
      <c r="X201" s="71"/>
      <c r="Y201" s="71"/>
      <c r="Z201" s="71"/>
      <c r="AA201" s="71"/>
      <c r="AB201" s="71"/>
      <c r="AC201" s="72"/>
      <c r="AD201" s="71">
        <v>32241472.254583202</v>
      </c>
      <c r="AE201" s="71">
        <v>1889214.567042947</v>
      </c>
      <c r="AF201" s="71">
        <v>403700.62237582839</v>
      </c>
      <c r="AG201" s="71">
        <v>66043493.667790063</v>
      </c>
      <c r="AH201" s="71">
        <v>58392415.093485825</v>
      </c>
      <c r="AI201" s="71">
        <v>0</v>
      </c>
      <c r="AJ201" s="71">
        <v>0</v>
      </c>
      <c r="AK201" s="71">
        <v>3766384.9232667466</v>
      </c>
      <c r="AL201" s="71">
        <v>0</v>
      </c>
      <c r="AM201" s="71">
        <v>0</v>
      </c>
      <c r="AN201" s="71">
        <v>162736681.1285446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2357</v>
      </c>
      <c r="B202" s="70">
        <v>194</v>
      </c>
      <c r="C202" s="70">
        <v>16</v>
      </c>
      <c r="D202" s="70">
        <v>14</v>
      </c>
      <c r="E202" s="70">
        <v>2022</v>
      </c>
      <c r="F202" s="70" t="s">
        <v>161</v>
      </c>
      <c r="G202" s="1073" t="s">
        <v>2355</v>
      </c>
      <c r="H202" s="70" t="s">
        <v>2356</v>
      </c>
      <c r="I202" s="1066"/>
      <c r="J202" s="73"/>
      <c r="K202" s="71"/>
      <c r="L202" s="71"/>
      <c r="M202" s="71"/>
      <c r="N202" s="71"/>
      <c r="O202" s="71"/>
      <c r="P202" s="71"/>
      <c r="Q202" s="71"/>
      <c r="R202" s="71"/>
      <c r="S202" s="71"/>
      <c r="T202" s="71"/>
      <c r="U202" s="71"/>
      <c r="V202" s="71"/>
      <c r="W202" s="71"/>
      <c r="X202" s="71"/>
      <c r="Y202" s="71"/>
      <c r="Z202" s="71"/>
      <c r="AA202" s="71"/>
      <c r="AB202" s="71"/>
      <c r="AC202" s="72"/>
      <c r="AD202" s="71">
        <v>1474698.037824204</v>
      </c>
      <c r="AE202" s="71">
        <v>214952.38810822676</v>
      </c>
      <c r="AF202" s="71">
        <v>196243.35809936104</v>
      </c>
      <c r="AG202" s="71">
        <v>2002046.7356735629</v>
      </c>
      <c r="AH202" s="71">
        <v>2726290.0874175201</v>
      </c>
      <c r="AI202" s="71">
        <v>0</v>
      </c>
      <c r="AJ202" s="71">
        <v>0</v>
      </c>
      <c r="AK202" s="71">
        <v>201051.19739187893</v>
      </c>
      <c r="AL202" s="71">
        <v>0</v>
      </c>
      <c r="AM202" s="71">
        <v>0</v>
      </c>
      <c r="AN202" s="71">
        <v>6815281.8045147527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15127627.061506275</v>
      </c>
      <c r="AE203" s="71">
        <v>181427.70372437488</v>
      </c>
      <c r="AF203" s="71">
        <v>140173.82721382933</v>
      </c>
      <c r="AG203" s="71">
        <v>5765654.1126454864</v>
      </c>
      <c r="AH203" s="71">
        <v>5850164.1459167618</v>
      </c>
      <c r="AI203" s="71">
        <v>0</v>
      </c>
      <c r="AJ203" s="71">
        <v>0</v>
      </c>
      <c r="AK203" s="71">
        <v>403006.28584460769</v>
      </c>
      <c r="AL203" s="71">
        <v>0</v>
      </c>
      <c r="AM203" s="71">
        <v>0</v>
      </c>
      <c r="AN203" s="71">
        <v>27468053.136851333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19516845.054836944</v>
      </c>
      <c r="AE204" s="71">
        <v>702046.33180301578</v>
      </c>
      <c r="AF204" s="71">
        <v>381272.8100216157</v>
      </c>
      <c r="AG204" s="71">
        <v>9835881.2599457931</v>
      </c>
      <c r="AH204" s="71">
        <v>13273187.957651325</v>
      </c>
      <c r="AI204" s="71">
        <v>0</v>
      </c>
      <c r="AJ204" s="71">
        <v>0</v>
      </c>
      <c r="AK204" s="71">
        <v>914092.11710797099</v>
      </c>
      <c r="AL204" s="71">
        <v>0</v>
      </c>
      <c r="AM204" s="71">
        <v>0</v>
      </c>
      <c r="AN204" s="71">
        <v>44623325.531366669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3261307.5555496635</v>
      </c>
      <c r="AE205" s="71">
        <v>104518.13366730291</v>
      </c>
      <c r="AF205" s="71">
        <v>112139.06177106345</v>
      </c>
      <c r="AG205" s="71">
        <v>4118324.3661753475</v>
      </c>
      <c r="AH205" s="71">
        <v>6815725.2185438005</v>
      </c>
      <c r="AI205" s="71">
        <v>0</v>
      </c>
      <c r="AJ205" s="71">
        <v>0</v>
      </c>
      <c r="AK205" s="71">
        <v>527355.87035865989</v>
      </c>
      <c r="AL205" s="71">
        <v>0</v>
      </c>
      <c r="AM205" s="71">
        <v>0</v>
      </c>
      <c r="AN205" s="71">
        <v>14939370.206065837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155707775.35431582</v>
      </c>
      <c r="AE206" s="71">
        <v>2137691.6395350257</v>
      </c>
      <c r="AF206" s="71">
        <v>740117.80768901866</v>
      </c>
      <c r="AG206" s="71">
        <v>54355869.481155202</v>
      </c>
      <c r="AH206" s="71">
        <v>55853994.35504099</v>
      </c>
      <c r="AI206" s="71">
        <v>0</v>
      </c>
      <c r="AJ206" s="71">
        <v>0</v>
      </c>
      <c r="AK206" s="71">
        <v>3661533.5602081688</v>
      </c>
      <c r="AL206" s="71">
        <v>0</v>
      </c>
      <c r="AM206" s="71">
        <v>0</v>
      </c>
      <c r="AN206" s="71">
        <v>272456982.19794416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504842.30601565185</v>
      </c>
      <c r="AF207" s="71">
        <v>78497.343239744412</v>
      </c>
      <c r="AG207" s="71">
        <v>2531116.1432990092</v>
      </c>
      <c r="AH207" s="71">
        <v>2420456.2635085033</v>
      </c>
      <c r="AI207" s="71">
        <v>0</v>
      </c>
      <c r="AJ207" s="71">
        <v>0</v>
      </c>
      <c r="AK207" s="71">
        <v>119959.25650421035</v>
      </c>
      <c r="AL207" s="71">
        <v>0</v>
      </c>
      <c r="AM207" s="71">
        <v>0</v>
      </c>
      <c r="AN207" s="71">
        <v>5654871.3125671195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2393</v>
      </c>
      <c r="B208" s="70">
        <v>200</v>
      </c>
      <c r="C208" s="70">
        <v>16</v>
      </c>
      <c r="D208" s="70">
        <v>20</v>
      </c>
      <c r="E208" s="70">
        <v>2022</v>
      </c>
      <c r="F208" s="70" t="s">
        <v>161</v>
      </c>
      <c r="G208" s="1073" t="s">
        <v>2391</v>
      </c>
      <c r="H208" s="70" t="s">
        <v>2392</v>
      </c>
      <c r="I208" s="1066"/>
      <c r="J208" s="73"/>
      <c r="K208" s="71"/>
      <c r="L208" s="71"/>
      <c r="M208" s="71"/>
      <c r="N208" s="71"/>
      <c r="O208" s="71"/>
      <c r="P208" s="71"/>
      <c r="Q208" s="71"/>
      <c r="R208" s="71"/>
      <c r="S208" s="71"/>
      <c r="T208" s="71"/>
      <c r="U208" s="71"/>
      <c r="V208" s="71"/>
      <c r="W208" s="71"/>
      <c r="X208" s="71"/>
      <c r="Y208" s="71"/>
      <c r="Z208" s="71"/>
      <c r="AA208" s="71"/>
      <c r="AB208" s="71"/>
      <c r="AC208" s="72"/>
      <c r="AD208" s="71">
        <v>67034250.343982734</v>
      </c>
      <c r="AE208" s="71">
        <v>3253866.4254915058</v>
      </c>
      <c r="AF208" s="71">
        <v>1693299.832743058</v>
      </c>
      <c r="AG208" s="71">
        <v>137894726.51474124</v>
      </c>
      <c r="AH208" s="71">
        <v>132080890.43704976</v>
      </c>
      <c r="AI208" s="71">
        <v>0</v>
      </c>
      <c r="AJ208" s="71">
        <v>0</v>
      </c>
      <c r="AK208" s="71">
        <v>8734299.3209917042</v>
      </c>
      <c r="AL208" s="71">
        <v>0</v>
      </c>
      <c r="AM208" s="71">
        <v>0</v>
      </c>
      <c r="AN208" s="71">
        <v>350691332.875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57498550.655998483</v>
      </c>
      <c r="AE209" s="71">
        <v>1435645.30773201</v>
      </c>
      <c r="AF209" s="71">
        <v>229885.07663068007</v>
      </c>
      <c r="AG209" s="71">
        <v>69404286.836683512</v>
      </c>
      <c r="AH209" s="71">
        <v>49789746.53238792</v>
      </c>
      <c r="AI209" s="71">
        <v>0</v>
      </c>
      <c r="AJ209" s="71">
        <v>0</v>
      </c>
      <c r="AK209" s="71">
        <v>3456092.034806448</v>
      </c>
      <c r="AL209" s="71">
        <v>0</v>
      </c>
      <c r="AM209" s="71">
        <v>0</v>
      </c>
      <c r="AN209" s="71">
        <v>181814206.44423905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2290</v>
      </c>
      <c r="B210" s="70">
        <v>202</v>
      </c>
      <c r="C210" s="70">
        <v>16</v>
      </c>
      <c r="D210" s="70">
        <v>22</v>
      </c>
      <c r="E210" s="70">
        <v>2022</v>
      </c>
      <c r="F210" s="70" t="s">
        <v>161</v>
      </c>
      <c r="G210" s="1073" t="s">
        <v>2271</v>
      </c>
      <c r="H210" s="70" t="s">
        <v>2272</v>
      </c>
      <c r="I210" s="1066"/>
      <c r="J210" s="73"/>
      <c r="K210" s="71"/>
      <c r="L210" s="71"/>
      <c r="M210" s="71"/>
      <c r="N210" s="71"/>
      <c r="O210" s="71"/>
      <c r="P210" s="71"/>
      <c r="Q210" s="71"/>
      <c r="R210" s="71"/>
      <c r="S210" s="71"/>
      <c r="T210" s="71"/>
      <c r="U210" s="71"/>
      <c r="V210" s="71"/>
      <c r="W210" s="71"/>
      <c r="X210" s="71"/>
      <c r="Y210" s="71"/>
      <c r="Z210" s="71"/>
      <c r="AA210" s="71"/>
      <c r="AB210" s="71"/>
      <c r="AC210" s="72"/>
      <c r="AD210" s="71">
        <v>29728231.088093296</v>
      </c>
      <c r="AE210" s="71">
        <v>1031377.0548679137</v>
      </c>
      <c r="AF210" s="71">
        <v>257919.84207344594</v>
      </c>
      <c r="AG210" s="71">
        <v>23014519.231706902</v>
      </c>
      <c r="AH210" s="71">
        <v>27533782.261066046</v>
      </c>
      <c r="AI210" s="71">
        <v>0</v>
      </c>
      <c r="AJ210" s="71">
        <v>0</v>
      </c>
      <c r="AK210" s="71">
        <v>1851685.4017980371</v>
      </c>
      <c r="AL210" s="71">
        <v>0</v>
      </c>
      <c r="AM210" s="71">
        <v>0</v>
      </c>
      <c r="AN210" s="71">
        <v>83417514.879605651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1658</v>
      </c>
      <c r="B211" s="70">
        <v>203</v>
      </c>
      <c r="C211" s="70">
        <v>16</v>
      </c>
      <c r="D211" s="70">
        <v>23</v>
      </c>
      <c r="E211" s="70">
        <v>2022</v>
      </c>
      <c r="F211" s="70" t="s">
        <v>161</v>
      </c>
      <c r="G211" s="1073" t="s">
        <v>1656</v>
      </c>
      <c r="H211" s="70" t="s">
        <v>1657</v>
      </c>
      <c r="I211" s="1066"/>
      <c r="J211" s="73"/>
      <c r="K211" s="71"/>
      <c r="L211" s="71"/>
      <c r="M211" s="71"/>
      <c r="N211" s="71"/>
      <c r="O211" s="71"/>
      <c r="P211" s="71"/>
      <c r="Q211" s="71"/>
      <c r="R211" s="71"/>
      <c r="S211" s="71"/>
      <c r="T211" s="71"/>
      <c r="U211" s="71"/>
      <c r="V211" s="71"/>
      <c r="W211" s="71"/>
      <c r="X211" s="71"/>
      <c r="Y211" s="71"/>
      <c r="Z211" s="71"/>
      <c r="AA211" s="71"/>
      <c r="AB211" s="71"/>
      <c r="AC211" s="72"/>
      <c r="AD211" s="71">
        <v>55304081.84550333</v>
      </c>
      <c r="AE211" s="71">
        <v>4172837.1856606225</v>
      </c>
      <c r="AF211" s="71">
        <v>605550.93356374255</v>
      </c>
      <c r="AG211" s="71">
        <v>112800002.56668885</v>
      </c>
      <c r="AH211" s="71">
        <v>89036964.249169305</v>
      </c>
      <c r="AI211" s="71">
        <v>0</v>
      </c>
      <c r="AJ211" s="71">
        <v>0</v>
      </c>
      <c r="AK211" s="71">
        <v>6107462.7708677519</v>
      </c>
      <c r="AL211" s="71">
        <v>0</v>
      </c>
      <c r="AM211" s="71">
        <v>0</v>
      </c>
      <c r="AN211" s="71">
        <v>268026899.55145359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1662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150973715.87483388</v>
      </c>
      <c r="AE212" s="71">
        <v>2236293.652428708</v>
      </c>
      <c r="AF212" s="71">
        <v>6773199.3309722319</v>
      </c>
      <c r="AG212" s="71">
        <v>85685195.425884739</v>
      </c>
      <c r="AH212" s="71">
        <v>95900749.068613082</v>
      </c>
      <c r="AI212" s="71">
        <v>0</v>
      </c>
      <c r="AJ212" s="71">
        <v>0</v>
      </c>
      <c r="AK212" s="71">
        <v>5937789.506016802</v>
      </c>
      <c r="AL212" s="71">
        <v>0</v>
      </c>
      <c r="AM212" s="71">
        <v>0</v>
      </c>
      <c r="AN212" s="71">
        <v>347506942.85874945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1666</v>
      </c>
      <c r="B213" s="70">
        <v>205</v>
      </c>
      <c r="C213" s="70">
        <v>16</v>
      </c>
      <c r="D213" s="70">
        <v>25</v>
      </c>
      <c r="E213" s="70">
        <v>2022</v>
      </c>
      <c r="F213" s="70" t="s">
        <v>161</v>
      </c>
      <c r="G213" s="1073" t="s">
        <v>1664</v>
      </c>
      <c r="H213" s="70" t="s">
        <v>1665</v>
      </c>
      <c r="I213" s="1066"/>
      <c r="J213" s="73"/>
      <c r="K213" s="71"/>
      <c r="L213" s="71"/>
      <c r="M213" s="71"/>
      <c r="N213" s="71"/>
      <c r="O213" s="71"/>
      <c r="P213" s="71"/>
      <c r="Q213" s="71"/>
      <c r="R213" s="71"/>
      <c r="S213" s="71"/>
      <c r="T213" s="71"/>
      <c r="U213" s="71"/>
      <c r="V213" s="71"/>
      <c r="W213" s="71"/>
      <c r="X213" s="71"/>
      <c r="Y213" s="71"/>
      <c r="Z213" s="71"/>
      <c r="AA213" s="71"/>
      <c r="AB213" s="71"/>
      <c r="AC213" s="72"/>
      <c r="AD213" s="71">
        <v>170705353.62987036</v>
      </c>
      <c r="AE213" s="71">
        <v>3433322.0889580073</v>
      </c>
      <c r="AF213" s="71">
        <v>981216.7904968051</v>
      </c>
      <c r="AG213" s="71">
        <v>95178384.001345873</v>
      </c>
      <c r="AH213" s="71">
        <v>128664289.71852332</v>
      </c>
      <c r="AI213" s="71">
        <v>0</v>
      </c>
      <c r="AJ213" s="71">
        <v>0</v>
      </c>
      <c r="AK213" s="71">
        <v>9249517.2256760951</v>
      </c>
      <c r="AL213" s="71">
        <v>0</v>
      </c>
      <c r="AM213" s="71">
        <v>0</v>
      </c>
      <c r="AN213" s="71">
        <v>408212083.45487046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18011459.989485573</v>
      </c>
      <c r="AE214" s="71">
        <v>964327.68610020995</v>
      </c>
      <c r="AF214" s="71">
        <v>454163.20017280692</v>
      </c>
      <c r="AG214" s="71">
        <v>21631724.18904949</v>
      </c>
      <c r="AH214" s="71">
        <v>22500631.330449086</v>
      </c>
      <c r="AI214" s="71">
        <v>0</v>
      </c>
      <c r="AJ214" s="71">
        <v>0</v>
      </c>
      <c r="AK214" s="71">
        <v>1341761.7161843379</v>
      </c>
      <c r="AL214" s="71">
        <v>0</v>
      </c>
      <c r="AM214" s="71">
        <v>0</v>
      </c>
      <c r="AN214" s="71">
        <v>64904068.1114415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7564533.7028430793</v>
      </c>
      <c r="AE215" s="71">
        <v>396380.09183260164</v>
      </c>
      <c r="AF215" s="71">
        <v>78497.343239744412</v>
      </c>
      <c r="AG215" s="71">
        <v>18601599.399921935</v>
      </c>
      <c r="AH215" s="71">
        <v>10944481.841315525</v>
      </c>
      <c r="AI215" s="71">
        <v>0</v>
      </c>
      <c r="AJ215" s="71">
        <v>0</v>
      </c>
      <c r="AK215" s="71">
        <v>742611.07013532158</v>
      </c>
      <c r="AL215" s="71">
        <v>0</v>
      </c>
      <c r="AM215" s="71">
        <v>0</v>
      </c>
      <c r="AN215" s="71">
        <v>38328103.449288212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1646</v>
      </c>
      <c r="B216" s="70">
        <v>208</v>
      </c>
      <c r="C216" s="70">
        <v>16</v>
      </c>
      <c r="D216" s="70">
        <v>28</v>
      </c>
      <c r="E216" s="70">
        <v>2022</v>
      </c>
      <c r="F216" s="70" t="s">
        <v>161</v>
      </c>
      <c r="G216" s="1073" t="s">
        <v>1644</v>
      </c>
      <c r="H216" s="70" t="s">
        <v>1645</v>
      </c>
      <c r="I216" s="1066"/>
      <c r="J216" s="73"/>
      <c r="K216" s="71"/>
      <c r="L216" s="71"/>
      <c r="M216" s="71"/>
      <c r="N216" s="71"/>
      <c r="O216" s="71"/>
      <c r="P216" s="71"/>
      <c r="Q216" s="71"/>
      <c r="R216" s="71"/>
      <c r="S216" s="71"/>
      <c r="T216" s="71"/>
      <c r="U216" s="71"/>
      <c r="V216" s="71"/>
      <c r="W216" s="71"/>
      <c r="X216" s="71"/>
      <c r="Y216" s="71"/>
      <c r="Z216" s="71"/>
      <c r="AA216" s="71"/>
      <c r="AB216" s="71"/>
      <c r="AC216" s="72"/>
      <c r="AD216" s="71">
        <v>27494592.612400889</v>
      </c>
      <c r="AE216" s="71">
        <v>1605240.769909143</v>
      </c>
      <c r="AF216" s="71">
        <v>1267171.3980130169</v>
      </c>
      <c r="AG216" s="71">
        <v>58179598.38172093</v>
      </c>
      <c r="AH216" s="71">
        <v>64714437.13914793</v>
      </c>
      <c r="AI216" s="71">
        <v>0</v>
      </c>
      <c r="AJ216" s="71">
        <v>0</v>
      </c>
      <c r="AK216" s="71">
        <v>4327184.7628768496</v>
      </c>
      <c r="AL216" s="71">
        <v>0</v>
      </c>
      <c r="AM216" s="71">
        <v>0</v>
      </c>
      <c r="AN216" s="71">
        <v>157588225.06406876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1700</v>
      </c>
      <c r="H6" s="77" t="s">
        <v>1701</v>
      </c>
      <c r="I6" s="77" t="s">
        <v>2396</v>
      </c>
      <c r="J6" s="77" t="s">
        <v>2397</v>
      </c>
      <c r="K6" s="1080">
        <v>37</v>
      </c>
      <c r="L6" s="1081">
        <v>22</v>
      </c>
      <c r="M6" s="1044"/>
      <c r="N6" s="988">
        <v>1</v>
      </c>
      <c r="O6" s="77" t="s">
        <v>1629</v>
      </c>
      <c r="P6" s="77" t="s">
        <v>1630</v>
      </c>
      <c r="Q6" s="77" t="s">
        <v>1501</v>
      </c>
      <c r="R6" s="16"/>
      <c r="S6" s="77">
        <v>1</v>
      </c>
      <c r="T6" s="77" t="s">
        <v>1700</v>
      </c>
      <c r="U6" s="77" t="s">
        <v>1701</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1700</v>
      </c>
      <c r="AE7" s="77" t="s">
        <v>1701</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2375</v>
      </c>
      <c r="AE9" s="77" t="s">
        <v>2376</v>
      </c>
      <c r="AF9" s="77" t="s">
        <v>1501</v>
      </c>
    </row>
    <row r="10" spans="1:32" ht="12">
      <c r="A10" s="16"/>
      <c r="B10" s="16"/>
      <c r="C10" s="16"/>
      <c r="D10" s="16"/>
      <c r="F10" s="75" t="s">
        <v>1501</v>
      </c>
      <c r="G10" s="76" t="s">
        <v>1700</v>
      </c>
      <c r="H10" s="77" t="s">
        <v>1701</v>
      </c>
      <c r="I10" s="77" t="s">
        <v>2396</v>
      </c>
      <c r="J10" s="77" t="s">
        <v>2397</v>
      </c>
      <c r="K10" s="1079">
        <v>37</v>
      </c>
      <c r="L10" s="1045">
        <v>22</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1632</v>
      </c>
      <c r="AE11" s="77" t="s">
        <v>1633</v>
      </c>
      <c r="AF11" s="77" t="s">
        <v>1501</v>
      </c>
    </row>
    <row r="12" spans="1:32" ht="12">
      <c r="A12" s="16"/>
      <c r="B12" s="16"/>
      <c r="C12" s="16"/>
      <c r="D12" s="16"/>
      <c r="F12" s="75" t="s">
        <v>1505</v>
      </c>
      <c r="G12" s="76" t="s">
        <v>1700</v>
      </c>
      <c r="H12" s="77"/>
      <c r="I12" s="77" t="s">
        <v>1700</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2383</v>
      </c>
      <c r="AE12" s="77" t="s">
        <v>2384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2359</v>
      </c>
      <c r="AE14" s="77" t="s">
        <v>2360</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1652</v>
      </c>
      <c r="AE15" s="77" t="s">
        <v>1653</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2363</v>
      </c>
      <c r="AE16" s="77" t="s">
        <v>2364</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2387</v>
      </c>
      <c r="AE18" s="77" t="s">
        <v>2388</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2355</v>
      </c>
      <c r="AE19" s="77" t="s">
        <v>2356</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2391</v>
      </c>
      <c r="AE25" s="77" t="s">
        <v>2392</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2271</v>
      </c>
      <c r="AE27" s="77" t="s">
        <v>2272</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1656</v>
      </c>
      <c r="AE28" s="77" t="s">
        <v>1657</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1664</v>
      </c>
      <c r="AE30" s="77" t="s">
        <v>1665</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1644</v>
      </c>
      <c r="AE33" s="77" t="s">
        <v>1645</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19</v>
      </c>
      <c r="I4" s="70" t="str">
        <f>HLOOKUP(I3,比較地域マスタ!$E$5:$L$6,2,0)</f>
        <v>山梨県</v>
      </c>
      <c r="J4" s="70" t="str">
        <f>HLOOKUP(J3,比較地域マスタ!$E$5:$L$6,2,0)</f>
        <v>市川三郷町</v>
      </c>
      <c r="K4" s="70" t="str">
        <f>HLOOKUP(K3,比較地域マスタ!$E$5:$L$6,2,0)</f>
        <v>19346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市川三郷町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15.302969463295105</v>
      </c>
      <c r="BB5" s="29"/>
      <c r="BC5" s="17"/>
      <c r="BD5" s="1005">
        <f>SUM(BC6:BC8)</f>
        <v>24.861389410022454</v>
      </c>
      <c r="BE5" s="29"/>
      <c r="BF5" s="17"/>
      <c r="BG5" s="1005">
        <f>AK35</f>
        <v>14.795391907748204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13.65850181679706</v>
      </c>
      <c r="BA6" s="17"/>
      <c r="BB6" s="29"/>
      <c r="BC6" s="1005">
        <f>O32</f>
        <v>22.321660575281971</v>
      </c>
      <c r="BD6" s="17"/>
      <c r="BE6" s="29"/>
      <c r="BF6" s="1005">
        <f>AK36</f>
        <v>13.725088958324061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1.644467646498045</v>
      </c>
      <c r="BA7" s="17"/>
      <c r="BB7" s="29"/>
      <c r="BC7" s="1005">
        <f>O33</f>
        <v>1.411915642469231</v>
      </c>
      <c r="BD7" s="17"/>
      <c r="BE7" s="29"/>
      <c r="BF7" s="1005">
        <f t="shared" ref="BF7:BF8" si="0">AK37</f>
        <v>0.99592020015481064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1.1278131922712511</v>
      </c>
      <c r="BD8" s="17"/>
      <c r="BE8" s="29"/>
      <c r="BF8" s="1005">
        <f t="shared" si="0"/>
        <v>7.4382749269333276E-2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99.526151697042991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14.272099245312321</v>
      </c>
      <c r="BA9" s="1005">
        <f>AZ9</f>
        <v>14.272099245312321</v>
      </c>
      <c r="BB9" s="29"/>
      <c r="BC9" s="1005">
        <f>O35</f>
        <v>22.089839535978669</v>
      </c>
      <c r="BD9" s="1005">
        <f>BC9</f>
        <v>22.089839535978669</v>
      </c>
      <c r="BE9" s="29"/>
      <c r="BF9" s="1005">
        <f>AK39</f>
        <v>12.338970873276091</v>
      </c>
      <c r="BG9" s="1005">
        <f>AK39</f>
        <v>12.338970873276091</v>
      </c>
      <c r="BH9" s="29"/>
    </row>
    <row r="10" spans="1:62" ht="17.100000000000001" customHeight="1" thickBot="1">
      <c r="B10" s="323"/>
      <c r="C10" s="324"/>
      <c r="D10" s="326"/>
      <c r="E10" s="326"/>
      <c r="F10" s="326"/>
      <c r="G10" s="325"/>
      <c r="H10" s="325"/>
      <c r="I10" s="326"/>
      <c r="J10" s="327"/>
      <c r="K10" s="334"/>
      <c r="L10" s="246" t="s">
        <v>114</v>
      </c>
      <c r="M10" s="246"/>
      <c r="N10" s="563"/>
      <c r="O10" s="906">
        <f>SUM(O11:O13)</f>
        <v>15.302969463295105</v>
      </c>
      <c r="P10" s="453">
        <f t="shared" ref="P10:P22" si="1">O10/$O$9</f>
        <v>0.15375827561259731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23.910099374115841</v>
      </c>
      <c r="BA10" s="1005">
        <f>AZ10</f>
        <v>23.910099374115841</v>
      </c>
      <c r="BB10" s="29"/>
      <c r="BC10" s="1005">
        <f>O36</f>
        <v>26.383388953530631</v>
      </c>
      <c r="BD10" s="1005">
        <f>BC10</f>
        <v>26.383388953530631</v>
      </c>
      <c r="BE10" s="29"/>
      <c r="BF10" s="1005">
        <f>AK40</f>
        <v>20.233600914713122</v>
      </c>
      <c r="BG10" s="1005">
        <f>AK40</f>
        <v>20.233600914713122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13.65850181679706</v>
      </c>
      <c r="P11" s="454">
        <f t="shared" si="1"/>
        <v>0.13723530533335054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43.401582397401889</v>
      </c>
      <c r="BB11" s="29"/>
      <c r="BC11" s="1005"/>
      <c r="BD11" s="1005">
        <f>SUM(BC12:BC14)</f>
        <v>38.211855702479887</v>
      </c>
      <c r="BE11" s="29"/>
      <c r="BF11" s="17"/>
      <c r="BG11" s="1005">
        <f>AK41</f>
        <v>30.378761555155261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1.644467646498045</v>
      </c>
      <c r="P12" s="454">
        <f t="shared" si="1"/>
        <v>1.6522970279246752E-2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42.307897017718879</v>
      </c>
      <c r="BA12" s="17"/>
      <c r="BB12" s="29"/>
      <c r="BC12" s="1005">
        <f>O38</f>
        <v>36.881815658517056</v>
      </c>
      <c r="BD12" s="17"/>
      <c r="BE12" s="29"/>
      <c r="BF12" s="1005">
        <f>AK42</f>
        <v>29.497126793769166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1.0936853796830099</v>
      </c>
      <c r="BA13" s="17"/>
      <c r="BB13" s="29"/>
      <c r="BC13" s="1005">
        <f>O41</f>
        <v>1.3300400439628299</v>
      </c>
      <c r="BD13" s="17"/>
      <c r="BE13" s="29"/>
      <c r="BF13" s="1005">
        <f>AK45</f>
        <v>0.88163476138609387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14.272099245312321</v>
      </c>
      <c r="P14" s="453">
        <f t="shared" si="1"/>
        <v>0.14340049325685278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23.910099374115841</v>
      </c>
      <c r="P15" s="453">
        <f t="shared" si="1"/>
        <v>0.24023936388998582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2.639401216917836</v>
      </c>
      <c r="BA15" s="1005">
        <f>AZ15</f>
        <v>2.639401216917836</v>
      </c>
      <c r="BB15" s="29"/>
      <c r="BC15" s="1005">
        <f>O43</f>
        <v>2.2573658635707798</v>
      </c>
      <c r="BD15" s="1005">
        <f>BC15</f>
        <v>2.2573658635707798</v>
      </c>
      <c r="BE15" s="29"/>
      <c r="BF15" s="1005">
        <f>AK47</f>
        <v>2.441025277414298</v>
      </c>
      <c r="BG15" s="1005">
        <f>AK47</f>
        <v>2.441025277414298</v>
      </c>
      <c r="BH15" s="29"/>
    </row>
    <row r="16" spans="1:62" ht="17.100000000000001" customHeight="1" thickBot="1">
      <c r="B16" s="323"/>
      <c r="C16" s="324"/>
      <c r="D16" s="326"/>
      <c r="E16" s="326"/>
      <c r="F16" s="326"/>
      <c r="G16" s="325"/>
      <c r="H16" s="325"/>
      <c r="I16" s="326"/>
      <c r="J16" s="327"/>
      <c r="K16" s="335"/>
      <c r="L16" s="246" t="s">
        <v>128</v>
      </c>
      <c r="M16" s="344"/>
      <c r="N16" s="345"/>
      <c r="O16" s="906">
        <f>SUM(O18:O21)</f>
        <v>43.401582397401889</v>
      </c>
      <c r="P16" s="453">
        <f t="shared" si="1"/>
        <v>0.43608219204050053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42.307897017718879</v>
      </c>
      <c r="P17" s="454">
        <f t="shared" si="1"/>
        <v>0.42509326741079939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22.06249773437311</v>
      </c>
      <c r="P18" s="454">
        <f t="shared" si="1"/>
        <v>0.22167538238121798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20.245399283345769</v>
      </c>
      <c r="P19" s="454">
        <f t="shared" si="1"/>
        <v>0.20341788502958141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1.0936853796830099</v>
      </c>
      <c r="P20" s="454">
        <f t="shared" si="1"/>
        <v>1.0988924629701163E-2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2.639401216917836</v>
      </c>
      <c r="P22" s="612">
        <f t="shared" si="1"/>
        <v>2.6519675200063573E-2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19.697580647530543</v>
      </c>
      <c r="AZ22" s="1005">
        <f t="shared" si="3"/>
        <v>17.079824970023665</v>
      </c>
      <c r="BA22" s="1005">
        <f t="shared" si="3"/>
        <v>17.343983036170378</v>
      </c>
      <c r="BB22" s="1005">
        <f t="shared" si="3"/>
        <v>21.695001261453463</v>
      </c>
      <c r="BC22" s="1005">
        <f t="shared" si="3"/>
        <v>24.861389410022454</v>
      </c>
      <c r="BD22" s="1005">
        <f t="shared" si="3"/>
        <v>21.176572161155494</v>
      </c>
      <c r="BE22" s="1005">
        <f t="shared" si="3"/>
        <v>17.405833259356491</v>
      </c>
      <c r="BF22" s="1005">
        <f t="shared" si="3"/>
        <v>18.057984868412014</v>
      </c>
      <c r="BG22" s="1005">
        <f t="shared" si="3"/>
        <v>16.375034314941775</v>
      </c>
      <c r="BH22" s="1005">
        <f t="shared" si="3"/>
        <v>14.309341832100941</v>
      </c>
      <c r="BI22" s="1005">
        <f t="shared" si="3"/>
        <v>16.639624489576423</v>
      </c>
      <c r="BJ22" s="1005">
        <f t="shared" si="3"/>
        <v>11.954653499671457</v>
      </c>
      <c r="BK22" s="1005">
        <f t="shared" si="3"/>
        <v>12.896253387252463</v>
      </c>
      <c r="BL22" s="1005">
        <f t="shared" si="3"/>
        <v>14.795391907748204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18.42230396650201</v>
      </c>
      <c r="AZ23" s="1005">
        <f t="shared" ref="AZ23:BL23" si="4">Y39</f>
        <v>19.075997597063981</v>
      </c>
      <c r="BA23" s="1005">
        <f t="shared" si="4"/>
        <v>21.711124121451661</v>
      </c>
      <c r="BB23" s="1005">
        <f t="shared" si="4"/>
        <v>21.362724903534549</v>
      </c>
      <c r="BC23" s="1005">
        <f t="shared" si="4"/>
        <v>22.089839535978669</v>
      </c>
      <c r="BD23" s="1005">
        <f t="shared" si="4"/>
        <v>19.310593694217719</v>
      </c>
      <c r="BE23" s="1005">
        <f t="shared" si="4"/>
        <v>17.359743824536341</v>
      </c>
      <c r="BF23" s="1005">
        <f t="shared" si="4"/>
        <v>14.743507844614726</v>
      </c>
      <c r="BG23" s="1005">
        <f t="shared" si="4"/>
        <v>14.901395504471843</v>
      </c>
      <c r="BH23" s="1005">
        <f t="shared" si="4"/>
        <v>13.850869561283481</v>
      </c>
      <c r="BI23" s="1005">
        <f t="shared" si="4"/>
        <v>13.46253746532274</v>
      </c>
      <c r="BJ23" s="1005">
        <f t="shared" si="4"/>
        <v>12.100803161756614</v>
      </c>
      <c r="BK23" s="1005">
        <f t="shared" si="4"/>
        <v>13.550151262063835</v>
      </c>
      <c r="BL23" s="1005">
        <f t="shared" si="4"/>
        <v>12.338970873276091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21.908968409207361</v>
      </c>
      <c r="AZ24" s="1005">
        <f t="shared" ref="AZ24:BL24" si="5">Y40</f>
        <v>21.493589121610519</v>
      </c>
      <c r="BA24" s="1005">
        <f t="shared" si="5"/>
        <v>24.91967060381149</v>
      </c>
      <c r="BB24" s="1005">
        <f t="shared" si="5"/>
        <v>28.85883143616223</v>
      </c>
      <c r="BC24" s="1005">
        <f t="shared" si="5"/>
        <v>26.383388953530631</v>
      </c>
      <c r="BD24" s="1005">
        <f t="shared" si="5"/>
        <v>22.512949633643242</v>
      </c>
      <c r="BE24" s="1005">
        <f t="shared" si="5"/>
        <v>23.757130738577711</v>
      </c>
      <c r="BF24" s="1005">
        <f t="shared" si="5"/>
        <v>22.165085041975093</v>
      </c>
      <c r="BG24" s="1005">
        <f t="shared" si="5"/>
        <v>23.879520376276712</v>
      </c>
      <c r="BH24" s="1005">
        <f t="shared" si="5"/>
        <v>22.06918141229961</v>
      </c>
      <c r="BI24" s="1005">
        <f t="shared" si="5"/>
        <v>19.211031956494832</v>
      </c>
      <c r="BJ24" s="1005">
        <f t="shared" si="5"/>
        <v>18.953477399198114</v>
      </c>
      <c r="BK24" s="1005">
        <f t="shared" si="5"/>
        <v>18.783743734420742</v>
      </c>
      <c r="BL24" s="1005">
        <f t="shared" si="5"/>
        <v>20.233600914713122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39.911199602583878</v>
      </c>
      <c r="AZ25" s="1005">
        <f t="shared" ref="AZ25:BL25" si="6">Y41</f>
        <v>40.001067498617445</v>
      </c>
      <c r="BA25" s="1005">
        <f t="shared" si="6"/>
        <v>38.752644982543075</v>
      </c>
      <c r="BB25" s="1005">
        <f t="shared" si="6"/>
        <v>38.816493706365463</v>
      </c>
      <c r="BC25" s="1005">
        <f t="shared" si="6"/>
        <v>38.211855702479887</v>
      </c>
      <c r="BD25" s="1005">
        <f t="shared" si="6"/>
        <v>37.208399660069297</v>
      </c>
      <c r="BE25" s="1005">
        <f t="shared" si="6"/>
        <v>36.732623194056409</v>
      </c>
      <c r="BF25" s="1005">
        <f t="shared" si="6"/>
        <v>35.740975514831298</v>
      </c>
      <c r="BG25" s="1005">
        <f t="shared" si="6"/>
        <v>34.837910202560039</v>
      </c>
      <c r="BH25" s="1005">
        <f t="shared" si="6"/>
        <v>34.040246657897391</v>
      </c>
      <c r="BI25" s="1005">
        <f t="shared" si="6"/>
        <v>33.315413399680722</v>
      </c>
      <c r="BJ25" s="1005">
        <f t="shared" si="6"/>
        <v>30.204493819664485</v>
      </c>
      <c r="BK25" s="1005">
        <f t="shared" si="6"/>
        <v>29.808308576804606</v>
      </c>
      <c r="BL25" s="1005">
        <f t="shared" si="6"/>
        <v>30.378761555155261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2.40022203425506</v>
      </c>
      <c r="AZ26" s="1005">
        <f t="shared" si="7"/>
        <v>2.190635840460029</v>
      </c>
      <c r="BA26" s="1005">
        <f t="shared" si="7"/>
        <v>2.9286678269130269</v>
      </c>
      <c r="BB26" s="1005">
        <f t="shared" si="7"/>
        <v>2.1340761369646009</v>
      </c>
      <c r="BC26" s="1005">
        <f t="shared" si="7"/>
        <v>2.2573658635707798</v>
      </c>
      <c r="BD26" s="1005">
        <f t="shared" si="7"/>
        <v>2.727303614825372</v>
      </c>
      <c r="BE26" s="1005">
        <f t="shared" si="7"/>
        <v>2.5591518551532149</v>
      </c>
      <c r="BF26" s="1005">
        <f t="shared" si="7"/>
        <v>2.7214909040908704</v>
      </c>
      <c r="BG26" s="1005">
        <f t="shared" si="7"/>
        <v>2.2382939073911996</v>
      </c>
      <c r="BH26" s="1005">
        <f t="shared" si="7"/>
        <v>2.6727775991904359</v>
      </c>
      <c r="BI26" s="1005">
        <f t="shared" si="7"/>
        <v>2.1095522703503788</v>
      </c>
      <c r="BJ26" s="1005">
        <f t="shared" si="7"/>
        <v>2.2769864293192281</v>
      </c>
      <c r="BK26" s="1005">
        <f t="shared" si="7"/>
        <v>2.05953187610206</v>
      </c>
      <c r="BL26" s="1005">
        <f t="shared" si="7"/>
        <v>2.441025277414298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102.34027466007886</v>
      </c>
      <c r="AZ27" s="1005">
        <f t="shared" si="8"/>
        <v>99.841115027775643</v>
      </c>
      <c r="BA27" s="1005">
        <f t="shared" si="8"/>
        <v>105.65609057088963</v>
      </c>
      <c r="BB27" s="1005">
        <f t="shared" si="8"/>
        <v>112.8671274444803</v>
      </c>
      <c r="BC27" s="1005">
        <f t="shared" si="8"/>
        <v>113.80383946558243</v>
      </c>
      <c r="BD27" s="1005">
        <f t="shared" si="8"/>
        <v>102.93581876391112</v>
      </c>
      <c r="BE27" s="1005">
        <f t="shared" si="8"/>
        <v>97.81448287168017</v>
      </c>
      <c r="BF27" s="1005">
        <f t="shared" si="8"/>
        <v>93.429044173924012</v>
      </c>
      <c r="BG27" s="1005">
        <f t="shared" si="8"/>
        <v>92.232154305641572</v>
      </c>
      <c r="BH27" s="1005">
        <f t="shared" si="8"/>
        <v>86.942417062771867</v>
      </c>
      <c r="BI27" s="1005">
        <f t="shared" si="8"/>
        <v>84.738159581425094</v>
      </c>
      <c r="BJ27" s="1005">
        <f t="shared" si="8"/>
        <v>75.490414309609903</v>
      </c>
      <c r="BK27" s="1005">
        <f t="shared" si="8"/>
        <v>77.097988836643708</v>
      </c>
      <c r="BL27" s="1005">
        <f t="shared" si="8"/>
        <v>80.187750528306978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113.80383946558243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24.861389410022454</v>
      </c>
      <c r="P31" s="453">
        <f t="shared" ref="P31:P43" si="9">O31/$O$30</f>
        <v>0.2184582657911226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22.321660575281971</v>
      </c>
      <c r="P32" s="454">
        <f t="shared" si="9"/>
        <v>0.19614154214922325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1.411915642469231</v>
      </c>
      <c r="P33" s="454">
        <f t="shared" si="9"/>
        <v>1.2406573004035026E-2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1.1278131922712511</v>
      </c>
      <c r="P34" s="454">
        <f t="shared" si="9"/>
        <v>9.9101506378643268E-3</v>
      </c>
      <c r="Q34" s="328"/>
      <c r="R34" s="13"/>
      <c r="S34" s="323"/>
      <c r="T34" s="563" t="s">
        <v>112</v>
      </c>
      <c r="U34" s="332"/>
      <c r="V34" s="332"/>
      <c r="W34" s="332"/>
      <c r="X34" s="893">
        <f>X35+X39+X40+X41+X47</f>
        <v>102.34027466007886</v>
      </c>
      <c r="Y34" s="894">
        <f t="shared" ref="Y34:AK34" si="10">Y35+Y39+Y40+Y41+Y47</f>
        <v>99.841115027775643</v>
      </c>
      <c r="Z34" s="894">
        <f t="shared" si="10"/>
        <v>105.65609057088963</v>
      </c>
      <c r="AA34" s="894">
        <f t="shared" si="10"/>
        <v>112.8671274444803</v>
      </c>
      <c r="AB34" s="894">
        <f t="shared" si="10"/>
        <v>113.80383946558243</v>
      </c>
      <c r="AC34" s="894">
        <f t="shared" si="10"/>
        <v>102.93581876391112</v>
      </c>
      <c r="AD34" s="894">
        <f t="shared" si="10"/>
        <v>97.81448287168017</v>
      </c>
      <c r="AE34" s="894">
        <f t="shared" si="10"/>
        <v>93.429044173924012</v>
      </c>
      <c r="AF34" s="894">
        <f t="shared" si="10"/>
        <v>92.232154305641572</v>
      </c>
      <c r="AG34" s="894">
        <f t="shared" si="10"/>
        <v>86.942417062771867</v>
      </c>
      <c r="AH34" s="894">
        <f t="shared" si="10"/>
        <v>84.738159581425094</v>
      </c>
      <c r="AI34" s="894">
        <f t="shared" si="10"/>
        <v>75.490414309609903</v>
      </c>
      <c r="AJ34" s="894">
        <f t="shared" si="10"/>
        <v>77.097988836643708</v>
      </c>
      <c r="AK34" s="895">
        <f t="shared" si="10"/>
        <v>80.187750528306978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22.089839535978669</v>
      </c>
      <c r="P35" s="453">
        <f t="shared" si="9"/>
        <v>0.1941045191419862</v>
      </c>
      <c r="Q35" s="328"/>
      <c r="R35" s="13"/>
      <c r="S35" s="323"/>
      <c r="T35" s="334"/>
      <c r="U35" s="246" t="s">
        <v>114</v>
      </c>
      <c r="V35" s="344"/>
      <c r="W35" s="344"/>
      <c r="X35" s="896">
        <f>SUM(X36:X38)</f>
        <v>19.697580647530543</v>
      </c>
      <c r="Y35" s="897">
        <f t="shared" ref="Y35:AK35" si="11">SUM(Y36:Y38)</f>
        <v>17.079824970023665</v>
      </c>
      <c r="Z35" s="897">
        <f t="shared" si="11"/>
        <v>17.343983036170378</v>
      </c>
      <c r="AA35" s="897">
        <f t="shared" si="11"/>
        <v>21.695001261453463</v>
      </c>
      <c r="AB35" s="897">
        <f t="shared" si="11"/>
        <v>24.861389410022454</v>
      </c>
      <c r="AC35" s="897">
        <f t="shared" si="11"/>
        <v>21.176572161155494</v>
      </c>
      <c r="AD35" s="897">
        <f t="shared" si="11"/>
        <v>17.405833259356491</v>
      </c>
      <c r="AE35" s="897">
        <f t="shared" si="11"/>
        <v>18.057984868412014</v>
      </c>
      <c r="AF35" s="897">
        <f t="shared" si="11"/>
        <v>16.375034314941775</v>
      </c>
      <c r="AG35" s="897">
        <f t="shared" si="11"/>
        <v>14.309341832100941</v>
      </c>
      <c r="AH35" s="897">
        <f t="shared" si="11"/>
        <v>16.639624489576423</v>
      </c>
      <c r="AI35" s="897">
        <f t="shared" si="11"/>
        <v>11.954653499671457</v>
      </c>
      <c r="AJ35" s="897">
        <f t="shared" si="11"/>
        <v>12.896253387252463</v>
      </c>
      <c r="AK35" s="898">
        <f t="shared" si="11"/>
        <v>14.795391907748204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26.383388953530631</v>
      </c>
      <c r="P36" s="453">
        <f t="shared" si="9"/>
        <v>0.23183215151110723</v>
      </c>
      <c r="Q36" s="328"/>
      <c r="R36" s="13"/>
      <c r="S36" s="356" t="s">
        <v>184</v>
      </c>
      <c r="T36" s="335"/>
      <c r="U36" s="346"/>
      <c r="V36" s="336" t="s">
        <v>184</v>
      </c>
      <c r="W36" s="357"/>
      <c r="X36" s="899">
        <f>VLOOKUP(年度マスタ!$K$4&amp;"_"&amp;X$33,データシート1!$A:$BT,MATCH("aa_"&amp;$S36,データシート1!$A$1:$BT$1,0),0)</f>
        <v>17.042405163100529</v>
      </c>
      <c r="Y36" s="900">
        <f>VLOOKUP(年度マスタ!$K$4&amp;"_"&amp;Y$33,データシート1!$A:$BT,MATCH("aa_"&amp;$S36,データシート1!$A$1:$BT$1,0),0)</f>
        <v>14.44527998222412</v>
      </c>
      <c r="Z36" s="900">
        <f>VLOOKUP(年度マスタ!$K$4&amp;"_"&amp;Z$33,データシート1!$A:$BT,MATCH("aa_"&amp;$S36,データシート1!$A$1:$BT$1,0),0)</f>
        <v>14.443476110362861</v>
      </c>
      <c r="AA36" s="900">
        <f>VLOOKUP(年度マスタ!$K$4&amp;"_"&amp;AA$33,データシート1!$A:$BT,MATCH("aa_"&amp;$S36,データシート1!$A$1:$BT$1,0),0)</f>
        <v>18.879106851197321</v>
      </c>
      <c r="AB36" s="900">
        <f>VLOOKUP(年度マスタ!$K$4&amp;"_"&amp;AB$33,データシート1!$A:$BT,MATCH("aa_"&amp;$S36,データシート1!$A$1:$BT$1,0),0)</f>
        <v>22.321660575281971</v>
      </c>
      <c r="AC36" s="900">
        <f>VLOOKUP(年度マスタ!$K$4&amp;"_"&amp;AC$33,データシート1!$A:$BT,MATCH("aa_"&amp;$S36,データシート1!$A$1:$BT$1,0),0)</f>
        <v>19.22802192393258</v>
      </c>
      <c r="AD36" s="900">
        <f>VLOOKUP(年度マスタ!$K$4&amp;"_"&amp;AD$33,データシート1!$A:$BT,MATCH("aa_"&amp;$S36,データシート1!$A$1:$BT$1,0),0)</f>
        <v>15.54491040400071</v>
      </c>
      <c r="AE36" s="900">
        <f>VLOOKUP(年度マスタ!$K$4&amp;"_"&amp;AE$33,データシート1!$A:$BT,MATCH("aa_"&amp;$S36,データシート1!$A$1:$BT$1,0),0)</f>
        <v>15.977154607748963</v>
      </c>
      <c r="AF36" s="900">
        <f>VLOOKUP(年度マスタ!$K$4&amp;"_"&amp;AF$33,データシート1!$A:$BT,MATCH("aa_"&amp;$S36,データシート1!$A$1:$BT$1,0),0)</f>
        <v>14.345119141491759</v>
      </c>
      <c r="AG36" s="900">
        <f>VLOOKUP(年度マスタ!$K$4&amp;"_"&amp;AG$33,データシート1!$A:$BT,MATCH("aa_"&amp;$S36,データシート1!$A$1:$BT$1,0),0)</f>
        <v>12.4215125669801</v>
      </c>
      <c r="AH36" s="900">
        <f>VLOOKUP(年度マスタ!$K$4&amp;"_"&amp;AH$33,データシート1!$A:$BT,MATCH("aa_"&amp;$S36,データシート1!$A$1:$BT$1,0),0)</f>
        <v>14.869055869783706</v>
      </c>
      <c r="AI36" s="900">
        <f>VLOOKUP(年度マスタ!$K$4&amp;"_"&amp;AI$33,データシート1!$A:$BT,MATCH("aa_"&amp;$S36,データシート1!$A$1:$BT$1,0),0)</f>
        <v>10.85272022120375</v>
      </c>
      <c r="AJ36" s="900">
        <f>VLOOKUP(年度マスタ!$K$4&amp;"_"&amp;AJ$33,データシート1!$A:$BT,MATCH("aa_"&amp;$S36,データシート1!$A$1:$BT$1,0),0)</f>
        <v>11.757381521684284</v>
      </c>
      <c r="AK36" s="901">
        <f>VLOOKUP(年度マスタ!$K$4&amp;"_"&amp;AK$33,データシート1!$A:$BT,MATCH("aa_"&amp;$S36,データシート1!$A$1:$BT$1,0),0)</f>
        <v>13.725088958324061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38.211855702479887</v>
      </c>
      <c r="P37" s="453">
        <f t="shared" si="9"/>
        <v>0.33576947739128132</v>
      </c>
      <c r="Q37" s="328"/>
      <c r="R37" s="13"/>
      <c r="S37" s="356" t="s">
        <v>187</v>
      </c>
      <c r="T37" s="335"/>
      <c r="U37" s="346"/>
      <c r="V37" s="336" t="s">
        <v>194</v>
      </c>
      <c r="W37" s="357"/>
      <c r="X37" s="899">
        <f>VLOOKUP(年度マスタ!$K$4&amp;"_"&amp;X$33,データシート1!$A:$BT,MATCH("aa_"&amp;$S37,データシート1!$A$1:$BT$1,0),0)</f>
        <v>1.243116202439903</v>
      </c>
      <c r="Y37" s="900">
        <f>VLOOKUP(年度マスタ!$K$4&amp;"_"&amp;Y$33,データシート1!$A:$BT,MATCH("aa_"&amp;$S37,データシート1!$A$1:$BT$1,0),0)</f>
        <v>1.3044486046686941</v>
      </c>
      <c r="Z37" s="900">
        <f>VLOOKUP(年度マスタ!$K$4&amp;"_"&amp;Z$33,データシート1!$A:$BT,MATCH("aa_"&amp;$S37,データシート1!$A$1:$BT$1,0),0)</f>
        <v>1.506078474213338</v>
      </c>
      <c r="AA37" s="900">
        <f>VLOOKUP(年度マスタ!$K$4&amp;"_"&amp;AA$33,データシート1!$A:$BT,MATCH("aa_"&amp;$S37,データシート1!$A$1:$BT$1,0),0)</f>
        <v>1.441904058366045</v>
      </c>
      <c r="AB37" s="900">
        <f>VLOOKUP(年度マスタ!$K$4&amp;"_"&amp;AB$33,データシート1!$A:$BT,MATCH("aa_"&amp;$S37,データシート1!$A$1:$BT$1,0),0)</f>
        <v>1.411915642469231</v>
      </c>
      <c r="AC37" s="900">
        <f>VLOOKUP(年度マスタ!$K$4&amp;"_"&amp;AC$33,データシート1!$A:$BT,MATCH("aa_"&amp;$S37,データシート1!$A$1:$BT$1,0),0)</f>
        <v>1.2901766032577271</v>
      </c>
      <c r="AD37" s="900">
        <f>VLOOKUP(年度マスタ!$K$4&amp;"_"&amp;AD$33,データシート1!$A:$BT,MATCH("aa_"&amp;$S37,データシート1!$A$1:$BT$1,0),0)</f>
        <v>1.1966632479345489</v>
      </c>
      <c r="AE37" s="900">
        <f>VLOOKUP(年度マスタ!$K$4&amp;"_"&amp;AE$33,データシート1!$A:$BT,MATCH("aa_"&amp;$S37,データシート1!$A$1:$BT$1,0),0)</f>
        <v>1.3088835901095821</v>
      </c>
      <c r="AF37" s="900">
        <f>VLOOKUP(年度マスタ!$K$4&amp;"_"&amp;AF$33,データシート1!$A:$BT,MATCH("aa_"&amp;$S37,データシート1!$A$1:$BT$1,0),0)</f>
        <v>1.310260665550089</v>
      </c>
      <c r="AG37" s="900">
        <f>VLOOKUP(年度マスタ!$K$4&amp;"_"&amp;AG$33,データシート1!$A:$BT,MATCH("aa_"&amp;$S37,データシート1!$A$1:$BT$1,0),0)</f>
        <v>1.2510006347399261</v>
      </c>
      <c r="AH37" s="900">
        <f>VLOOKUP(年度マスタ!$K$4&amp;"_"&amp;AH$33,データシート1!$A:$BT,MATCH("aa_"&amp;$S37,データシート1!$A$1:$BT$1,0),0)</f>
        <v>1.1286363088222411</v>
      </c>
      <c r="AI37" s="900">
        <f>VLOOKUP(年度マスタ!$K$4&amp;"_"&amp;AI$33,データシート1!$A:$BT,MATCH("aa_"&amp;$S37,データシート1!$A$1:$BT$1,0),0)</f>
        <v>1.0012193297039709</v>
      </c>
      <c r="AJ37" s="900">
        <f>VLOOKUP(年度マスタ!$K$4&amp;"_"&amp;AJ$33,データシート1!$A:$BT,MATCH("aa_"&amp;$S37,データシート1!$A$1:$BT$1,0),0)</f>
        <v>1.047498254385349</v>
      </c>
      <c r="AK37" s="901">
        <f>VLOOKUP(年度マスタ!$K$4&amp;"_"&amp;AK$33,データシート1!$A:$BT,MATCH("aa_"&amp;$S37,データシート1!$A$1:$BT$1,0),0)</f>
        <v>0.99592020015481064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36.881815658517056</v>
      </c>
      <c r="P38" s="454">
        <f t="shared" si="9"/>
        <v>0.32408234934526248</v>
      </c>
      <c r="Q38" s="328"/>
      <c r="R38" s="13"/>
      <c r="S38" s="356" t="s">
        <v>188</v>
      </c>
      <c r="T38" s="335"/>
      <c r="U38" s="348"/>
      <c r="V38" s="358" t="s">
        <v>197</v>
      </c>
      <c r="W38" s="358"/>
      <c r="X38" s="899">
        <f>VLOOKUP(年度マスタ!$K$4&amp;"_"&amp;X$33,データシート1!$A:$BT,MATCH("aa_"&amp;$S38,データシート1!$A$1:$BT$1,0),0)</f>
        <v>1.412059281990109</v>
      </c>
      <c r="Y38" s="900">
        <f>VLOOKUP(年度マスタ!$K$4&amp;"_"&amp;Y$33,データシート1!$A:$BT,MATCH("aa_"&amp;$S38,データシート1!$A$1:$BT$1,0),0)</f>
        <v>1.3300963831308521</v>
      </c>
      <c r="Z38" s="900">
        <f>VLOOKUP(年度マスタ!$K$4&amp;"_"&amp;Z$33,データシート1!$A:$BT,MATCH("aa_"&amp;$S38,データシート1!$A$1:$BT$1,0),0)</f>
        <v>1.3944284515941801</v>
      </c>
      <c r="AA38" s="900">
        <f>VLOOKUP(年度マスタ!$K$4&amp;"_"&amp;AA$33,データシート1!$A:$BT,MATCH("aa_"&amp;$S38,データシート1!$A$1:$BT$1,0),0)</f>
        <v>1.373990351890096</v>
      </c>
      <c r="AB38" s="900">
        <f>VLOOKUP(年度マスタ!$K$4&amp;"_"&amp;AB$33,データシート1!$A:$BT,MATCH("aa_"&amp;$S38,データシート1!$A$1:$BT$1,0),0)</f>
        <v>1.1278131922712511</v>
      </c>
      <c r="AC38" s="900">
        <f>VLOOKUP(年度マスタ!$K$4&amp;"_"&amp;AC$33,データシート1!$A:$BT,MATCH("aa_"&amp;$S38,データシート1!$A$1:$BT$1,0),0)</f>
        <v>0.65837363396518822</v>
      </c>
      <c r="AD38" s="900">
        <f>VLOOKUP(年度マスタ!$K$4&amp;"_"&amp;AD$33,データシート1!$A:$BT,MATCH("aa_"&amp;$S38,データシート1!$A$1:$BT$1,0),0)</f>
        <v>0.66425960742123202</v>
      </c>
      <c r="AE38" s="900">
        <f>VLOOKUP(年度マスタ!$K$4&amp;"_"&amp;AE$33,データシート1!$A:$BT,MATCH("aa_"&amp;$S38,データシート1!$A$1:$BT$1,0),0)</f>
        <v>0.77194667055346733</v>
      </c>
      <c r="AF38" s="900">
        <f>VLOOKUP(年度マスタ!$K$4&amp;"_"&amp;AF$33,データシート1!$A:$BT,MATCH("aa_"&amp;$S38,データシート1!$A$1:$BT$1,0),0)</f>
        <v>0.7196545078999268</v>
      </c>
      <c r="AG38" s="900">
        <f>VLOOKUP(年度マスタ!$K$4&amp;"_"&amp;AG$33,データシート1!$A:$BT,MATCH("aa_"&amp;$S38,データシート1!$A$1:$BT$1,0),0)</f>
        <v>0.63682863038091519</v>
      </c>
      <c r="AH38" s="900">
        <f>VLOOKUP(年度マスタ!$K$4&amp;"_"&amp;AH$33,データシート1!$A:$BT,MATCH("aa_"&amp;$S38,データシート1!$A$1:$BT$1,0),0)</f>
        <v>0.64193231097047498</v>
      </c>
      <c r="AI38" s="900">
        <f>VLOOKUP(年度マスタ!$K$4&amp;"_"&amp;AI$33,データシート1!$A:$BT,MATCH("aa_"&amp;$S38,データシート1!$A$1:$BT$1,0),0)</f>
        <v>0.10071394876373546</v>
      </c>
      <c r="AJ38" s="900">
        <f>VLOOKUP(年度マスタ!$K$4&amp;"_"&amp;AJ$33,データシート1!$A:$BT,MATCH("aa_"&amp;$S38,データシート1!$A$1:$BT$1,0),0)</f>
        <v>9.1373611182828773E-2</v>
      </c>
      <c r="AK38" s="901">
        <f>VLOOKUP(年度マスタ!$K$4&amp;"_"&amp;AK$33,データシート1!$A:$BT,MATCH("aa_"&amp;$S38,データシート1!$A$1:$BT$1,0),0)</f>
        <v>7.4382749269333276E-2</v>
      </c>
      <c r="AL38" s="330"/>
      <c r="AW38" s="17" t="str">
        <f>年度マスタ!H4</f>
        <v>19</v>
      </c>
      <c r="AX38" s="17" t="s">
        <v>198</v>
      </c>
      <c r="AY38" s="17">
        <f>VLOOKUP($AW38&amp;"_"&amp;$AY$34,データシート1!$A:$BT,MATCH($AY$31&amp;"_"&amp;AY$36,データシート1!$A$1:$BT$1,0),0)</f>
        <v>1057.735901644153</v>
      </c>
      <c r="AZ38" s="17">
        <f>VLOOKUP($AW38&amp;"_"&amp;$AY$34,データシート1!$A:$BT,MATCH($AY$31&amp;"_"&amp;AZ$36,データシート1!$A$1:$BT$1,0),0)</f>
        <v>66.455038810330095</v>
      </c>
      <c r="BA38" s="17">
        <f>VLOOKUP($AW38&amp;"_"&amp;$AY$34,データシート1!$A:$BT,MATCH($AY$31&amp;"_"&amp;BA$36,データシート1!$A$1:$BT$1,0),0)</f>
        <v>70.347485121471948</v>
      </c>
      <c r="BB38" s="17">
        <f>VLOOKUP($AW38&amp;"_"&amp;$AY$34,データシート1!$A:$BT,MATCH($AY$31&amp;"_"&amp;BB$36,データシート1!$A$1:$BT$1,0),0)</f>
        <v>1117.9342783704014</v>
      </c>
      <c r="BC38" s="17">
        <f>VLOOKUP($AW38&amp;"_"&amp;$AY$34,データシート1!$A:$BT,MATCH($AY$31&amp;"_"&amp;BC$36,データシート1!$A$1:$BT$1,0),0)</f>
        <v>1132.9780922248231</v>
      </c>
      <c r="BD38" s="17">
        <f>VLOOKUP($AW38&amp;"_"&amp;$AY$34,データシート1!$A:$BT,MATCH($AY$31&amp;"_"&amp;BD$36,データシート1!$A$1:$BT$1,0),0)</f>
        <v>829.84409252977014</v>
      </c>
      <c r="BE38" s="17">
        <f>VLOOKUP($AW38&amp;"_"&amp;$AY$34,データシート1!$A:$BT,MATCH($AY$31&amp;"_"&amp;BE$36,データシート1!$A$1:$BT$1,0),0)</f>
        <v>771.78314709431208</v>
      </c>
      <c r="BF38" s="17">
        <f>VLOOKUP($AW38&amp;"_"&amp;$AY$34,データシート1!$A:$BT,MATCH($AY$31&amp;"_"&amp;BF$36,データシート1!$A$1:$BT$1,0),0)</f>
        <v>47.838517068894276</v>
      </c>
      <c r="BG38" s="17">
        <f>VLOOKUP($AW38&amp;"_"&amp;$AY$34,データシート1!$A:$BT,MATCH($AY$31&amp;"_"&amp;BG$36,データシート1!$A$1:$BT$1,0),0)</f>
        <v>0</v>
      </c>
      <c r="BH38" s="17">
        <f>VLOOKUP($AW38&amp;"_"&amp;$AY$34,データシート1!$A:$BT,MATCH($AY$31&amp;"_"&amp;BH$36,データシート1!$A$1:$BT$1,0),0)</f>
        <v>105.25618813368771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19.482963125549482</v>
      </c>
      <c r="P39" s="454">
        <f t="shared" si="9"/>
        <v>0.17119776641140208</v>
      </c>
      <c r="Q39" s="328"/>
      <c r="R39" s="13"/>
      <c r="S39" s="356" t="s">
        <v>189</v>
      </c>
      <c r="T39" s="335"/>
      <c r="U39" s="343" t="s">
        <v>199</v>
      </c>
      <c r="V39" s="344"/>
      <c r="W39" s="344"/>
      <c r="X39" s="896">
        <f>VLOOKUP(年度マスタ!$K$4&amp;"_"&amp;X$33,データシート1!$A:$BT,MATCH("aa_"&amp;$S39,データシート1!$A$1:$BT$1,0),0)</f>
        <v>18.42230396650201</v>
      </c>
      <c r="Y39" s="897">
        <f>VLOOKUP(年度マスタ!$K$4&amp;"_"&amp;Y$33,データシート1!$A:$BT,MATCH("aa_"&amp;$S39,データシート1!$A$1:$BT$1,0),0)</f>
        <v>19.075997597063981</v>
      </c>
      <c r="Z39" s="897">
        <f>VLOOKUP(年度マスタ!$K$4&amp;"_"&amp;Z$33,データシート1!$A:$BT,MATCH("aa_"&amp;$S39,データシート1!$A$1:$BT$1,0),0)</f>
        <v>21.711124121451661</v>
      </c>
      <c r="AA39" s="897">
        <f>VLOOKUP(年度マスタ!$K$4&amp;"_"&amp;AA$33,データシート1!$A:$BT,MATCH("aa_"&amp;$S39,データシート1!$A$1:$BT$1,0),0)</f>
        <v>21.362724903534549</v>
      </c>
      <c r="AB39" s="897">
        <f>VLOOKUP(年度マスタ!$K$4&amp;"_"&amp;AB$33,データシート1!$A:$BT,MATCH("aa_"&amp;$S39,データシート1!$A$1:$BT$1,0),0)</f>
        <v>22.089839535978669</v>
      </c>
      <c r="AC39" s="897">
        <f>VLOOKUP(年度マスタ!$K$4&amp;"_"&amp;AC$33,データシート1!$A:$BT,MATCH("aa_"&amp;$S39,データシート1!$A$1:$BT$1,0),0)</f>
        <v>19.310593694217719</v>
      </c>
      <c r="AD39" s="897">
        <f>VLOOKUP(年度マスタ!$K$4&amp;"_"&amp;AD$33,データシート1!$A:$BT,MATCH("aa_"&amp;$S39,データシート1!$A$1:$BT$1,0),0)</f>
        <v>17.359743824536341</v>
      </c>
      <c r="AE39" s="897">
        <f>VLOOKUP(年度マスタ!$K$4&amp;"_"&amp;AE$33,データシート1!$A:$BT,MATCH("aa_"&amp;$S39,データシート1!$A$1:$BT$1,0),0)</f>
        <v>14.743507844614726</v>
      </c>
      <c r="AF39" s="897">
        <f>VLOOKUP(年度マスタ!$K$4&amp;"_"&amp;AF$33,データシート1!$A:$BT,MATCH("aa_"&amp;$S39,データシート1!$A$1:$BT$1,0),0)</f>
        <v>14.901395504471843</v>
      </c>
      <c r="AG39" s="897">
        <f>VLOOKUP(年度マスタ!$K$4&amp;"_"&amp;AG$33,データシート1!$A:$BT,MATCH("aa_"&amp;$S39,データシート1!$A$1:$BT$1,0),0)</f>
        <v>13.850869561283481</v>
      </c>
      <c r="AH39" s="897">
        <f>VLOOKUP(年度マスタ!$K$4&amp;"_"&amp;AH$33,データシート1!$A:$BT,MATCH("aa_"&amp;$S39,データシート1!$A$1:$BT$1,0),0)</f>
        <v>13.46253746532274</v>
      </c>
      <c r="AI39" s="897">
        <f>VLOOKUP(年度マスタ!$K$4&amp;"_"&amp;AI$33,データシート1!$A:$BT,MATCH("aa_"&amp;$S39,データシート1!$A$1:$BT$1,0),0)</f>
        <v>12.100803161756614</v>
      </c>
      <c r="AJ39" s="897">
        <f>VLOOKUP(年度マスタ!$K$4&amp;"_"&amp;AJ$33,データシート1!$A:$BT,MATCH("aa_"&amp;$S39,データシート1!$A$1:$BT$1,0),0)</f>
        <v>13.550151262063835</v>
      </c>
      <c r="AK39" s="898">
        <f>VLOOKUP(年度マスタ!$K$4&amp;"_"&amp;AK$33,データシート1!$A:$BT,MATCH("aa_"&amp;$S39,データシート1!$A$1:$BT$1,0),0)</f>
        <v>12.338970873276091</v>
      </c>
      <c r="AL39" s="330"/>
      <c r="AW39" s="17" t="str">
        <f>年度マスタ!K4</f>
        <v>19346</v>
      </c>
      <c r="AX39" s="17" t="s">
        <v>200</v>
      </c>
      <c r="AY39" s="17">
        <f>VLOOKUP($AW39&amp;"_"&amp;$AY$34,データシート1!$A:$BT,MATCH($AY$31&amp;"_"&amp;AY$36,データシート1!$A$1:$BT$1,0),0)</f>
        <v>13.725088958324061</v>
      </c>
      <c r="AZ39" s="17">
        <f>VLOOKUP($AW39&amp;"_"&amp;$AY$34,データシート1!$A:$BT,MATCH($AY$31&amp;"_"&amp;AZ$36,データシート1!$A$1:$BT$1,0),0)</f>
        <v>0.99592020015481064</v>
      </c>
      <c r="BA39" s="17">
        <f>VLOOKUP($AW39&amp;"_"&amp;$AY$34,データシート1!$A:$BT,MATCH($AY$31&amp;"_"&amp;BA$36,データシート1!$A$1:$BT$1,0),0)</f>
        <v>7.4382749269333276E-2</v>
      </c>
      <c r="BB39" s="17">
        <f>VLOOKUP($AW39&amp;"_"&amp;$AY$34,データシート1!$A:$BT,MATCH($AY$31&amp;"_"&amp;BB$36,データシート1!$A$1:$BT$1,0),0)</f>
        <v>12.338970873276091</v>
      </c>
      <c r="BC39" s="17">
        <f>VLOOKUP($AW39&amp;"_"&amp;$AY$34,データシート1!$A:$BT,MATCH($AY$31&amp;"_"&amp;BC$36,データシート1!$A$1:$BT$1,0),0)</f>
        <v>20.233600914713122</v>
      </c>
      <c r="BD39" s="17">
        <f>VLOOKUP($AW39&amp;"_"&amp;$AY$34,データシート1!$A:$BT,MATCH($AY$31&amp;"_"&amp;BD$36,データシート1!$A$1:$BT$1,0),0)</f>
        <v>14.901588353630146</v>
      </c>
      <c r="BE39" s="17">
        <f>VLOOKUP($AW39&amp;"_"&amp;$AY$34,データシート1!$A:$BT,MATCH($AY$31&amp;"_"&amp;BE$36,データシート1!$A$1:$BT$1,0),0)</f>
        <v>14.59553844013902</v>
      </c>
      <c r="BF39" s="17">
        <f>VLOOKUP($AW39&amp;"_"&amp;$AY$34,データシート1!$A:$BT,MATCH($AY$31&amp;"_"&amp;BF$36,データシート1!$A$1:$BT$1,0),0)</f>
        <v>0.88163476138609387</v>
      </c>
      <c r="BG39" s="17">
        <f>VLOOKUP($AW39&amp;"_"&amp;$AY$34,データシート1!$A:$BT,MATCH($AY$31&amp;"_"&amp;BG$36,データシート1!$A$1:$BT$1,0),0)</f>
        <v>0</v>
      </c>
      <c r="BH39" s="17">
        <f>VLOOKUP($AW39&amp;"_"&amp;$AY$34,データシート1!$A:$BT,MATCH($AY$31&amp;"_"&amp;BH$36,データシート1!$A$1:$BT$1,0),0)</f>
        <v>2.441025277414298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17.39885253296757</v>
      </c>
      <c r="P40" s="454">
        <f t="shared" si="9"/>
        <v>0.1528845829338604</v>
      </c>
      <c r="Q40" s="328"/>
      <c r="R40" s="13"/>
      <c r="S40" s="356" t="s">
        <v>165</v>
      </c>
      <c r="T40" s="335"/>
      <c r="U40" s="343" t="s">
        <v>165</v>
      </c>
      <c r="V40" s="344"/>
      <c r="W40" s="344"/>
      <c r="X40" s="896">
        <f>VLOOKUP(年度マスタ!$K$4&amp;"_"&amp;X$33,データシート1!$A:$BT,MATCH("aa_"&amp;$S40,データシート1!$A$1:$BT$1,0),0)</f>
        <v>21.908968409207361</v>
      </c>
      <c r="Y40" s="897">
        <f>VLOOKUP(年度マスタ!$K$4&amp;"_"&amp;Y$33,データシート1!$A:$BT,MATCH("aa_"&amp;$S40,データシート1!$A$1:$BT$1,0),0)</f>
        <v>21.493589121610519</v>
      </c>
      <c r="Z40" s="897">
        <f>VLOOKUP(年度マスタ!$K$4&amp;"_"&amp;Z$33,データシート1!$A:$BT,MATCH("aa_"&amp;$S40,データシート1!$A$1:$BT$1,0),0)</f>
        <v>24.91967060381149</v>
      </c>
      <c r="AA40" s="897">
        <f>VLOOKUP(年度マスタ!$K$4&amp;"_"&amp;AA$33,データシート1!$A:$BT,MATCH("aa_"&amp;$S40,データシート1!$A$1:$BT$1,0),0)</f>
        <v>28.85883143616223</v>
      </c>
      <c r="AB40" s="897">
        <f>VLOOKUP(年度マスタ!$K$4&amp;"_"&amp;AB$33,データシート1!$A:$BT,MATCH("aa_"&amp;$S40,データシート1!$A$1:$BT$1,0),0)</f>
        <v>26.383388953530631</v>
      </c>
      <c r="AC40" s="897">
        <f>VLOOKUP(年度マスタ!$K$4&amp;"_"&amp;AC$33,データシート1!$A:$BT,MATCH("aa_"&amp;$S40,データシート1!$A$1:$BT$1,0),0)</f>
        <v>22.512949633643242</v>
      </c>
      <c r="AD40" s="897">
        <f>VLOOKUP(年度マスタ!$K$4&amp;"_"&amp;AD$33,データシート1!$A:$BT,MATCH("aa_"&amp;$S40,データシート1!$A$1:$BT$1,0),0)</f>
        <v>23.757130738577711</v>
      </c>
      <c r="AE40" s="897">
        <f>VLOOKUP(年度マスタ!$K$4&amp;"_"&amp;AE$33,データシート1!$A:$BT,MATCH("aa_"&amp;$S40,データシート1!$A$1:$BT$1,0),0)</f>
        <v>22.165085041975093</v>
      </c>
      <c r="AF40" s="897">
        <f>VLOOKUP(年度マスタ!$K$4&amp;"_"&amp;AF$33,データシート1!$A:$BT,MATCH("aa_"&amp;$S40,データシート1!$A$1:$BT$1,0),0)</f>
        <v>23.879520376276712</v>
      </c>
      <c r="AG40" s="897">
        <f>VLOOKUP(年度マスタ!$K$4&amp;"_"&amp;AG$33,データシート1!$A:$BT,MATCH("aa_"&amp;$S40,データシート1!$A$1:$BT$1,0),0)</f>
        <v>22.06918141229961</v>
      </c>
      <c r="AH40" s="897">
        <f>VLOOKUP(年度マスタ!$K$4&amp;"_"&amp;AH$33,データシート1!$A:$BT,MATCH("aa_"&amp;$S40,データシート1!$A$1:$BT$1,0),0)</f>
        <v>19.211031956494832</v>
      </c>
      <c r="AI40" s="897">
        <f>VLOOKUP(年度マスタ!$K$4&amp;"_"&amp;AI$33,データシート1!$A:$BT,MATCH("aa_"&amp;$S40,データシート1!$A$1:$BT$1,0),0)</f>
        <v>18.953477399198114</v>
      </c>
      <c r="AJ40" s="897">
        <f>VLOOKUP(年度マスタ!$K$4&amp;"_"&amp;AJ$33,データシート1!$A:$BT,MATCH("aa_"&amp;$S40,データシート1!$A$1:$BT$1,0),0)</f>
        <v>18.783743734420742</v>
      </c>
      <c r="AK40" s="898">
        <f>VLOOKUP(年度マスタ!$K$4&amp;"_"&amp;AK$33,データシート1!$A:$BT,MATCH("aa_"&amp;$S40,データシート1!$A$1:$BT$1,0),0)</f>
        <v>20.233600914713122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1.3300400439628299</v>
      </c>
      <c r="P41" s="454">
        <f t="shared" si="9"/>
        <v>1.1687128046018803E-2</v>
      </c>
      <c r="Q41" s="328"/>
      <c r="R41" s="13"/>
      <c r="S41" s="356" t="s">
        <v>201</v>
      </c>
      <c r="T41" s="335"/>
      <c r="U41" s="246" t="s">
        <v>128</v>
      </c>
      <c r="V41" s="344"/>
      <c r="W41" s="344"/>
      <c r="X41" s="896">
        <f>X42+X45+X46</f>
        <v>39.911199602583878</v>
      </c>
      <c r="Y41" s="897">
        <f t="shared" ref="Y41:AH41" si="12">Y42+Y45+Y46</f>
        <v>40.001067498617445</v>
      </c>
      <c r="Z41" s="897">
        <f t="shared" si="12"/>
        <v>38.752644982543075</v>
      </c>
      <c r="AA41" s="897">
        <f t="shared" si="12"/>
        <v>38.816493706365463</v>
      </c>
      <c r="AB41" s="897">
        <f t="shared" si="12"/>
        <v>38.211855702479887</v>
      </c>
      <c r="AC41" s="897">
        <f t="shared" si="12"/>
        <v>37.208399660069297</v>
      </c>
      <c r="AD41" s="897">
        <f t="shared" si="12"/>
        <v>36.732623194056409</v>
      </c>
      <c r="AE41" s="897">
        <f t="shared" si="12"/>
        <v>35.740975514831298</v>
      </c>
      <c r="AF41" s="897">
        <f t="shared" si="12"/>
        <v>34.837910202560039</v>
      </c>
      <c r="AG41" s="897">
        <f t="shared" si="12"/>
        <v>34.040246657897391</v>
      </c>
      <c r="AH41" s="897">
        <f t="shared" si="12"/>
        <v>33.315413399680722</v>
      </c>
      <c r="AI41" s="897">
        <f>AI42+AI45+AI46</f>
        <v>30.204493819664485</v>
      </c>
      <c r="AJ41" s="897">
        <f>AJ42+AJ45+AJ46</f>
        <v>29.808308576804606</v>
      </c>
      <c r="AK41" s="898">
        <f>AK42+AK45+AK46</f>
        <v>30.378761555155261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38.87717935741297</v>
      </c>
      <c r="Y42" s="900">
        <f t="shared" ref="Y42:AK42" si="13">SUM(Y43:Y44)</f>
        <v>38.931214277972188</v>
      </c>
      <c r="Z42" s="900">
        <f t="shared" si="13"/>
        <v>37.536687379211315</v>
      </c>
      <c r="AA42" s="900">
        <f t="shared" si="13"/>
        <v>37.493245385506484</v>
      </c>
      <c r="AB42" s="900">
        <f t="shared" si="13"/>
        <v>36.881815658517056</v>
      </c>
      <c r="AC42" s="900">
        <f t="shared" si="13"/>
        <v>35.953902726675146</v>
      </c>
      <c r="AD42" s="900">
        <f t="shared" si="13"/>
        <v>35.528236772042007</v>
      </c>
      <c r="AE42" s="900">
        <f t="shared" si="13"/>
        <v>34.585011747016821</v>
      </c>
      <c r="AF42" s="900">
        <f t="shared" si="13"/>
        <v>33.738304340906566</v>
      </c>
      <c r="AG42" s="900">
        <f t="shared" si="13"/>
        <v>33.0297026504835</v>
      </c>
      <c r="AH42" s="900">
        <f t="shared" si="13"/>
        <v>32.346871503938047</v>
      </c>
      <c r="AI42" s="900">
        <f t="shared" si="13"/>
        <v>29.290661567704625</v>
      </c>
      <c r="AJ42" s="900">
        <f t="shared" si="13"/>
        <v>28.921058092793167</v>
      </c>
      <c r="AK42" s="901">
        <f t="shared" si="13"/>
        <v>29.497126793769166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2.2573658635707798</v>
      </c>
      <c r="P43" s="612">
        <f t="shared" si="9"/>
        <v>1.9835586164502584E-2</v>
      </c>
      <c r="Q43" s="328"/>
      <c r="R43" s="13"/>
      <c r="S43" s="356" t="s">
        <v>190</v>
      </c>
      <c r="T43" s="359"/>
      <c r="U43" s="346"/>
      <c r="V43" s="360"/>
      <c r="W43" s="347" t="s">
        <v>190</v>
      </c>
      <c r="X43" s="899">
        <f>VLOOKUP(年度マスタ!$K$4&amp;"_"&amp;X$33,データシート1!$A:$BT,MATCH("aa_"&amp;$S43,データシート1!$A$1:$BT$1,0),0)</f>
        <v>20.637974156883761</v>
      </c>
      <c r="Y43" s="900">
        <f>VLOOKUP(年度マスタ!$K$4&amp;"_"&amp;Y$33,データシート1!$A:$BT,MATCH("aa_"&amp;$S43,データシート1!$A$1:$BT$1,0),0)</f>
        <v>20.505106306473291</v>
      </c>
      <c r="Z43" s="900">
        <f>VLOOKUP(年度マスタ!$K$4&amp;"_"&amp;Z$33,データシート1!$A:$BT,MATCH("aa_"&amp;$S43,データシート1!$A$1:$BT$1,0),0)</f>
        <v>20.123064598509483</v>
      </c>
      <c r="AA43" s="900">
        <f>VLOOKUP(年度マスタ!$K$4&amp;"_"&amp;AA$33,データシート1!$A:$BT,MATCH("aa_"&amp;$S43,データシート1!$A$1:$BT$1,0),0)</f>
        <v>20.184588815615896</v>
      </c>
      <c r="AB43" s="900">
        <f>VLOOKUP(年度マスタ!$K$4&amp;"_"&amp;AB$33,データシート1!$A:$BT,MATCH("aa_"&amp;$S43,データシート1!$A$1:$BT$1,0),0)</f>
        <v>19.482963125549482</v>
      </c>
      <c r="AC43" s="900">
        <f>VLOOKUP(年度マスタ!$K$4&amp;"_"&amp;AC$33,データシート1!$A:$BT,MATCH("aa_"&amp;$S43,データシート1!$A$1:$BT$1,0),0)</f>
        <v>18.580104183899387</v>
      </c>
      <c r="AD43" s="900">
        <f>VLOOKUP(年度マスタ!$K$4&amp;"_"&amp;AD$33,データシート1!$A:$BT,MATCH("aa_"&amp;$S43,データシート1!$A$1:$BT$1,0),0)</f>
        <v>18.366850242248574</v>
      </c>
      <c r="AE43" s="900">
        <f>VLOOKUP(年度マスタ!$K$4&amp;"_"&amp;AE$33,データシート1!$A:$BT,MATCH("aa_"&amp;$S43,データシート1!$A$1:$BT$1,0),0)</f>
        <v>18.06049844927632</v>
      </c>
      <c r="AF43" s="900">
        <f>VLOOKUP(年度マスタ!$K$4&amp;"_"&amp;AF$33,データシート1!$A:$BT,MATCH("aa_"&amp;$S43,データシート1!$A$1:$BT$1,0),0)</f>
        <v>17.767466695117161</v>
      </c>
      <c r="AG43" s="900">
        <f>VLOOKUP(年度マスタ!$K$4&amp;"_"&amp;AG$33,データシート1!$A:$BT,MATCH("aa_"&amp;$S43,データシート1!$A$1:$BT$1,0),0)</f>
        <v>17.409037920144844</v>
      </c>
      <c r="AH43" s="900">
        <f>VLOOKUP(年度マスタ!$K$4&amp;"_"&amp;AH$33,データシート1!$A:$BT,MATCH("aa_"&amp;$S43,データシート1!$A$1:$BT$1,0),0)</f>
        <v>16.935886663464998</v>
      </c>
      <c r="AI43" s="900">
        <f>VLOOKUP(年度マスタ!$K$4&amp;"_"&amp;AI$33,データシート1!$A:$BT,MATCH("aa_"&amp;$S43,データシート1!$A$1:$BT$1,0),0)</f>
        <v>14.855024408164988</v>
      </c>
      <c r="AJ43" s="900">
        <f>VLOOKUP(年度マスタ!$K$4&amp;"_"&amp;AJ$33,データシート1!$A:$BT,MATCH("aa_"&amp;$S43,データシート1!$A$1:$BT$1,0),0)</f>
        <v>14.18665809473095</v>
      </c>
      <c r="AK43" s="901">
        <f>VLOOKUP(年度マスタ!$K$4&amp;"_"&amp;AK$33,データシート1!$A:$BT,MATCH("aa_"&amp;$S43,データシート1!$A$1:$BT$1,0),0)</f>
        <v>14.901588353630146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18.239205200529209</v>
      </c>
      <c r="Y44" s="900">
        <f>VLOOKUP(年度マスタ!$K$4&amp;"_"&amp;Y$33,データシート1!$A:$BT,MATCH("aa_"&amp;$S44,データシート1!$A$1:$BT$1,0),0)</f>
        <v>18.426107971498901</v>
      </c>
      <c r="Z44" s="900">
        <f>VLOOKUP(年度マスタ!$K$4&amp;"_"&amp;Z$33,データシート1!$A:$BT,MATCH("aa_"&amp;$S44,データシート1!$A$1:$BT$1,0),0)</f>
        <v>17.413622780701829</v>
      </c>
      <c r="AA44" s="900">
        <f>VLOOKUP(年度マスタ!$K$4&amp;"_"&amp;AA$33,データシート1!$A:$BT,MATCH("aa_"&amp;$S44,データシート1!$A$1:$BT$1,0),0)</f>
        <v>17.308656569890587</v>
      </c>
      <c r="AB44" s="900">
        <f>VLOOKUP(年度マスタ!$K$4&amp;"_"&amp;AB$33,データシート1!$A:$BT,MATCH("aa_"&amp;$S44,データシート1!$A$1:$BT$1,0),0)</f>
        <v>17.39885253296757</v>
      </c>
      <c r="AC44" s="900">
        <f>VLOOKUP(年度マスタ!$K$4&amp;"_"&amp;AC$33,データシート1!$A:$BT,MATCH("aa_"&amp;$S44,データシート1!$A$1:$BT$1,0),0)</f>
        <v>17.373798542775759</v>
      </c>
      <c r="AD44" s="900">
        <f>VLOOKUP(年度マスタ!$K$4&amp;"_"&amp;AD$33,データシート1!$A:$BT,MATCH("aa_"&amp;$S44,データシート1!$A$1:$BT$1,0),0)</f>
        <v>17.161386529793436</v>
      </c>
      <c r="AE44" s="900">
        <f>VLOOKUP(年度マスタ!$K$4&amp;"_"&amp;AE$33,データシート1!$A:$BT,MATCH("aa_"&amp;$S44,データシート1!$A$1:$BT$1,0),0)</f>
        <v>16.524513297740501</v>
      </c>
      <c r="AF44" s="900">
        <f>VLOOKUP(年度マスタ!$K$4&amp;"_"&amp;AF$33,データシート1!$A:$BT,MATCH("aa_"&amp;$S44,データシート1!$A$1:$BT$1,0),0)</f>
        <v>15.970837645789405</v>
      </c>
      <c r="AG44" s="900">
        <f>VLOOKUP(年度マスタ!$K$4&amp;"_"&amp;AG$33,データシート1!$A:$BT,MATCH("aa_"&amp;$S44,データシート1!$A$1:$BT$1,0),0)</f>
        <v>15.620664730338657</v>
      </c>
      <c r="AH44" s="900">
        <f>VLOOKUP(年度マスタ!$K$4&amp;"_"&amp;AH$33,データシート1!$A:$BT,MATCH("aa_"&amp;$S44,データシート1!$A$1:$BT$1,0),0)</f>
        <v>15.410984840473047</v>
      </c>
      <c r="AI44" s="900">
        <f>VLOOKUP(年度マスタ!$K$4&amp;"_"&amp;AI$33,データシート1!$A:$BT,MATCH("aa_"&amp;$S44,データシート1!$A$1:$BT$1,0),0)</f>
        <v>14.435637159539636</v>
      </c>
      <c r="AJ44" s="900">
        <f>VLOOKUP(年度マスタ!$K$4&amp;"_"&amp;AJ$33,データシート1!$A:$BT,MATCH("aa_"&amp;$S44,データシート1!$A$1:$BT$1,0),0)</f>
        <v>14.734399998062219</v>
      </c>
      <c r="AK44" s="901">
        <f>VLOOKUP(年度マスタ!$K$4&amp;"_"&amp;AK$33,データシート1!$A:$BT,MATCH("aa_"&amp;$S44,データシート1!$A$1:$BT$1,0),0)</f>
        <v>14.59553844013902</v>
      </c>
      <c r="AL44" s="330"/>
      <c r="AW44" s="17" t="str">
        <f>AW47</f>
        <v>山梨県</v>
      </c>
      <c r="AX44" s="1010">
        <f t="shared" si="14"/>
        <v>0.22971129711870666</v>
      </c>
      <c r="AY44" s="1010">
        <f t="shared" si="14"/>
        <v>0.21498021970629475</v>
      </c>
      <c r="AZ44" s="1010">
        <f t="shared" si="14"/>
        <v>0.21787316473018156</v>
      </c>
      <c r="BA44" s="1010">
        <f t="shared" si="14"/>
        <v>0.31719441619481009</v>
      </c>
      <c r="BB44" s="1010">
        <f t="shared" si="14"/>
        <v>2.0240902250006881E-2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1.03402024517091</v>
      </c>
      <c r="Y45" s="900">
        <f>VLOOKUP(年度マスタ!$K$4&amp;"_"&amp;Y$33,データシート1!$A:$BT,MATCH("aa_"&amp;$S45,データシート1!$A$1:$BT$1,0),0)</f>
        <v>1.06985322064526</v>
      </c>
      <c r="Z45" s="900">
        <f>VLOOKUP(年度マスタ!$K$4&amp;"_"&amp;Z$33,データシート1!$A:$BT,MATCH("aa_"&amp;$S45,データシート1!$A$1:$BT$1,0),0)</f>
        <v>1.2159576033317601</v>
      </c>
      <c r="AA45" s="900">
        <f>VLOOKUP(年度マスタ!$K$4&amp;"_"&amp;AA$33,データシート1!$A:$BT,MATCH("aa_"&amp;$S45,データシート1!$A$1:$BT$1,0),0)</f>
        <v>1.32324832085898</v>
      </c>
      <c r="AB45" s="900">
        <f>VLOOKUP(年度マスタ!$K$4&amp;"_"&amp;AB$33,データシート1!$A:$BT,MATCH("aa_"&amp;$S45,データシート1!$A$1:$BT$1,0),0)</f>
        <v>1.3300400439628299</v>
      </c>
      <c r="AC45" s="900">
        <f>VLOOKUP(年度マスタ!$K$4&amp;"_"&amp;AC$33,データシート1!$A:$BT,MATCH("aa_"&amp;$S45,データシート1!$A$1:$BT$1,0),0)</f>
        <v>1.25449693339415</v>
      </c>
      <c r="AD45" s="900">
        <f>VLOOKUP(年度マスタ!$K$4&amp;"_"&amp;AD$33,データシート1!$A:$BT,MATCH("aa_"&amp;$S45,データシート1!$A$1:$BT$1,0),0)</f>
        <v>1.2043864220144</v>
      </c>
      <c r="AE45" s="900">
        <f>VLOOKUP(年度マスタ!$K$4&amp;"_"&amp;AE$33,データシート1!$A:$BT,MATCH("aa_"&amp;$S45,データシート1!$A$1:$BT$1,0),0)</f>
        <v>1.1559637678144752</v>
      </c>
      <c r="AF45" s="900">
        <f>VLOOKUP(年度マスタ!$K$4&amp;"_"&amp;AF$33,データシート1!$A:$BT,MATCH("aa_"&amp;$S45,データシート1!$A$1:$BT$1,0),0)</f>
        <v>1.0996058616534701</v>
      </c>
      <c r="AG45" s="900">
        <f>VLOOKUP(年度マスタ!$K$4&amp;"_"&amp;AG$33,データシート1!$A:$BT,MATCH("aa_"&amp;$S45,データシート1!$A$1:$BT$1,0),0)</f>
        <v>1.0105440074138901</v>
      </c>
      <c r="AH45" s="900">
        <f>VLOOKUP(年度マスタ!$K$4&amp;"_"&amp;AH$33,データシート1!$A:$BT,MATCH("aa_"&amp;$S45,データシート1!$A$1:$BT$1,0),0)</f>
        <v>0.96854189574267802</v>
      </c>
      <c r="AI45" s="900">
        <f>VLOOKUP(年度マスタ!$K$4&amp;"_"&amp;AI$33,データシート1!$A:$BT,MATCH("aa_"&amp;$S45,データシート1!$A$1:$BT$1,0),0)</f>
        <v>0.91383225195985895</v>
      </c>
      <c r="AJ45" s="900">
        <f>VLOOKUP(年度マスタ!$K$4&amp;"_"&amp;AJ$33,データシート1!$A:$BT,MATCH("aa_"&amp;$S45,データシート1!$A$1:$BT$1,0),0)</f>
        <v>0.88725048401143802</v>
      </c>
      <c r="AK45" s="901">
        <f>VLOOKUP(年度マスタ!$K$4&amp;"_"&amp;AK$33,データシート1!$A:$BT,MATCH("aa_"&amp;$S45,データシート1!$A$1:$BT$1,0),0)</f>
        <v>0.88163476138609387</v>
      </c>
      <c r="AL45" s="330"/>
      <c r="AW45" s="17" t="str">
        <f>AW48</f>
        <v>市川三郷町</v>
      </c>
      <c r="AX45" s="1010">
        <f t="shared" ref="AX45:BB45" si="15">AX48/$BC48</f>
        <v>0.18450937718380442</v>
      </c>
      <c r="AY45" s="1010">
        <f t="shared" si="15"/>
        <v>0.15387600714550942</v>
      </c>
      <c r="AZ45" s="1010">
        <f t="shared" si="15"/>
        <v>0.25232782789648756</v>
      </c>
      <c r="BA45" s="1010">
        <f t="shared" si="15"/>
        <v>0.3788454141063764</v>
      </c>
      <c r="BB45" s="1010">
        <f t="shared" si="15"/>
        <v>3.0441373667822177E-2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2.40022203425506</v>
      </c>
      <c r="Y47" s="903">
        <f>VLOOKUP(年度マスタ!$K$4&amp;"_"&amp;Y$33,データシート1!$A:$BT,MATCH("aa_"&amp;$S47,データシート1!$A$1:$BT$1,0),0)</f>
        <v>2.190635840460029</v>
      </c>
      <c r="Z47" s="903">
        <f>VLOOKUP(年度マスタ!$K$4&amp;"_"&amp;Z$33,データシート1!$A:$BT,MATCH("aa_"&amp;$S47,データシート1!$A$1:$BT$1,0),0)</f>
        <v>2.9286678269130269</v>
      </c>
      <c r="AA47" s="903">
        <f>VLOOKUP(年度マスタ!$K$4&amp;"_"&amp;AA$33,データシート1!$A:$BT,MATCH("aa_"&amp;$S47,データシート1!$A$1:$BT$1,0),0)</f>
        <v>2.1340761369646009</v>
      </c>
      <c r="AB47" s="903">
        <f>VLOOKUP(年度マスタ!$K$4&amp;"_"&amp;AB$33,データシート1!$A:$BT,MATCH("aa_"&amp;$S47,データシート1!$A$1:$BT$1,0),0)</f>
        <v>2.2573658635707798</v>
      </c>
      <c r="AC47" s="903">
        <f>VLOOKUP(年度マスタ!$K$4&amp;"_"&amp;AC$33,データシート1!$A:$BT,MATCH("aa_"&amp;$S47,データシート1!$A$1:$BT$1,0),0)</f>
        <v>2.727303614825372</v>
      </c>
      <c r="AD47" s="903">
        <f>VLOOKUP(年度マスタ!$K$4&amp;"_"&amp;AD$33,データシート1!$A:$BT,MATCH("aa_"&amp;$S47,データシート1!$A$1:$BT$1,0),0)</f>
        <v>2.5591518551532149</v>
      </c>
      <c r="AE47" s="903">
        <f>VLOOKUP(年度マスタ!$K$4&amp;"_"&amp;AE$33,データシート1!$A:$BT,MATCH("aa_"&amp;$S47,データシート1!$A$1:$BT$1,0),0)</f>
        <v>2.7214909040908704</v>
      </c>
      <c r="AF47" s="903">
        <f>VLOOKUP(年度マスタ!$K$4&amp;"_"&amp;AF$33,データシート1!$A:$BT,MATCH("aa_"&amp;$S47,データシート1!$A$1:$BT$1,0),0)</f>
        <v>2.2382939073911996</v>
      </c>
      <c r="AG47" s="903">
        <f>VLOOKUP(年度マスタ!$K$4&amp;"_"&amp;AG$33,データシート1!$A:$BT,MATCH("aa_"&amp;$S47,データシート1!$A$1:$BT$1,0),0)</f>
        <v>2.6727775991904359</v>
      </c>
      <c r="AH47" s="903">
        <f>VLOOKUP(年度マスタ!$K$4&amp;"_"&amp;AH$33,データシート1!$A:$BT,MATCH("aa_"&amp;$S47,データシート1!$A$1:$BT$1,0),0)</f>
        <v>2.1095522703503788</v>
      </c>
      <c r="AI47" s="903">
        <f>VLOOKUP(年度マスタ!$K$4&amp;"_"&amp;AI$33,データシート1!$A:$BT,MATCH("aa_"&amp;$S47,データシート1!$A$1:$BT$1,0),0)</f>
        <v>2.2769864293192281</v>
      </c>
      <c r="AJ47" s="903">
        <f>VLOOKUP(年度マスタ!$K$4&amp;"_"&amp;AJ$33,データシート1!$A:$BT,MATCH("aa_"&amp;$S47,データシート1!$A$1:$BT$1,0),0)</f>
        <v>2.05953187610206</v>
      </c>
      <c r="AK47" s="904">
        <f>VLOOKUP(年度マスタ!$K$4&amp;"_"&amp;AK$33,データシート1!$A:$BT,MATCH("aa_"&amp;$S47,データシート1!$A$1:$BT$1,0),0)</f>
        <v>2.441025277414298</v>
      </c>
      <c r="AL47" s="330"/>
      <c r="AW47" s="17" t="str">
        <f>年度マスタ!I4</f>
        <v>山梨県</v>
      </c>
      <c r="AX47" s="1011">
        <f>SUM(AY38:BA38)</f>
        <v>1194.538425575955</v>
      </c>
      <c r="AY47" s="1011">
        <f t="shared" si="17"/>
        <v>1117.9342783704014</v>
      </c>
      <c r="AZ47" s="1011">
        <f t="shared" si="17"/>
        <v>1132.9780922248231</v>
      </c>
      <c r="BA47" s="1011">
        <f>SUM(BD38:BG38)</f>
        <v>1649.4657566929766</v>
      </c>
      <c r="BB47" s="1011">
        <f>BH38</f>
        <v>105.25618813368771</v>
      </c>
      <c r="BC47" s="1011">
        <f>SUM(AX47:BB47)</f>
        <v>5200.1727409978439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市川三郷町</v>
      </c>
      <c r="AX48" s="1011">
        <f>SUM(AY39:BA39)</f>
        <v>14.795391907748204</v>
      </c>
      <c r="AY48" s="1011">
        <f>BB39</f>
        <v>12.338970873276091</v>
      </c>
      <c r="AZ48" s="1011">
        <f>BC39</f>
        <v>20.233600914713122</v>
      </c>
      <c r="BA48" s="1011">
        <f>SUM(BD39:BG39)</f>
        <v>30.378761555155261</v>
      </c>
      <c r="BB48" s="1011">
        <f>BH39</f>
        <v>2.441025277414298</v>
      </c>
      <c r="BC48" s="1011">
        <f>SUM(AX48:BB48)</f>
        <v>80.187750528306978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80.187750528306978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14.795391907748204</v>
      </c>
      <c r="P52" s="453">
        <f t="shared" ref="P52:P64" si="18">O52/$O$51</f>
        <v>0.18450937718380442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13.725088958324061</v>
      </c>
      <c r="P53" s="454">
        <f t="shared" si="18"/>
        <v>0.17116191522892246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0.99592020015481064</v>
      </c>
      <c r="P54" s="454">
        <f t="shared" si="18"/>
        <v>1.2419854573713751E-2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7.4382749269333276E-2</v>
      </c>
      <c r="P55" s="454">
        <f t="shared" si="18"/>
        <v>9.2760738116821862E-4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12.338970873276091</v>
      </c>
      <c r="P56" s="453">
        <f t="shared" si="18"/>
        <v>0.15387600714550942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20.233600914713122</v>
      </c>
      <c r="P57" s="453">
        <f t="shared" si="18"/>
        <v>0.25232782789648756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30.378761555155261</v>
      </c>
      <c r="P58" s="453">
        <f t="shared" si="18"/>
        <v>0.3788454141063764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29.497126793769166</v>
      </c>
      <c r="P59" s="454">
        <f t="shared" si="18"/>
        <v>0.36785078268726867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14.901588353630146</v>
      </c>
      <c r="P60" s="454">
        <f t="shared" si="18"/>
        <v>0.18583372467057491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14.59553844013902</v>
      </c>
      <c r="P61" s="454">
        <f t="shared" si="18"/>
        <v>0.18201705801669379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0.88163476138609387</v>
      </c>
      <c r="P62" s="454">
        <f t="shared" si="18"/>
        <v>1.0994631419107699E-2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2.441025277414298</v>
      </c>
      <c r="P64" s="612">
        <f t="shared" si="18"/>
        <v>3.0441373667822177E-2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市川三郷町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282.61810000000003</v>
      </c>
      <c r="AI7" s="78">
        <f>VLOOKUP(年度マスタ!$K$4&amp;"_"&amp;$AG7,データシート1!$A:$BT,MATCH("ab_"&amp;AI$2,データシート1!$A$1:$BT$1,0),0)</f>
        <v>578</v>
      </c>
      <c r="AJ7" s="78">
        <f>VLOOKUP(年度マスタ!$K$4&amp;"_"&amp;$AG7,データシート1!$A:$BT,MATCH("ab_"&amp;AJ$2,データシート1!$A$1:$BT$1,0),0)</f>
        <v>41</v>
      </c>
      <c r="AK7" s="78">
        <f>VLOOKUP(年度マスタ!$K$4&amp;"_"&amp;$AG7,データシート1!$A:$BT,MATCH("ab_"&amp;AK$2,データシート1!$A$1:$BT$1,0),0)</f>
        <v>3899</v>
      </c>
      <c r="AL7" s="78">
        <f>VLOOKUP(年度マスタ!$K$4&amp;"_"&amp;$AG7,データシート1!$A:$BT,MATCH("ab_"&amp;AL$2,データシート1!$A$1:$BT$1,0),0)</f>
        <v>6504</v>
      </c>
      <c r="AM7" s="78">
        <f>VLOOKUP(年度マスタ!$K$4&amp;"_"&amp;$AG7,データシート1!$A:$BT,MATCH("ab_"&amp;AM$2,データシート1!$A$1:$BT$1,0),0)</f>
        <v>10433</v>
      </c>
      <c r="AN7" s="78">
        <f>VLOOKUP(年度マスタ!$K$4&amp;"_"&amp;$AG7,データシート1!$A:$BT,MATCH("ab_"&amp;AN$2,データシート1!$A$1:$BT$1,0),0)</f>
        <v>3671</v>
      </c>
      <c r="AO7" s="78">
        <f>VLOOKUP(年度マスタ!$K$4&amp;"_"&amp;$AG7,データシート1!$A:$BT,MATCH("ab_"&amp;AO$2,データシート1!$A$1:$BT$1,0),0)</f>
        <v>17737</v>
      </c>
      <c r="AP7" s="78">
        <f>VLOOKUP(年度マスタ!$K$4&amp;"_"&amp;$AG7,データシート1!$A:$BT,MATCH("ab_"&amp;AP$2,データシート1!$A$1:$BT$1,0),0)</f>
        <v>0</v>
      </c>
      <c r="AQ7" s="954">
        <f>VLOOKUP(年度マスタ!$K$4&amp;"_"&amp;$AG7,データシート1!$A:$BT,MATCH("ab_"&amp;AQ$2,データシート1!$A$1:$BT$1,0),0)</f>
        <v>2.40022203425506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283.20139999999998</v>
      </c>
      <c r="AI8" s="78">
        <f>VLOOKUP(年度マスタ!$K$4&amp;"_"&amp;$AG8,データシート1!$A:$BT,MATCH("ab_"&amp;AI$2,データシート1!$A$1:$BT$1,0),0)</f>
        <v>578</v>
      </c>
      <c r="AJ8" s="78">
        <f>VLOOKUP(年度マスタ!$K$4&amp;"_"&amp;$AG8,データシート1!$A:$BT,MATCH("ab_"&amp;AJ$2,データシート1!$A$1:$BT$1,0),0)</f>
        <v>41</v>
      </c>
      <c r="AK8" s="78">
        <f>VLOOKUP(年度マスタ!$K$4&amp;"_"&amp;$AG8,データシート1!$A:$BT,MATCH("ab_"&amp;AK$2,データシート1!$A$1:$BT$1,0),0)</f>
        <v>3899</v>
      </c>
      <c r="AL8" s="78">
        <f>VLOOKUP(年度マスタ!$K$4&amp;"_"&amp;$AG8,データシート1!$A:$BT,MATCH("ab_"&amp;AL$2,データシート1!$A$1:$BT$1,0),0)</f>
        <v>6557</v>
      </c>
      <c r="AM8" s="78">
        <f>VLOOKUP(年度マスタ!$K$4&amp;"_"&amp;$AG8,データシート1!$A:$BT,MATCH("ab_"&amp;AM$2,データシート1!$A$1:$BT$1,0),0)</f>
        <v>10414</v>
      </c>
      <c r="AN8" s="78">
        <f>VLOOKUP(年度マスタ!$K$4&amp;"_"&amp;$AG8,データシート1!$A:$BT,MATCH("ab_"&amp;AN$2,データシート1!$A$1:$BT$1,0),0)</f>
        <v>3616</v>
      </c>
      <c r="AO8" s="78">
        <f>VLOOKUP(年度マスタ!$K$4&amp;"_"&amp;$AG8,データシート1!$A:$BT,MATCH("ab_"&amp;AO$2,データシート1!$A$1:$BT$1,0),0)</f>
        <v>17585</v>
      </c>
      <c r="AP8" s="78">
        <f>VLOOKUP(年度マスタ!$K$4&amp;"_"&amp;$AG8,データシート1!$A:$BT,MATCH("ab_"&amp;AP$2,データシート1!$A$1:$BT$1,0),0)</f>
        <v>0</v>
      </c>
      <c r="AQ8" s="954">
        <f>VLOOKUP(年度マスタ!$K$4&amp;"_"&amp;$AG8,データシート1!$A:$BT,MATCH("ab_"&amp;AQ$2,データシート1!$A$1:$BT$1,0),0)</f>
        <v>2.190635840460029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306.70060000000001</v>
      </c>
      <c r="AI9" s="78">
        <f>VLOOKUP(年度マスタ!$K$4&amp;"_"&amp;$AG9,データシート1!$A:$BT,MATCH("ab_"&amp;AI$2,データシート1!$A$1:$BT$1,0),0)</f>
        <v>578</v>
      </c>
      <c r="AJ9" s="78">
        <f>VLOOKUP(年度マスタ!$K$4&amp;"_"&amp;$AG9,データシート1!$A:$BT,MATCH("ab_"&amp;AJ$2,データシート1!$A$1:$BT$1,0),0)</f>
        <v>41</v>
      </c>
      <c r="AK9" s="78">
        <f>VLOOKUP(年度マスタ!$K$4&amp;"_"&amp;$AG9,データシート1!$A:$BT,MATCH("ab_"&amp;AK$2,データシート1!$A$1:$BT$1,0),0)</f>
        <v>3899</v>
      </c>
      <c r="AL9" s="78">
        <f>VLOOKUP(年度マスタ!$K$4&amp;"_"&amp;$AG9,データシート1!$A:$BT,MATCH("ab_"&amp;AL$2,データシート1!$A$1:$BT$1,0),0)</f>
        <v>6568</v>
      </c>
      <c r="AM9" s="78">
        <f>VLOOKUP(年度マスタ!$K$4&amp;"_"&amp;$AG9,データシート1!$A:$BT,MATCH("ab_"&amp;AM$2,データシート1!$A$1:$BT$1,0),0)</f>
        <v>10442</v>
      </c>
      <c r="AN9" s="78">
        <f>VLOOKUP(年度マスタ!$K$4&amp;"_"&amp;$AG9,データシート1!$A:$BT,MATCH("ab_"&amp;AN$2,データシート1!$A$1:$BT$1,0),0)</f>
        <v>3519</v>
      </c>
      <c r="AO9" s="78">
        <f>VLOOKUP(年度マスタ!$K$4&amp;"_"&amp;$AG9,データシート1!$A:$BT,MATCH("ab_"&amp;AO$2,データシート1!$A$1:$BT$1,0),0)</f>
        <v>17327</v>
      </c>
      <c r="AP9" s="78">
        <f>VLOOKUP(年度マスタ!$K$4&amp;"_"&amp;$AG9,データシート1!$A:$BT,MATCH("ab_"&amp;AP$2,データシート1!$A$1:$BT$1,0),0)</f>
        <v>0</v>
      </c>
      <c r="AQ9" s="954">
        <f>VLOOKUP(年度マスタ!$K$4&amp;"_"&amp;$AG9,データシート1!$A:$BT,MATCH("ab_"&amp;AQ$2,データシート1!$A$1:$BT$1,0),0)</f>
        <v>2.9286678269130269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315.49779999999998</v>
      </c>
      <c r="AI10" s="78">
        <f>VLOOKUP(年度マスタ!$K$4&amp;"_"&amp;$AG10,データシート1!$A:$BT,MATCH("ab_"&amp;AI$2,データシート1!$A$1:$BT$1,0),0)</f>
        <v>578</v>
      </c>
      <c r="AJ10" s="78">
        <f>VLOOKUP(年度マスタ!$K$4&amp;"_"&amp;$AG10,データシート1!$A:$BT,MATCH("ab_"&amp;AJ$2,データシート1!$A$1:$BT$1,0),0)</f>
        <v>41</v>
      </c>
      <c r="AK10" s="78">
        <f>VLOOKUP(年度マスタ!$K$4&amp;"_"&amp;$AG10,データシート1!$A:$BT,MATCH("ab_"&amp;AK$2,データシート1!$A$1:$BT$1,0),0)</f>
        <v>3899</v>
      </c>
      <c r="AL10" s="78">
        <f>VLOOKUP(年度マスタ!$K$4&amp;"_"&amp;$AG10,データシート1!$A:$BT,MATCH("ab_"&amp;AL$2,データシート1!$A$1:$BT$1,0),0)</f>
        <v>6659</v>
      </c>
      <c r="AM10" s="78">
        <f>VLOOKUP(年度マスタ!$K$4&amp;"_"&amp;$AG10,データシート1!$A:$BT,MATCH("ab_"&amp;AM$2,データシート1!$A$1:$BT$1,0),0)</f>
        <v>10557</v>
      </c>
      <c r="AN10" s="78">
        <f>VLOOKUP(年度マスタ!$K$4&amp;"_"&amp;$AG10,データシート1!$A:$BT,MATCH("ab_"&amp;AN$2,データシート1!$A$1:$BT$1,0),0)</f>
        <v>3478</v>
      </c>
      <c r="AO10" s="78">
        <f>VLOOKUP(年度マスタ!$K$4&amp;"_"&amp;$AG10,データシート1!$A:$BT,MATCH("ab_"&amp;AO$2,データシート1!$A$1:$BT$1,0),0)</f>
        <v>17355</v>
      </c>
      <c r="AP10" s="78">
        <f>VLOOKUP(年度マスタ!$K$4&amp;"_"&amp;$AG10,データシート1!$A:$BT,MATCH("ab_"&amp;AP$2,データシート1!$A$1:$BT$1,0),0)</f>
        <v>0</v>
      </c>
      <c r="AQ10" s="954">
        <f>VLOOKUP(年度マスタ!$K$4&amp;"_"&amp;$AG10,データシート1!$A:$BT,MATCH("ab_"&amp;AQ$2,データシート1!$A$1:$BT$1,0),0)</f>
        <v>2.1340761369646009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322.2251</v>
      </c>
      <c r="AI11" s="78">
        <f>VLOOKUP(年度マスタ!$K$4&amp;"_"&amp;$AG11,データシート1!$A:$BT,MATCH("ab_"&amp;AI$2,データシート1!$A$1:$BT$1,0),0)</f>
        <v>578</v>
      </c>
      <c r="AJ11" s="78">
        <f>VLOOKUP(年度マスタ!$K$4&amp;"_"&amp;$AG11,データシート1!$A:$BT,MATCH("ab_"&amp;AJ$2,データシート1!$A$1:$BT$1,0),0)</f>
        <v>41</v>
      </c>
      <c r="AK11" s="78">
        <f>VLOOKUP(年度マスタ!$K$4&amp;"_"&amp;$AG11,データシート1!$A:$BT,MATCH("ab_"&amp;AK$2,データシート1!$A$1:$BT$1,0),0)</f>
        <v>3899</v>
      </c>
      <c r="AL11" s="78">
        <f>VLOOKUP(年度マスタ!$K$4&amp;"_"&amp;$AG11,データシート1!$A:$BT,MATCH("ab_"&amp;AL$2,データシート1!$A$1:$BT$1,0),0)</f>
        <v>6647</v>
      </c>
      <c r="AM11" s="78">
        <f>VLOOKUP(年度マスタ!$K$4&amp;"_"&amp;$AG11,データシート1!$A:$BT,MATCH("ab_"&amp;AM$2,データシート1!$A$1:$BT$1,0),0)</f>
        <v>10645</v>
      </c>
      <c r="AN11" s="78">
        <f>VLOOKUP(年度マスタ!$K$4&amp;"_"&amp;$AG11,データシート1!$A:$BT,MATCH("ab_"&amp;AN$2,データシート1!$A$1:$BT$1,0),0)</f>
        <v>3483</v>
      </c>
      <c r="AO11" s="78">
        <f>VLOOKUP(年度マスタ!$K$4&amp;"_"&amp;$AG11,データシート1!$A:$BT,MATCH("ab_"&amp;AO$2,データシート1!$A$1:$BT$1,0),0)</f>
        <v>17194</v>
      </c>
      <c r="AP11" s="78">
        <f>VLOOKUP(年度マスタ!$K$4&amp;"_"&amp;$AG11,データシート1!$A:$BT,MATCH("ab_"&amp;AP$2,データシート1!$A$1:$BT$1,0),0)</f>
        <v>0</v>
      </c>
      <c r="AQ11" s="954">
        <f>VLOOKUP(年度マスタ!$K$4&amp;"_"&amp;$AG11,データシート1!$A:$BT,MATCH("ab_"&amp;AQ$2,データシート1!$A$1:$BT$1,0),0)</f>
        <v>2.2573658635707798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344.45749999999998</v>
      </c>
      <c r="AI12" s="78">
        <f>VLOOKUP(年度マスタ!$K$4&amp;"_"&amp;$AG12,データシート1!$A:$BT,MATCH("ab_"&amp;AI$2,データシート1!$A$1:$BT$1,0),0)</f>
        <v>487</v>
      </c>
      <c r="AJ12" s="78">
        <f>VLOOKUP(年度マスタ!$K$4&amp;"_"&amp;$AG12,データシート1!$A:$BT,MATCH("ab_"&amp;AJ$2,データシート1!$A$1:$BT$1,0),0)</f>
        <v>23</v>
      </c>
      <c r="AK12" s="78">
        <f>VLOOKUP(年度マスタ!$K$4&amp;"_"&amp;$AG12,データシート1!$A:$BT,MATCH("ab_"&amp;AK$2,データシート1!$A$1:$BT$1,0),0)</f>
        <v>3542</v>
      </c>
      <c r="AL12" s="78">
        <f>VLOOKUP(年度マスタ!$K$4&amp;"_"&amp;$AG12,データシート1!$A:$BT,MATCH("ab_"&amp;AL$2,データシート1!$A$1:$BT$1,0),0)</f>
        <v>6672</v>
      </c>
      <c r="AM12" s="78">
        <f>VLOOKUP(年度マスタ!$K$4&amp;"_"&amp;$AG12,データシート1!$A:$BT,MATCH("ab_"&amp;AM$2,データシート1!$A$1:$BT$1,0),0)</f>
        <v>10692</v>
      </c>
      <c r="AN12" s="78">
        <f>VLOOKUP(年度マスタ!$K$4&amp;"_"&amp;$AG12,データシート1!$A:$BT,MATCH("ab_"&amp;AN$2,データシート1!$A$1:$BT$1,0),0)</f>
        <v>3460</v>
      </c>
      <c r="AO12" s="78">
        <f>VLOOKUP(年度マスタ!$K$4&amp;"_"&amp;$AG12,データシート1!$A:$BT,MATCH("ab_"&amp;AO$2,データシート1!$A$1:$BT$1,0),0)</f>
        <v>16903</v>
      </c>
      <c r="AP12" s="78">
        <f>VLOOKUP(年度マスタ!$K$4&amp;"_"&amp;$AG12,データシート1!$A:$BT,MATCH("ab_"&amp;AP$2,データシート1!$A$1:$BT$1,0),0)</f>
        <v>0</v>
      </c>
      <c r="AQ12" s="954">
        <f>VLOOKUP(年度マスタ!$K$4&amp;"_"&amp;$AG12,データシート1!$A:$BT,MATCH("ab_"&amp;AQ$2,データシート1!$A$1:$BT$1,0),0)</f>
        <v>2.727303614825372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315.45569999999998</v>
      </c>
      <c r="AI13" s="78">
        <f>VLOOKUP(年度マスタ!$K$4&amp;"_"&amp;$AG13,データシート1!$A:$BT,MATCH("ab_"&amp;AI$2,データシート1!$A$1:$BT$1,0),0)</f>
        <v>487</v>
      </c>
      <c r="AJ13" s="78">
        <f>VLOOKUP(年度マスタ!$K$4&amp;"_"&amp;$AG13,データシート1!$A:$BT,MATCH("ab_"&amp;AJ$2,データシート1!$A$1:$BT$1,0),0)</f>
        <v>23</v>
      </c>
      <c r="AK13" s="78">
        <f>VLOOKUP(年度マスタ!$K$4&amp;"_"&amp;$AG13,データシート1!$A:$BT,MATCH("ab_"&amp;AK$2,データシート1!$A$1:$BT$1,0),0)</f>
        <v>3542</v>
      </c>
      <c r="AL13" s="78">
        <f>VLOOKUP(年度マスタ!$K$4&amp;"_"&amp;$AG13,データシート1!$A:$BT,MATCH("ab_"&amp;AL$2,データシート1!$A$1:$BT$1,0),0)</f>
        <v>6681</v>
      </c>
      <c r="AM13" s="78">
        <f>VLOOKUP(年度マスタ!$K$4&amp;"_"&amp;$AG13,データシート1!$A:$BT,MATCH("ab_"&amp;AM$2,データシート1!$A$1:$BT$1,0),0)</f>
        <v>10671</v>
      </c>
      <c r="AN13" s="78">
        <f>VLOOKUP(年度マスタ!$K$4&amp;"_"&amp;$AG13,データシート1!$A:$BT,MATCH("ab_"&amp;AN$2,データシート1!$A$1:$BT$1,0),0)</f>
        <v>3415</v>
      </c>
      <c r="AO13" s="78">
        <f>VLOOKUP(年度マスタ!$K$4&amp;"_"&amp;$AG13,データシート1!$A:$BT,MATCH("ab_"&amp;AO$2,データシート1!$A$1:$BT$1,0),0)</f>
        <v>16577</v>
      </c>
      <c r="AP13" s="78">
        <f>VLOOKUP(年度マスタ!$K$4&amp;"_"&amp;$AG13,データシート1!$A:$BT,MATCH("ab_"&amp;AP$2,データシート1!$A$1:$BT$1,0),0)</f>
        <v>0</v>
      </c>
      <c r="AQ13" s="954">
        <f>VLOOKUP(年度マスタ!$K$4&amp;"_"&amp;$AG13,データシート1!$A:$BT,MATCH("ab_"&amp;AQ$2,データシート1!$A$1:$BT$1,0),0)</f>
        <v>2.5591518551532149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309.84019999999998</v>
      </c>
      <c r="AI14" s="78">
        <f>VLOOKUP(年度マスタ!$K$4&amp;"_"&amp;$AG14,データシート1!$A:$BT,MATCH("ab_"&amp;AI$2,データシート1!$A$1:$BT$1,0),0)</f>
        <v>487</v>
      </c>
      <c r="AJ14" s="78">
        <f>VLOOKUP(年度マスタ!$K$4&amp;"_"&amp;$AG14,データシート1!$A:$BT,MATCH("ab_"&amp;AJ$2,データシート1!$A$1:$BT$1,0),0)</f>
        <v>23</v>
      </c>
      <c r="AK14" s="78">
        <f>VLOOKUP(年度マスタ!$K$4&amp;"_"&amp;$AG14,データシート1!$A:$BT,MATCH("ab_"&amp;AK$2,データシート1!$A$1:$BT$1,0),0)</f>
        <v>3542</v>
      </c>
      <c r="AL14" s="78">
        <f>VLOOKUP(年度マスタ!$K$4&amp;"_"&amp;$AG14,データシート1!$A:$BT,MATCH("ab_"&amp;AL$2,データシート1!$A$1:$BT$1,0),0)</f>
        <v>6695</v>
      </c>
      <c r="AM14" s="78">
        <f>VLOOKUP(年度マスタ!$K$4&amp;"_"&amp;$AG14,データシート1!$A:$BT,MATCH("ab_"&amp;AM$2,データシート1!$A$1:$BT$1,0),0)</f>
        <v>10622</v>
      </c>
      <c r="AN14" s="78">
        <f>VLOOKUP(年度マスタ!$K$4&amp;"_"&amp;$AG14,データシート1!$A:$BT,MATCH("ab_"&amp;AN$2,データシート1!$A$1:$BT$1,0),0)</f>
        <v>3401</v>
      </c>
      <c r="AO14" s="78">
        <f>VLOOKUP(年度マスタ!$K$4&amp;"_"&amp;$AG14,データシート1!$A:$BT,MATCH("ab_"&amp;AO$2,データシート1!$A$1:$BT$1,0),0)</f>
        <v>16366</v>
      </c>
      <c r="AP14" s="78">
        <f>VLOOKUP(年度マスタ!$K$4&amp;"_"&amp;$AG14,データシート1!$A:$BT,MATCH("ab_"&amp;AP$2,データシート1!$A$1:$BT$1,0),0)</f>
        <v>0</v>
      </c>
      <c r="AQ14" s="954">
        <f>VLOOKUP(年度マスタ!$K$4&amp;"_"&amp;$AG14,データシート1!$A:$BT,MATCH("ab_"&amp;AQ$2,データシート1!$A$1:$BT$1,0),0)</f>
        <v>2.7214909040908699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331.28280000000001</v>
      </c>
      <c r="AI15" s="78">
        <f>VLOOKUP(年度マスタ!$K$4&amp;"_"&amp;$AG15,データシート1!$A:$BT,MATCH("ab_"&amp;AI$2,データシート1!$A$1:$BT$1,0),0)</f>
        <v>487</v>
      </c>
      <c r="AJ15" s="78">
        <f>VLOOKUP(年度マスタ!$K$4&amp;"_"&amp;$AG15,データシート1!$A:$BT,MATCH("ab_"&amp;AJ$2,データシート1!$A$1:$BT$1,0),0)</f>
        <v>23</v>
      </c>
      <c r="AK15" s="78">
        <f>VLOOKUP(年度マスタ!$K$4&amp;"_"&amp;$AG15,データシート1!$A:$BT,MATCH("ab_"&amp;AK$2,データシート1!$A$1:$BT$1,0),0)</f>
        <v>3542</v>
      </c>
      <c r="AL15" s="78">
        <f>VLOOKUP(年度マスタ!$K$4&amp;"_"&amp;$AG15,データシート1!$A:$BT,MATCH("ab_"&amp;AL$2,データシート1!$A$1:$BT$1,0),0)</f>
        <v>6679</v>
      </c>
      <c r="AM15" s="78">
        <f>VLOOKUP(年度マスタ!$K$4&amp;"_"&amp;$AG15,データシート1!$A:$BT,MATCH("ab_"&amp;AM$2,データシート1!$A$1:$BT$1,0),0)</f>
        <v>10623</v>
      </c>
      <c r="AN15" s="78">
        <f>VLOOKUP(年度マスタ!$K$4&amp;"_"&amp;$AG15,データシート1!$A:$BT,MATCH("ab_"&amp;AN$2,データシート1!$A$1:$BT$1,0),0)</f>
        <v>3308</v>
      </c>
      <c r="AO15" s="78">
        <f>VLOOKUP(年度マスタ!$K$4&amp;"_"&amp;$AG15,データシート1!$A:$BT,MATCH("ab_"&amp;AO$2,データシート1!$A$1:$BT$1,0),0)</f>
        <v>16099</v>
      </c>
      <c r="AP15" s="78">
        <f>VLOOKUP(年度マスタ!$K$4&amp;"_"&amp;$AG15,データシート1!$A:$BT,MATCH("ab_"&amp;AP$2,データシート1!$A$1:$BT$1,0),0)</f>
        <v>0</v>
      </c>
      <c r="AQ15" s="954">
        <f>VLOOKUP(年度マスタ!$K$4&amp;"_"&amp;$AG15,データシート1!$A:$BT,MATCH("ab_"&amp;AQ$2,データシート1!$A$1:$BT$1,0),0)</f>
        <v>2.2382939073912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291.17090000000002</v>
      </c>
      <c r="AI16" s="78">
        <f>VLOOKUP(年度マスタ!$K$4&amp;"_"&amp;$AG16,データシート1!$A:$BT,MATCH("ab_"&amp;AI$2,データシート1!$A$1:$BT$1,0),0)</f>
        <v>487</v>
      </c>
      <c r="AJ16" s="78">
        <f>VLOOKUP(年度マスタ!$K$4&amp;"_"&amp;$AG16,データシート1!$A:$BT,MATCH("ab_"&amp;AJ$2,データシート1!$A$1:$BT$1,0),0)</f>
        <v>23</v>
      </c>
      <c r="AK16" s="78">
        <f>VLOOKUP(年度マスタ!$K$4&amp;"_"&amp;$AG16,データシート1!$A:$BT,MATCH("ab_"&amp;AK$2,データシート1!$A$1:$BT$1,0),0)</f>
        <v>3542</v>
      </c>
      <c r="AL16" s="78">
        <f>VLOOKUP(年度マスタ!$K$4&amp;"_"&amp;$AG16,データシート1!$A:$BT,MATCH("ab_"&amp;AL$2,データシート1!$A$1:$BT$1,0),0)</f>
        <v>6694</v>
      </c>
      <c r="AM16" s="78">
        <f>VLOOKUP(年度マスタ!$K$4&amp;"_"&amp;$AG16,データシート1!$A:$BT,MATCH("ab_"&amp;AM$2,データシート1!$A$1:$BT$1,0),0)</f>
        <v>10608</v>
      </c>
      <c r="AN16" s="78">
        <f>VLOOKUP(年度マスタ!$K$4&amp;"_"&amp;$AG16,データシート1!$A:$BT,MATCH("ab_"&amp;AN$2,データシート1!$A$1:$BT$1,0),0)</f>
        <v>3268</v>
      </c>
      <c r="AO16" s="78">
        <f>VLOOKUP(年度マスタ!$K$4&amp;"_"&amp;$AG16,データシート1!$A:$BT,MATCH("ab_"&amp;AO$2,データシート1!$A$1:$BT$1,0),0)</f>
        <v>15944</v>
      </c>
      <c r="AP16" s="78">
        <f>VLOOKUP(年度マスタ!$K$4&amp;"_"&amp;$AG16,データシート1!$A:$BT,MATCH("ab_"&amp;AP$2,データシート1!$A$1:$BT$1,0),0)</f>
        <v>0</v>
      </c>
      <c r="AQ16" s="954">
        <f>VLOOKUP(年度マスタ!$K$4&amp;"_"&amp;$AG16,データシート1!$A:$BT,MATCH("ab_"&amp;AQ$2,データシート1!$A$1:$BT$1,0),0)</f>
        <v>2.6727775991904359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349.03489999999999</v>
      </c>
      <c r="AI17" s="151">
        <f>VLOOKUP(年度マスタ!$K$4&amp;"_"&amp;$AG17,データシート1!$A:$BT,MATCH("ab_"&amp;AI$2,データシート1!$A$1:$BT$1,0),0)</f>
        <v>487</v>
      </c>
      <c r="AJ17" s="151">
        <f>VLOOKUP(年度マスタ!$K$4&amp;"_"&amp;$AG17,データシート1!$A:$BT,MATCH("ab_"&amp;AJ$2,データシート1!$A$1:$BT$1,0),0)</f>
        <v>23</v>
      </c>
      <c r="AK17" s="151">
        <f>VLOOKUP(年度マスタ!$K$4&amp;"_"&amp;$AG17,データシート1!$A:$BT,MATCH("ab_"&amp;AK$2,データシート1!$A$1:$BT$1,0),0)</f>
        <v>3542</v>
      </c>
      <c r="AL17" s="151">
        <f>VLOOKUP(年度マスタ!$K$4&amp;"_"&amp;$AG17,データシート1!$A:$BT,MATCH("ab_"&amp;AL$2,データシート1!$A$1:$BT$1,0),0)</f>
        <v>6665</v>
      </c>
      <c r="AM17" s="151">
        <f>VLOOKUP(年度マスタ!$K$4&amp;"_"&amp;$AG17,データシート1!$A:$BT,MATCH("ab_"&amp;AM$2,データシート1!$A$1:$BT$1,0),0)</f>
        <v>10603</v>
      </c>
      <c r="AN17" s="151">
        <f>VLOOKUP(年度マスタ!$K$4&amp;"_"&amp;$AG17,データシート1!$A:$BT,MATCH("ab_"&amp;AN$2,データシート1!$A$1:$BT$1,0),0)</f>
        <v>3200</v>
      </c>
      <c r="AO17" s="151">
        <f>VLOOKUP(年度マスタ!$K$4&amp;"_"&amp;$AG17,データシート1!$A:$BT,MATCH("ab_"&amp;AO$2,データシート1!$A$1:$BT$1,0),0)</f>
        <v>15695</v>
      </c>
      <c r="AP17" s="151">
        <f>VLOOKUP(年度マスタ!$K$4&amp;"_"&amp;$AG17,データシート1!$A:$BT,MATCH("ab_"&amp;AP$2,データシート1!$A$1:$BT$1,0),0)</f>
        <v>0</v>
      </c>
      <c r="AQ17" s="955">
        <f>VLOOKUP(年度マスタ!$K$4&amp;"_"&amp;$AG17,データシート1!$A:$BT,MATCH("ab_"&amp;AQ$2,データシート1!$A$1:$BT$1,0),0)</f>
        <v>2.1095522703503788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271.00740000000002</v>
      </c>
      <c r="AI18" s="78">
        <f>VLOOKUP(年度マスタ!$K$4&amp;"_"&amp;$AG18,データシート1!$A:$BT,MATCH("ab_"&amp;AI$2,データシート1!$A$1:$BT$1,0),0)</f>
        <v>374</v>
      </c>
      <c r="AJ18" s="78">
        <f>VLOOKUP(年度マスタ!$K$4&amp;"_"&amp;$AG18,データシート1!$A:$BT,MATCH("ab_"&amp;AJ$2,データシート1!$A$1:$BT$1,0),0)</f>
        <v>4</v>
      </c>
      <c r="AK18" s="78">
        <f>VLOOKUP(年度マスタ!$K$4&amp;"_"&amp;$AG18,データシート1!$A:$BT,MATCH("ab_"&amp;AK$2,データシート1!$A$1:$BT$1,0),0)</f>
        <v>3253</v>
      </c>
      <c r="AL18" s="78">
        <f>VLOOKUP(年度マスタ!$K$4&amp;"_"&amp;$AG18,データシート1!$A:$BT,MATCH("ab_"&amp;AL$2,データシート1!$A$1:$BT$1,0),0)</f>
        <v>6684</v>
      </c>
      <c r="AM18" s="78">
        <f>VLOOKUP(年度マスタ!$K$4&amp;"_"&amp;$AG18,データシート1!$A:$BT,MATCH("ab_"&amp;AM$2,データシート1!$A$1:$BT$1,0),0)</f>
        <v>10615</v>
      </c>
      <c r="AN18" s="78">
        <f>VLOOKUP(年度マスタ!$K$4&amp;"_"&amp;$AG18,データシート1!$A:$BT,MATCH("ab_"&amp;AN$2,データシート1!$A$1:$BT$1,0),0)</f>
        <v>3186</v>
      </c>
      <c r="AO18" s="78">
        <f>VLOOKUP(年度マスタ!$K$4&amp;"_"&amp;$AG18,データシート1!$A:$BT,MATCH("ab_"&amp;AO$2,データシート1!$A$1:$BT$1,0),0)</f>
        <v>15499</v>
      </c>
      <c r="AP18" s="78">
        <f>VLOOKUP(年度マスタ!$K$4&amp;"_"&amp;$AG18,データシート1!$A:$BT,MATCH("ab_"&amp;AP$2,データシート1!$A$1:$BT$1,0),0)</f>
        <v>0</v>
      </c>
      <c r="AQ18" s="954">
        <f>VLOOKUP(年度マスタ!$K$4&amp;"_"&amp;$AG18,データシート1!$A:$BT,MATCH("ab_"&amp;AQ$2,データシート1!$A$1:$BT$1,0),0)</f>
        <v>2.2769864293192281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313.00380000000001</v>
      </c>
      <c r="AI19" s="78">
        <f>VLOOKUP(年度マスタ!$K$4&amp;"_"&amp;$AG19,データシート1!$A:$BT,MATCH("ab_"&amp;AI$2,データシート1!$A$1:$BT$1,0),0)</f>
        <v>374</v>
      </c>
      <c r="AJ19" s="78">
        <f>VLOOKUP(年度マスタ!$K$4&amp;"_"&amp;$AG19,データシート1!$A:$BT,MATCH("ab_"&amp;AJ$2,データシート1!$A$1:$BT$1,0),0)</f>
        <v>4</v>
      </c>
      <c r="AK19" s="78">
        <f>VLOOKUP(年度マスタ!$K$4&amp;"_"&amp;$AG19,データシート1!$A:$BT,MATCH("ab_"&amp;AK$2,データシート1!$A$1:$BT$1,0),0)</f>
        <v>3253</v>
      </c>
      <c r="AL19" s="78">
        <f>VLOOKUP(年度マスタ!$K$4&amp;"_"&amp;$AG19,データシート1!$A:$BT,MATCH("ab_"&amp;AL$2,データシート1!$A$1:$BT$1,0),0)</f>
        <v>6660</v>
      </c>
      <c r="AM19" s="78">
        <f>VLOOKUP(年度マスタ!$K$4&amp;"_"&amp;$AG19,データシート1!$A:$BT,MATCH("ab_"&amp;AM$2,データシート1!$A$1:$BT$1,0),0)</f>
        <v>10438</v>
      </c>
      <c r="AN19" s="78">
        <f>VLOOKUP(年度マスタ!$K$4&amp;"_"&amp;$AG19,データシート1!$A:$BT,MATCH("ab_"&amp;AN$2,データシート1!$A$1:$BT$1,0),0)</f>
        <v>3171</v>
      </c>
      <c r="AO19" s="78">
        <f>VLOOKUP(年度マスタ!$K$4&amp;"_"&amp;$AG19,データシート1!$A:$BT,MATCH("ab_"&amp;AO$2,データシート1!$A$1:$BT$1,0),0)</f>
        <v>15196</v>
      </c>
      <c r="AP19" s="78">
        <f>VLOOKUP(年度マスタ!$K$4&amp;"_"&amp;$AG19,データシート1!$A:$BT,MATCH("ab_"&amp;AP$2,データシート1!$A$1:$BT$1,0),0)</f>
        <v>0</v>
      </c>
      <c r="AQ19" s="954">
        <f>VLOOKUP(年度マスタ!$K$4&amp;"_"&amp;$AG19,データシート1!$A:$BT,MATCH("ab_"&amp;AQ$2,データシート1!$A$1:$BT$1,0),0)</f>
        <v>2.05953187610206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376.91730000000001</v>
      </c>
      <c r="AI20" s="78">
        <f>VLOOKUP(年度マスタ!$K$4&amp;"_"&amp;$AG20,データシート1!$A:$BT,MATCH("ab_"&amp;AI$2,データシート1!$A$1:$BT$1,0),0)</f>
        <v>374</v>
      </c>
      <c r="AJ20" s="78">
        <f>VLOOKUP(年度マスタ!$K$4&amp;"_"&amp;$AG20,データシート1!$A:$BT,MATCH("ab_"&amp;AJ$2,データシート1!$A$1:$BT$1,0),0)</f>
        <v>4</v>
      </c>
      <c r="AK20" s="78">
        <f>VLOOKUP(年度マスタ!$K$4&amp;"_"&amp;$AG20,データシート1!$A:$BT,MATCH("ab_"&amp;AK$2,データシート1!$A$1:$BT$1,0),0)</f>
        <v>3253</v>
      </c>
      <c r="AL20" s="78">
        <f>VLOOKUP(年度マスタ!$K$4&amp;"_"&amp;$AG20,データシート1!$A:$BT,MATCH("ab_"&amp;AL$2,データシート1!$A$1:$BT$1,0),0)</f>
        <v>6643</v>
      </c>
      <c r="AM20" s="78">
        <f>VLOOKUP(年度マスタ!$K$4&amp;"_"&amp;$AG20,データシート1!$A:$BT,MATCH("ab_"&amp;AM$2,データシート1!$A$1:$BT$1,0),0)</f>
        <v>10417</v>
      </c>
      <c r="AN20" s="78">
        <f>VLOOKUP(年度マスタ!$K$4&amp;"_"&amp;$AG20,データシート1!$A:$BT,MATCH("ab_"&amp;AN$2,データシート1!$A$1:$BT$1,0),0)</f>
        <v>3189</v>
      </c>
      <c r="AO20" s="78">
        <f>VLOOKUP(年度マスタ!$K$4&amp;"_"&amp;$AG20,データシート1!$A:$BT,MATCH("ab_"&amp;AO$2,データシート1!$A$1:$BT$1,0),0)</f>
        <v>14976</v>
      </c>
      <c r="AP20" s="78">
        <f>VLOOKUP(年度マスタ!$K$4&amp;"_"&amp;$AG20,データシート1!$A:$BT,MATCH("ab_"&amp;AP$2,データシート1!$A$1:$BT$1,0),0)</f>
        <v>0</v>
      </c>
      <c r="AQ20" s="954">
        <f>VLOOKUP(年度マスタ!$K$4&amp;"_"&amp;$AG20,データシート1!$A:$BT,MATCH("ab_"&amp;AQ$2,データシート1!$A$1:$BT$1,0),0)</f>
        <v>2.441025277414298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市川三郷町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4.8499999999999996</v>
      </c>
      <c r="BE13" s="70" t="str">
        <f>年度マスタ!K4</f>
        <v>19346</v>
      </c>
      <c r="BF13" s="70" t="str">
        <f>年度マスタ!K4</f>
        <v>19346</v>
      </c>
      <c r="BG13" s="70" t="str">
        <f>年度マスタ!K4</f>
        <v>19346</v>
      </c>
      <c r="BH13" s="278" t="s">
        <v>195</v>
      </c>
      <c r="BI13" s="278" t="s">
        <v>195</v>
      </c>
      <c r="BJ13" s="278" t="s">
        <v>195</v>
      </c>
      <c r="BK13" s="278" t="str">
        <f>年度マスタ!K4</f>
        <v>19346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4.8499999999999996</v>
      </c>
      <c r="AY14" s="70"/>
      <c r="BE14" s="70" t="str">
        <f>AP2</f>
        <v>市川三郷町</v>
      </c>
      <c r="BF14" s="70" t="str">
        <f>AP2</f>
        <v>市川三郷町</v>
      </c>
      <c r="BG14" s="70" t="str">
        <f>AP2</f>
        <v>市川三郷町</v>
      </c>
      <c r="BH14" s="70" t="s">
        <v>205</v>
      </c>
      <c r="BI14" s="70" t="s">
        <v>205</v>
      </c>
      <c r="BJ14" s="70" t="s">
        <v>205</v>
      </c>
      <c r="BK14" s="70" t="str">
        <f>AP2</f>
        <v>市川三郷町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17.327999999999999</v>
      </c>
      <c r="G21" s="877">
        <f t="shared" ref="G21:O21" si="5">SUM(G22,G26,G27,G28)</f>
        <v>19.03</v>
      </c>
      <c r="H21" s="877">
        <f t="shared" si="5"/>
        <v>19.655999999999999</v>
      </c>
      <c r="I21" s="877">
        <f t="shared" si="5"/>
        <v>20.218</v>
      </c>
      <c r="J21" s="877">
        <f t="shared" si="5"/>
        <v>10.920999999999999</v>
      </c>
      <c r="K21" s="877">
        <f t="shared" si="5"/>
        <v>9.4789999999999992</v>
      </c>
      <c r="L21" s="877">
        <f t="shared" si="5"/>
        <v>6.069</v>
      </c>
      <c r="M21" s="877">
        <f t="shared" si="5"/>
        <v>5.8730000000000002</v>
      </c>
      <c r="N21" s="877">
        <f t="shared" si="5"/>
        <v>5.5620000000000003</v>
      </c>
      <c r="O21" s="877">
        <f t="shared" si="5"/>
        <v>4.4210000000000003</v>
      </c>
      <c r="P21" s="878">
        <f>SUM(P22,P26,P27,P28)</f>
        <v>4.8499999999999996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4.8499999999999996</v>
      </c>
      <c r="BG21" s="952">
        <f t="shared" si="2"/>
        <v>4.8499999999999996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0.56100473856814992</v>
      </c>
    </row>
    <row r="22" spans="2:63" ht="15.95" customHeight="1" thickBot="1">
      <c r="B22" s="285"/>
      <c r="C22" s="522"/>
      <c r="D22" s="408" t="s">
        <v>114</v>
      </c>
      <c r="E22" s="409"/>
      <c r="F22" s="879">
        <f>SUM(F23:F25)</f>
        <v>12.077</v>
      </c>
      <c r="G22" s="879">
        <f t="shared" ref="G22:P22" si="6">SUM(G23:G25)</f>
        <v>19.03</v>
      </c>
      <c r="H22" s="879">
        <f t="shared" si="6"/>
        <v>19.655999999999999</v>
      </c>
      <c r="I22" s="879">
        <f t="shared" si="6"/>
        <v>20.218</v>
      </c>
      <c r="J22" s="879">
        <f t="shared" si="6"/>
        <v>10.920999999999999</v>
      </c>
      <c r="K22" s="879">
        <f t="shared" si="6"/>
        <v>9.4789999999999992</v>
      </c>
      <c r="L22" s="879">
        <f t="shared" si="6"/>
        <v>6.069</v>
      </c>
      <c r="M22" s="879">
        <f t="shared" si="6"/>
        <v>5.8730000000000002</v>
      </c>
      <c r="N22" s="879">
        <f t="shared" si="6"/>
        <v>5.5620000000000003</v>
      </c>
      <c r="O22" s="879">
        <f t="shared" si="6"/>
        <v>4.4210000000000003</v>
      </c>
      <c r="P22" s="880">
        <f t="shared" si="6"/>
        <v>4.8499999999999996</v>
      </c>
      <c r="Z22" s="273"/>
      <c r="AB22" s="272"/>
      <c r="AC22" s="521" t="s">
        <v>286</v>
      </c>
      <c r="AP22" s="16" t="s">
        <v>287</v>
      </c>
      <c r="AQ22" s="273"/>
      <c r="AV22" s="70" t="str">
        <f>AW22</f>
        <v>エネルギー起源CO2</v>
      </c>
      <c r="AW22" s="70" t="str">
        <f>D56</f>
        <v>エネルギー起源CO2</v>
      </c>
      <c r="AX22" s="165">
        <f>P56</f>
        <v>4.8499999999999996</v>
      </c>
      <c r="AY22" s="165">
        <f>AX22</f>
        <v>4.8499999999999996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12.077</v>
      </c>
      <c r="G23" s="881">
        <f>IFERROR(VLOOKUP(年度マスタ!$K$4&amp;"_"&amp;G$20,データシート1!$A:$BU,MATCH("ba_"&amp;$E23,データシート1!$A$1:$BU$1,0),0),0)</f>
        <v>19.03</v>
      </c>
      <c r="H23" s="881">
        <f>IFERROR(VLOOKUP(年度マスタ!$K$4&amp;"_"&amp;H$20,データシート1!$A:$BU,MATCH("ba_"&amp;$E23,データシート1!$A$1:$BU$1,0),0),0)</f>
        <v>19.655999999999999</v>
      </c>
      <c r="I23" s="881">
        <f>IFERROR(VLOOKUP(年度マスタ!$K$4&amp;"_"&amp;I$20,データシート1!$A:$BU,MATCH("ba_"&amp;$E23,データシート1!$A$1:$BU$1,0),0),0)</f>
        <v>20.218</v>
      </c>
      <c r="J23" s="881">
        <f>IFERROR(VLOOKUP(年度マスタ!$K$4&amp;"_"&amp;J$20,データシート1!$A:$BU,MATCH("ba_"&amp;$E23,データシート1!$A$1:$BU$1,0),0),0)</f>
        <v>10.920999999999999</v>
      </c>
      <c r="K23" s="881">
        <f>IFERROR(VLOOKUP(年度マスタ!$K$4&amp;"_"&amp;K$20,データシート1!$A:$BU,MATCH("ba_"&amp;$E23,データシート1!$A$1:$BU$1,0),0),0)</f>
        <v>9.4789999999999992</v>
      </c>
      <c r="L23" s="881">
        <f>IFERROR(VLOOKUP(年度マスタ!$K$4&amp;"_"&amp;L$20,データシート1!$A:$BU,MATCH("ba_"&amp;$E23,データシート1!$A$1:$BU$1,0),0),0)</f>
        <v>6.069</v>
      </c>
      <c r="M23" s="881">
        <f>IFERROR(VLOOKUP(年度マスタ!$K$4&amp;"_"&amp;M$20,データシート1!$A:$BU,MATCH("ba_"&amp;$E23,データシート1!$A$1:$BU$1,0),0),0)</f>
        <v>5.8730000000000002</v>
      </c>
      <c r="N23" s="881">
        <f>IFERROR(VLOOKUP(年度マスタ!$K$4&amp;"_"&amp;N$20,データシート1!$A:$BU,MATCH("ba_"&amp;$E23,データシート1!$A$1:$BU$1,0),0),0)</f>
        <v>5.5620000000000003</v>
      </c>
      <c r="O23" s="881">
        <f>IFERROR(VLOOKUP(年度マスタ!$K$4&amp;"_"&amp;O$20,データシート1!$A:$BU,MATCH("ba_"&amp;$E23,データシート1!$A$1:$BU$1,0),0),0)</f>
        <v>4.4210000000000003</v>
      </c>
      <c r="P23" s="882">
        <f>IFERROR(VLOOKUP(年度マスタ!$K$4&amp;"_"&amp;P$20,データシート1!$A:$BU,MATCH("ba_"&amp;$E23,データシート1!$A$1:$BU$1,0),0),0)</f>
        <v>4.8499999999999996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39.055107157622039</v>
      </c>
      <c r="AG24" s="877">
        <f t="shared" ref="AG24:AP24" si="11">AG25+AG29</f>
        <v>43.057726164988011</v>
      </c>
      <c r="AH24" s="877">
        <f t="shared" si="11"/>
        <v>46.951228946001123</v>
      </c>
      <c r="AI24" s="877">
        <f t="shared" si="11"/>
        <v>40.487165855373213</v>
      </c>
      <c r="AJ24" s="877">
        <f t="shared" si="11"/>
        <v>34.765577083892836</v>
      </c>
      <c r="AK24" s="877">
        <f t="shared" si="11"/>
        <v>32.80149271302674</v>
      </c>
      <c r="AL24" s="877">
        <f t="shared" si="11"/>
        <v>31.276429819413618</v>
      </c>
      <c r="AM24" s="877">
        <f t="shared" si="11"/>
        <v>28.160211393384422</v>
      </c>
      <c r="AN24" s="877">
        <f t="shared" si="11"/>
        <v>30.102161954899163</v>
      </c>
      <c r="AO24" s="877">
        <f t="shared" si="11"/>
        <v>24.055456661428071</v>
      </c>
      <c r="AP24" s="878">
        <f t="shared" si="11"/>
        <v>26.4464046493163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17.343983036170378</v>
      </c>
      <c r="AG25" s="879">
        <f>①CO2排出量の現状把握!AA35</f>
        <v>21.695001261453463</v>
      </c>
      <c r="AH25" s="879">
        <f>①CO2排出量の現状把握!AB35</f>
        <v>24.861389410022454</v>
      </c>
      <c r="AI25" s="879">
        <f>①CO2排出量の現状把握!AC35</f>
        <v>21.176572161155494</v>
      </c>
      <c r="AJ25" s="879">
        <f>①CO2排出量の現状把握!AD35</f>
        <v>17.405833259356491</v>
      </c>
      <c r="AK25" s="879">
        <f>①CO2排出量の現状把握!AE35</f>
        <v>18.057984868412014</v>
      </c>
      <c r="AL25" s="879">
        <f>①CO2排出量の現状把握!AF35</f>
        <v>16.375034314941775</v>
      </c>
      <c r="AM25" s="879">
        <f>①CO2排出量の現状把握!AG35</f>
        <v>14.309341832100941</v>
      </c>
      <c r="AN25" s="879">
        <f>①CO2排出量の現状把握!AH35</f>
        <v>16.639624489576423</v>
      </c>
      <c r="AO25" s="879">
        <f>①CO2排出量の現状把握!AI35</f>
        <v>11.954653499671457</v>
      </c>
      <c r="AP25" s="880">
        <f>①CO2排出量の現状把握!AJ35</f>
        <v>12.896253387252463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5.2510000000000003</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14.443476110362861</v>
      </c>
      <c r="AG26" s="881">
        <f>①CO2排出量の現状把握!AA36</f>
        <v>18.879106851197321</v>
      </c>
      <c r="AH26" s="881">
        <f>①CO2排出量の現状把握!AB36</f>
        <v>22.321660575281971</v>
      </c>
      <c r="AI26" s="881">
        <f>①CO2排出量の現状把握!AC36</f>
        <v>19.22802192393258</v>
      </c>
      <c r="AJ26" s="881">
        <f>①CO2排出量の現状把握!AD36</f>
        <v>15.54491040400071</v>
      </c>
      <c r="AK26" s="881">
        <f>①CO2排出量の現状把握!AE36</f>
        <v>15.977154607748963</v>
      </c>
      <c r="AL26" s="881">
        <f>①CO2排出量の現状把握!AF36</f>
        <v>14.345119141491759</v>
      </c>
      <c r="AM26" s="881">
        <f>①CO2排出量の現状把握!AG36</f>
        <v>12.4215125669801</v>
      </c>
      <c r="AN26" s="881">
        <f>①CO2排出量の現状把握!AH36</f>
        <v>14.869055869783706</v>
      </c>
      <c r="AO26" s="881">
        <f>①CO2排出量の現状把握!AI36</f>
        <v>10.85272022120375</v>
      </c>
      <c r="AP26" s="882">
        <f>①CO2排出量の現状把握!AJ36</f>
        <v>11.757381521684284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1.506078474213338</v>
      </c>
      <c r="AG27" s="881">
        <f>①CO2排出量の現状把握!AA37</f>
        <v>1.441904058366045</v>
      </c>
      <c r="AH27" s="881">
        <f>①CO2排出量の現状把握!AB37</f>
        <v>1.411915642469231</v>
      </c>
      <c r="AI27" s="881">
        <f>①CO2排出量の現状把握!AC37</f>
        <v>1.2901766032577271</v>
      </c>
      <c r="AJ27" s="881">
        <f>①CO2排出量の現状把握!AD37</f>
        <v>1.1966632479345489</v>
      </c>
      <c r="AK27" s="881">
        <f>①CO2排出量の現状把握!AE37</f>
        <v>1.3088835901095821</v>
      </c>
      <c r="AL27" s="881">
        <f>①CO2排出量の現状把握!AF37</f>
        <v>1.310260665550089</v>
      </c>
      <c r="AM27" s="881">
        <f>①CO2排出量の現状把握!AG37</f>
        <v>1.2510006347399261</v>
      </c>
      <c r="AN27" s="881">
        <f>①CO2排出量の現状把握!AH37</f>
        <v>1.1286363088222411</v>
      </c>
      <c r="AO27" s="881">
        <f>①CO2排出量の現状把握!AI37</f>
        <v>1.0012193297039709</v>
      </c>
      <c r="AP27" s="882">
        <f>①CO2排出量の現状把握!AJ37</f>
        <v>1.047498254385349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1.3944284515941801</v>
      </c>
      <c r="AG28" s="881">
        <f>①CO2排出量の現状把握!AA38</f>
        <v>1.373990351890096</v>
      </c>
      <c r="AH28" s="881">
        <f>①CO2排出量の現状把握!AB38</f>
        <v>1.1278131922712511</v>
      </c>
      <c r="AI28" s="881">
        <f>①CO2排出量の現状把握!AC38</f>
        <v>0.65837363396518822</v>
      </c>
      <c r="AJ28" s="881">
        <f>①CO2排出量の現状把握!AD38</f>
        <v>0.66425960742123202</v>
      </c>
      <c r="AK28" s="881">
        <f>①CO2排出量の現状把握!AE38</f>
        <v>0.77194667055346733</v>
      </c>
      <c r="AL28" s="881">
        <f>①CO2排出量の現状把握!AF38</f>
        <v>0.7196545078999268</v>
      </c>
      <c r="AM28" s="881">
        <f>①CO2排出量の現状把握!AG38</f>
        <v>0.63682863038091519</v>
      </c>
      <c r="AN28" s="881">
        <f>①CO2排出量の現状把握!AH38</f>
        <v>0.64193231097047498</v>
      </c>
      <c r="AO28" s="881">
        <f>①CO2排出量の現状把握!AI38</f>
        <v>0.10071394876373546</v>
      </c>
      <c r="AP28" s="882">
        <f>①CO2排出量の現状把握!AJ38</f>
        <v>9.1373611182828773E-2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21.711124121451661</v>
      </c>
      <c r="AG29" s="883">
        <f>①CO2排出量の現状把握!AA39</f>
        <v>21.362724903534549</v>
      </c>
      <c r="AH29" s="883">
        <f>①CO2排出量の現状把握!AB39</f>
        <v>22.089839535978669</v>
      </c>
      <c r="AI29" s="883">
        <f>①CO2排出量の現状把握!AC39</f>
        <v>19.310593694217719</v>
      </c>
      <c r="AJ29" s="883">
        <f>①CO2排出量の現状把握!AD39</f>
        <v>17.359743824536341</v>
      </c>
      <c r="AK29" s="883">
        <f>①CO2排出量の現状把握!AE39</f>
        <v>14.743507844614726</v>
      </c>
      <c r="AL29" s="883">
        <f>①CO2排出量の現状把握!AF39</f>
        <v>14.901395504471843</v>
      </c>
      <c r="AM29" s="883">
        <f>①CO2排出量の現状把握!AG39</f>
        <v>13.850869561283481</v>
      </c>
      <c r="AN29" s="883">
        <f>①CO2排出量の現状把握!AH39</f>
        <v>13.46253746532274</v>
      </c>
      <c r="AO29" s="883">
        <f>①CO2排出量の現状把握!AI39</f>
        <v>12.100803161756614</v>
      </c>
      <c r="AP29" s="884">
        <f>①CO2排出量の現状把握!AJ39</f>
        <v>13.550151262063835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0.44368076958708963</v>
      </c>
      <c r="AG32" s="461">
        <f t="shared" si="16"/>
        <v>0.44196481549167516</v>
      </c>
      <c r="AH32" s="461">
        <f t="shared" si="16"/>
        <v>0.41864718860940736</v>
      </c>
      <c r="AI32" s="461">
        <f t="shared" si="16"/>
        <v>0.49936812253596624</v>
      </c>
      <c r="AJ32" s="461">
        <f t="shared" si="16"/>
        <v>0.31413256778814652</v>
      </c>
      <c r="AK32" s="461">
        <f t="shared" si="16"/>
        <v>0.28898075105696402</v>
      </c>
      <c r="AL32" s="461">
        <f t="shared" si="16"/>
        <v>0.19404388656383365</v>
      </c>
      <c r="AM32" s="461">
        <f t="shared" si="16"/>
        <v>0.2085566730290854</v>
      </c>
      <c r="AN32" s="461">
        <f t="shared" si="16"/>
        <v>0.18477078185724058</v>
      </c>
      <c r="AO32" s="461">
        <f t="shared" si="16"/>
        <v>0.18378366547864755</v>
      </c>
      <c r="AP32" s="461">
        <f t="shared" si="16"/>
        <v>0.18338976750570832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0.69632217552414366</v>
      </c>
      <c r="AG33" s="458">
        <f t="shared" ref="AG33:AP33" si="17">IFERROR(IF(G22/AG25&gt;1,1,G22/AG25),0)</f>
        <v>0.87716058508885664</v>
      </c>
      <c r="AH33" s="458">
        <f t="shared" si="17"/>
        <v>0.79062355187904387</v>
      </c>
      <c r="AI33" s="458">
        <f t="shared" si="17"/>
        <v>0.954734309506719</v>
      </c>
      <c r="AJ33" s="458">
        <f t="shared" si="17"/>
        <v>0.62743333440410987</v>
      </c>
      <c r="AK33" s="458">
        <f t="shared" si="17"/>
        <v>0.52492014303219237</v>
      </c>
      <c r="AL33" s="458">
        <f t="shared" si="17"/>
        <v>0.37062517752785423</v>
      </c>
      <c r="AM33" s="458">
        <f t="shared" si="17"/>
        <v>0.41043117628406733</v>
      </c>
      <c r="AN33" s="458">
        <f>IFERROR(IF(N22/AN25&gt;1,1,N22/AN25),0)</f>
        <v>0.33426235090126039</v>
      </c>
      <c r="AO33" s="458">
        <f t="shared" si="17"/>
        <v>0.36981414811575258</v>
      </c>
      <c r="AP33" s="458">
        <f t="shared" si="17"/>
        <v>0.37607821856183987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0.83615605465882492</v>
      </c>
      <c r="AG34" s="459">
        <f t="shared" ref="AG34:AP36" si="18">IFERROR(IF(G23/AG26&gt;1,1,G23/AG26),0)</f>
        <v>1</v>
      </c>
      <c r="AH34" s="459">
        <f t="shared" si="18"/>
        <v>0.88057964745535966</v>
      </c>
      <c r="AI34" s="459">
        <f t="shared" si="18"/>
        <v>1</v>
      </c>
      <c r="AJ34" s="459">
        <f t="shared" si="18"/>
        <v>0.70254505919759569</v>
      </c>
      <c r="AK34" s="459">
        <f t="shared" si="18"/>
        <v>0.59328461373232622</v>
      </c>
      <c r="AL34" s="459">
        <f t="shared" si="18"/>
        <v>0.42307072810891133</v>
      </c>
      <c r="AM34" s="459">
        <f t="shared" si="18"/>
        <v>0.4728087636937307</v>
      </c>
      <c r="AN34" s="459">
        <f t="shared" si="18"/>
        <v>0.37406544495557864</v>
      </c>
      <c r="AO34" s="459">
        <f t="shared" si="18"/>
        <v>0.4073633070686159</v>
      </c>
      <c r="AP34" s="459">
        <f t="shared" si="18"/>
        <v>0.41250681463853878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0.24185758280529351</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17.327999999999999</v>
      </c>
      <c r="G55" s="885">
        <f t="shared" ref="G55:P55" si="32">SUM(G56,G57,G60,G61,G62,G63,G64,G65,)</f>
        <v>19.03</v>
      </c>
      <c r="H55" s="885">
        <f t="shared" si="32"/>
        <v>19.655999999999999</v>
      </c>
      <c r="I55" s="885">
        <f t="shared" si="32"/>
        <v>20.218</v>
      </c>
      <c r="J55" s="885">
        <f t="shared" si="32"/>
        <v>10.920999999999999</v>
      </c>
      <c r="K55" s="885">
        <f t="shared" si="32"/>
        <v>9.4789999999999992</v>
      </c>
      <c r="L55" s="885">
        <f t="shared" si="32"/>
        <v>6.069</v>
      </c>
      <c r="M55" s="885">
        <f t="shared" si="32"/>
        <v>5.8730000000000002</v>
      </c>
      <c r="N55" s="885">
        <f t="shared" si="32"/>
        <v>5.5620000000000003</v>
      </c>
      <c r="O55" s="885">
        <f t="shared" si="32"/>
        <v>4.4210000000000003</v>
      </c>
      <c r="P55" s="886">
        <f t="shared" si="32"/>
        <v>4.8499999999999996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17.327999999999999</v>
      </c>
      <c r="G56" s="887">
        <f>IFERROR(VLOOKUP(年度マスタ!$K$4&amp;"_"&amp;G$54,データシート1!$A:$CE,MATCH("bc_"&amp;$C56,データシート1!$A$1:$CE$1,0),0),0)</f>
        <v>19.03</v>
      </c>
      <c r="H56" s="887">
        <f>IFERROR(VLOOKUP(年度マスタ!$K$4&amp;"_"&amp;H$54,データシート1!$A:$CE,MATCH("bc_"&amp;$C56,データシート1!$A$1:$CE$1,0),0),0)</f>
        <v>19.655999999999999</v>
      </c>
      <c r="I56" s="887">
        <f>IFERROR(VLOOKUP(年度マスタ!$K$4&amp;"_"&amp;I$54,データシート1!$A:$CE,MATCH("bc_"&amp;$C56,データシート1!$A$1:$CE$1,0),0),0)</f>
        <v>20.218</v>
      </c>
      <c r="J56" s="887">
        <f>IFERROR(VLOOKUP(年度マスタ!$K$4&amp;"_"&amp;J$54,データシート1!$A:$CE,MATCH("bc_"&amp;$C56,データシート1!$A$1:$CE$1,0),0),0)</f>
        <v>10.920999999999999</v>
      </c>
      <c r="K56" s="887">
        <f>IFERROR(VLOOKUP(年度マスタ!$K$4&amp;"_"&amp;K$54,データシート1!$A:$CE,MATCH("bc_"&amp;$C56,データシート1!$A$1:$CE$1,0),0),0)</f>
        <v>9.4789999999999992</v>
      </c>
      <c r="L56" s="887">
        <f>IFERROR(VLOOKUP(年度マスタ!$K$4&amp;"_"&amp;L$54,データシート1!$A:$CE,MATCH("bc_"&amp;$C56,データシート1!$A$1:$CE$1,0),0),0)</f>
        <v>6.069</v>
      </c>
      <c r="M56" s="887">
        <f>IFERROR(VLOOKUP(年度マスタ!$K$4&amp;"_"&amp;M$54,データシート1!$A:$CE,MATCH("bc_"&amp;$C56,データシート1!$A$1:$CE$1,0),0),0)</f>
        <v>5.8730000000000002</v>
      </c>
      <c r="N56" s="887">
        <f>IFERROR(VLOOKUP(年度マスタ!$K$4&amp;"_"&amp;N$54,データシート1!$A:$CE,MATCH("bc_"&amp;$C56,データシート1!$A$1:$CE$1,0),0),0)</f>
        <v>5.5620000000000003</v>
      </c>
      <c r="O56" s="887">
        <f>IFERROR(VLOOKUP(年度マスタ!$K$4&amp;"_"&amp;O$54,データシート1!$A:$CE,MATCH("bc_"&amp;$C56,データシート1!$A$1:$CE$1,0),0),0)</f>
        <v>4.4210000000000003</v>
      </c>
      <c r="P56" s="888">
        <f>IFERROR(VLOOKUP(年度マスタ!$K$4&amp;"_"&amp;P$54,データシート1!$A:$CE,MATCH("bc_"&amp;$C56,データシート1!$A$1:$CE$1,0),0),0)</f>
        <v>4.8499999999999996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市川三郷町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1151.9000000000001</v>
      </c>
      <c r="K6" s="619">
        <f>VLOOKUP(年度マスタ!$K$4&amp;"_"&amp;K$5,データシート1!$A:$BT,MATCH("cb_"&amp;$G6,データシート1!$A$1:$BT$1,0),0)</f>
        <v>1295.8</v>
      </c>
      <c r="L6" s="619">
        <f>VLOOKUP(年度マスタ!$K$4&amp;"_"&amp;L$5,データシート1!$A:$BT,MATCH("cb_"&amp;$G6,データシート1!$A$1:$BT$1,0),0)</f>
        <v>1382.3</v>
      </c>
      <c r="M6" s="619">
        <f>VLOOKUP(年度マスタ!$K$4&amp;"_"&amp;M$5,データシート1!$A:$BT,MATCH("cb_"&amp;$G6,データシート1!$A$1:$BT$1,0),0)</f>
        <v>1509.6</v>
      </c>
      <c r="N6" s="619">
        <f>VLOOKUP(年度マスタ!$K$4&amp;"_"&amp;N$5,データシート1!$A:$BT,MATCH("cb_"&amp;$G6,データシート1!$A$1:$BT$1,0),0)</f>
        <v>1658.400000000001</v>
      </c>
      <c r="O6" s="619">
        <f>VLOOKUP(年度マスタ!$K$4&amp;"_"&amp;O$5,データシート1!$A:$BT,MATCH("cb_"&amp;$G6,データシート1!$A$1:$BT$1,0),0)</f>
        <v>1770.600000000001</v>
      </c>
      <c r="P6" s="619">
        <f>VLOOKUP(年度マスタ!$K$4&amp;"_"&amp;P$5,データシート1!$A:$BT,MATCH("cb_"&amp;$G6,データシート1!$A$1:$BT$1,0),0)</f>
        <v>1973.100000000002</v>
      </c>
      <c r="Q6" s="619">
        <f>VLOOKUP(年度マスタ!$K$4&amp;"_"&amp;Q$5,データシート1!$A:$BT,MATCH("cb_"&amp;$G6,データシート1!$A$1:$BT$1,0),0)</f>
        <v>2139.7000000000016</v>
      </c>
      <c r="R6" s="633">
        <f>VLOOKUP(年度マスタ!$K$4&amp;"_"&amp;R$5,データシート1!$A:$BT,MATCH("cb_"&amp;$G6,データシート1!$A$1:$BT$1,0),0)</f>
        <v>2264.9000000000019</v>
      </c>
      <c r="S6" s="568"/>
      <c r="T6" s="190"/>
      <c r="U6" s="581"/>
      <c r="V6" s="195"/>
      <c r="W6" s="195"/>
      <c r="X6" s="195"/>
      <c r="Y6" s="196" t="s">
        <v>372</v>
      </c>
      <c r="Z6" s="663" t="s">
        <v>373</v>
      </c>
      <c r="AA6" s="663"/>
      <c r="AB6" s="663"/>
      <c r="AC6" s="664">
        <f>SUM(AC7:AC8)</f>
        <v>216925</v>
      </c>
      <c r="AD6" s="664">
        <f>SUM(AD7:AD8)</f>
        <v>317018.10900000005</v>
      </c>
      <c r="AE6" s="665">
        <f>$AD6*3600/100000000</f>
        <v>11.412651924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7718.4</v>
      </c>
      <c r="K7" s="617">
        <f>VLOOKUP(年度マスタ!$K$4&amp;"_"&amp;K$5,データシート1!$A:$BT,MATCH("cb_"&amp;$G7,データシート1!$A$1:$BT$1,0),0)</f>
        <v>8341.7999999999993</v>
      </c>
      <c r="L7" s="617">
        <f>VLOOKUP(年度マスタ!$K$4&amp;"_"&amp;L$5,データシート1!$A:$BT,MATCH("cb_"&amp;$G7,データシート1!$A$1:$BT$1,0),0)</f>
        <v>8632.0999999999985</v>
      </c>
      <c r="M7" s="617">
        <f>VLOOKUP(年度マスタ!$K$4&amp;"_"&amp;M$5,データシート1!$A:$BT,MATCH("cb_"&amp;$G7,データシート1!$A$1:$BT$1,0),0)</f>
        <v>8796</v>
      </c>
      <c r="N7" s="617">
        <f>VLOOKUP(年度マスタ!$K$4&amp;"_"&amp;N$5,データシート1!$A:$BT,MATCH("cb_"&amp;$G7,データシート1!$A$1:$BT$1,0),0)</f>
        <v>8997.9999999999982</v>
      </c>
      <c r="O7" s="617">
        <f>VLOOKUP(年度マスタ!$K$4&amp;"_"&amp;O$5,データシート1!$A:$BT,MATCH("cb_"&amp;$G7,データシート1!$A$1:$BT$1,0),0)</f>
        <v>9421.8000000000047</v>
      </c>
      <c r="P7" s="617">
        <f>VLOOKUP(年度マスタ!$K$4&amp;"_"&amp;P$5,データシート1!$A:$BT,MATCH("cb_"&amp;$G7,データシート1!$A$1:$BT$1,0),0)</f>
        <v>9520.8000000000047</v>
      </c>
      <c r="Q7" s="617">
        <f>VLOOKUP(年度マスタ!$K$4&amp;"_"&amp;Q$5,データシート1!$A:$BT,MATCH("cb_"&amp;$G7,データシート1!$A$1:$BT$1,0),0)</f>
        <v>9531.4000000000051</v>
      </c>
      <c r="R7" s="634">
        <f>VLOOKUP(年度マスタ!$K$4&amp;"_"&amp;R$5,データシート1!$A:$BT,MATCH("cb_"&amp;$G7,データシート1!$A$1:$BT$1,0),0)</f>
        <v>9531.4000000000051</v>
      </c>
      <c r="S7" s="568"/>
      <c r="T7" s="190"/>
      <c r="U7" s="581"/>
      <c r="V7" s="195"/>
      <c r="W7" s="195"/>
      <c r="X7" s="195"/>
      <c r="Y7" s="196" t="s">
        <v>375</v>
      </c>
      <c r="Z7" s="212" t="s">
        <v>376</v>
      </c>
      <c r="AA7" s="212"/>
      <c r="AB7" s="212"/>
      <c r="AC7" s="1022">
        <f>VLOOKUP(年度マスタ!$K$4&amp;"_"&amp;年度マスタ!$K$9,データシート3!A:AB,MATCH("ea_"&amp;$Y7&amp;"_設備",データシート3!$A$1:$AB$1,0),0)</f>
        <v>102832</v>
      </c>
      <c r="AD7" s="1022">
        <f>VLOOKUP(年度マスタ!$K$4&amp;"_"&amp;年度マスタ!$K$9,データシート3!A:AB,MATCH("ea_"&amp;$Y7&amp;"_年間発電",データシート3!$A$1:$AB$1,0),0)/10^3</f>
        <v>150656.59400000001</v>
      </c>
      <c r="AE7" s="554">
        <f t="shared" ref="AE7:AE16" si="0">$AD7*3600/100000000</f>
        <v>5.4236373840000009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114093</v>
      </c>
      <c r="AD8" s="1022">
        <f>VLOOKUP(年度マスタ!$K$4&amp;"_"&amp;年度マスタ!$K$9,データシート3!A:AB,MATCH("ea_"&amp;$Y8&amp;"_年間発電",データシート3!$A$1:$AB$1,0),0)/10^3</f>
        <v>166361.51500000004</v>
      </c>
      <c r="AE8" s="554">
        <f t="shared" si="0"/>
        <v>5.9890145400000012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627</v>
      </c>
      <c r="N9" s="617">
        <f>VLOOKUP(年度マスタ!$K$4&amp;"_"&amp;N$5,データシート1!$A:$BT,MATCH("cb_"&amp;$G9,データシート1!$A$1:$BT$1,0),0)</f>
        <v>627</v>
      </c>
      <c r="O9" s="617">
        <f>VLOOKUP(年度マスタ!$K$4&amp;"_"&amp;O$5,データシート1!$A:$BT,MATCH("cb_"&amp;$G9,データシート1!$A$1:$BT$1,0),0)</f>
        <v>627</v>
      </c>
      <c r="P9" s="617">
        <f>VLOOKUP(年度マスタ!$K$4&amp;"_"&amp;P$5,データシート1!$A:$BT,MATCH("cb_"&amp;$G9,データシート1!$A$1:$BT$1,0),0)</f>
        <v>627</v>
      </c>
      <c r="Q9" s="617">
        <f>VLOOKUP(年度マスタ!$K$4&amp;"_"&amp;Q$5,データシート1!$A:$BT,MATCH("cb_"&amp;$G9,データシート1!$A$1:$BT$1,0),0)</f>
        <v>627</v>
      </c>
      <c r="R9" s="634">
        <f>VLOOKUP(年度マスタ!$K$4&amp;"_"&amp;R$5,データシート1!$A:$BT,MATCH("cb_"&amp;$G9,データシート1!$A$1:$BT$1,0),0)</f>
        <v>627</v>
      </c>
      <c r="S9" s="568"/>
      <c r="T9" s="190"/>
      <c r="U9" s="581"/>
      <c r="V9" s="195"/>
      <c r="W9" s="195"/>
      <c r="X9" s="195"/>
      <c r="Y9" s="196" t="s">
        <v>381</v>
      </c>
      <c r="Z9" s="208" t="s">
        <v>377</v>
      </c>
      <c r="AA9" s="208"/>
      <c r="AB9" s="208"/>
      <c r="AC9" s="666">
        <f>VLOOKUP(年度マスタ!$K$4&amp;"_"&amp;年度マスタ!$K$9,データシート3!A:AB,MATCH("ea_"&amp;$Y9&amp;"_設備",データシート3!$A$1:$AB$1,0),0)</f>
        <v>11200</v>
      </c>
      <c r="AD9" s="666">
        <f>VLOOKUP(年度マスタ!$K$4&amp;"_"&amp;年度マスタ!$K$9,データシート3!A:AB,MATCH("ea_"&amp;$Y9&amp;"_年間発電",データシート3!$A$1:$AB$1,0),0)/10^3</f>
        <v>19791.968000000001</v>
      </c>
      <c r="AE9" s="667">
        <f t="shared" si="0"/>
        <v>0.71251084799999997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1743</v>
      </c>
      <c r="AD10" s="666">
        <f>SUM(AD11:AD12)</f>
        <v>11122.705</v>
      </c>
      <c r="AE10" s="667">
        <f t="shared" si="0"/>
        <v>0.40041737999999999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1743</v>
      </c>
      <c r="AD11" s="1022">
        <f>VLOOKUP(年度マスタ!$K$4&amp;"_"&amp;年度マスタ!$K$9,データシート3!A:AB,MATCH("ea_"&amp;$Y11&amp;"_年間発電",データシート3!$A$1:$AB$1,0),0)/10^3</f>
        <v>11122.705</v>
      </c>
      <c r="AE11" s="554">
        <f t="shared" si="0"/>
        <v>0.40041737999999999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8870.2999999999993</v>
      </c>
      <c r="K12" s="651">
        <f t="shared" ref="K12:Q12" si="1">SUM(K6:K11)</f>
        <v>9637.5999999999985</v>
      </c>
      <c r="L12" s="651">
        <f t="shared" si="1"/>
        <v>10014.399999999998</v>
      </c>
      <c r="M12" s="651">
        <f t="shared" si="1"/>
        <v>10932.6</v>
      </c>
      <c r="N12" s="651">
        <f t="shared" si="1"/>
        <v>11283.4</v>
      </c>
      <c r="O12" s="651">
        <f t="shared" si="1"/>
        <v>11819.400000000005</v>
      </c>
      <c r="P12" s="651">
        <f t="shared" si="1"/>
        <v>12120.900000000007</v>
      </c>
      <c r="Q12" s="651">
        <f t="shared" si="1"/>
        <v>12298.100000000006</v>
      </c>
      <c r="R12" s="652">
        <f t="shared" ref="R12" si="2">SUM(R6:R11)</f>
        <v>12423.300000000007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2.07393772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11.9221053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1382.4182280000002</v>
      </c>
      <c r="K19" s="615">
        <f>K6*別紙!$C5/100*別紙!$E5/10^3</f>
        <v>1555.1154960000001</v>
      </c>
      <c r="L19" s="615">
        <f>L6*別紙!$C5/100*別紙!$E5/10^3</f>
        <v>1658.9258759999998</v>
      </c>
      <c r="M19" s="615">
        <f>M6*別紙!$C5/100*別紙!$E5/10^3</f>
        <v>1811.7011519999999</v>
      </c>
      <c r="N19" s="615">
        <f>N6*別紙!$C5/100*別紙!$E5/10^3</f>
        <v>1990.2790080000011</v>
      </c>
      <c r="O19" s="615">
        <f>O6*別紙!$C5/100*別紙!$E5/10^3</f>
        <v>2124.9324720000009</v>
      </c>
      <c r="P19" s="615">
        <f>P6*別紙!$C5/100*別紙!$E5/10^3</f>
        <v>2367.9567720000023</v>
      </c>
      <c r="Q19" s="615">
        <f>Q6*別紙!$C5/100*別紙!$E5/10^3</f>
        <v>2567.8967640000019</v>
      </c>
      <c r="R19" s="639">
        <f>R6*別紙!$C5/100*別紙!$E5/10^3</f>
        <v>2718.1517880000015</v>
      </c>
      <c r="S19" s="572"/>
      <c r="T19" s="191"/>
      <c r="U19" s="588"/>
      <c r="W19" s="201"/>
      <c r="X19" s="201"/>
      <c r="Y19" s="173"/>
      <c r="Z19" s="628" t="s">
        <v>389</v>
      </c>
      <c r="AA19" s="671"/>
      <c r="AB19" s="672"/>
      <c r="AC19" s="673">
        <f>SUM($AC$6,$AC$9,$AC$10,$AC$13)</f>
        <v>229868</v>
      </c>
      <c r="AD19" s="673">
        <f>SUM($AD$6,$AD$9,$AD$10,$AD$13)</f>
        <v>347932.78200000006</v>
      </c>
      <c r="AE19" s="674">
        <f>SUM($AE$6,$AE$9,$AE$10,$AE$13,$AE$17,$AE$18)</f>
        <v>26.521623171999998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10209.590784</v>
      </c>
      <c r="K20" s="617">
        <f>K7*別紙!$C6/100*別紙!$E6/10^3</f>
        <v>11034.199368</v>
      </c>
      <c r="L20" s="617">
        <f>L7*別紙!$C6/100*別紙!$E6/10^3</f>
        <v>11418.196596</v>
      </c>
      <c r="M20" s="617">
        <f>M7*別紙!$C6/100*別紙!$E6/10^3</f>
        <v>11634.99696</v>
      </c>
      <c r="N20" s="617">
        <f>N7*別紙!$C6/100*別紙!$E6/10^3</f>
        <v>11902.194479999996</v>
      </c>
      <c r="O20" s="617">
        <f>O7*別紙!$C6/100*別紙!$E6/10^3</f>
        <v>12462.780168000007</v>
      </c>
      <c r="P20" s="617">
        <f>P7*別紙!$C6/100*別紙!$E6/10^3</f>
        <v>12593.733408000007</v>
      </c>
      <c r="Q20" s="617">
        <f>Q7*別紙!$C6/100*別紙!$E6/10^3</f>
        <v>12607.754664000006</v>
      </c>
      <c r="R20" s="634">
        <f>R7*別紙!$C6/100*別紙!$E6/10^3</f>
        <v>12607.754664000006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3295.5120000000002</v>
      </c>
      <c r="N22" s="617">
        <f>N9*別紙!$C8/100*別紙!$E8/10^3</f>
        <v>3295.5120000000002</v>
      </c>
      <c r="O22" s="617">
        <f>O9*別紙!$C8/100*別紙!$E8/10^3</f>
        <v>3295.5120000000002</v>
      </c>
      <c r="P22" s="617">
        <f>P9*別紙!$C8/100*別紙!$E8/10^3</f>
        <v>3295.5120000000002</v>
      </c>
      <c r="Q22" s="617">
        <f>Q9*別紙!$C8/100*別紙!$E8/10^3</f>
        <v>3295.5120000000002</v>
      </c>
      <c r="R22" s="634">
        <f>R9*別紙!$C8/100*別紙!$E8/10^3</f>
        <v>3295.5120000000002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11592.009012</v>
      </c>
      <c r="K25" s="657">
        <f t="shared" si="3"/>
        <v>12589.314864</v>
      </c>
      <c r="L25" s="657">
        <f t="shared" si="3"/>
        <v>13077.122471999999</v>
      </c>
      <c r="M25" s="657">
        <f t="shared" si="3"/>
        <v>16742.210112000001</v>
      </c>
      <c r="N25" s="657">
        <f t="shared" si="3"/>
        <v>17187.985487999998</v>
      </c>
      <c r="O25" s="657">
        <f t="shared" si="3"/>
        <v>17883.224640000008</v>
      </c>
      <c r="P25" s="657">
        <f t="shared" si="3"/>
        <v>18257.202180000008</v>
      </c>
      <c r="Q25" s="657">
        <f t="shared" si="3"/>
        <v>18471.163428000007</v>
      </c>
      <c r="R25" s="658">
        <f t="shared" ref="R25" si="4">SUM(R19:R24)</f>
        <v>18621.418452000005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84299.206518597828</v>
      </c>
      <c r="K26" s="654">
        <f>(VLOOKUP(年度マスタ!$K$4&amp;"_"&amp;K$18,データシート1!$A:$BT,MATCH("da_合計",データシート1!$A$1:$BT$1,0),0))/10^3</f>
        <v>80419.867120872455</v>
      </c>
      <c r="L26" s="654">
        <f>(VLOOKUP(年度マスタ!$K$4&amp;"_"&amp;L$18,データシート1!$A:$BT,MATCH("da_合計",データシート1!$A$1:$BT$1,0),0))/10^3</f>
        <v>83882.100049896384</v>
      </c>
      <c r="M26" s="654">
        <f>(VLOOKUP(年度マスタ!$K$4&amp;"_"&amp;M$18,データシート1!$A:$BT,MATCH("da_合計",データシート1!$A$1:$BT$1,0),0))/10^3</f>
        <v>74716.032285396301</v>
      </c>
      <c r="N26" s="654">
        <f>(VLOOKUP(年度マスタ!$K$4&amp;"_"&amp;N$18,データシート1!$A:$BT,MATCH("da_合計",データシート1!$A$1:$BT$1,0),0))/10^3</f>
        <v>75848.787958044384</v>
      </c>
      <c r="O26" s="654">
        <f>(VLOOKUP(年度マスタ!$K$4&amp;"_"&amp;O$18,データシート1!$A:$BT,MATCH("da_合計",データシート1!$A$1:$BT$1,0),0))/10^3</f>
        <v>69936.59368572128</v>
      </c>
      <c r="P26" s="654">
        <f>(VLOOKUP(年度マスタ!$K$4&amp;"_"&amp;P$18,データシート1!$A:$BT,MATCH("da_合計",データシート1!$A$1:$BT$1,0),0))/10^3</f>
        <v>69817.632582877253</v>
      </c>
      <c r="Q26" s="654">
        <f>(VLOOKUP(年度マスタ!$K$4&amp;"_"&amp;Q$18,データシート1!$A:$BT,MATCH("da_合計",データシート1!$A$1:$BT$1,0),0))/10^3</f>
        <v>71995.959513064634</v>
      </c>
      <c r="R26" s="655">
        <f>Q26</f>
        <v>71995.959513064634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0.13751029802923007</v>
      </c>
      <c r="K27" s="839">
        <f t="shared" ref="K27:P27" si="5">K25/K26</f>
        <v>0.15654483543323991</v>
      </c>
      <c r="L27" s="839">
        <f t="shared" si="5"/>
        <v>0.15589884449985408</v>
      </c>
      <c r="M27" s="839">
        <f t="shared" si="5"/>
        <v>0.22407787993946202</v>
      </c>
      <c r="N27" s="839">
        <f t="shared" si="5"/>
        <v>0.22660857148445801</v>
      </c>
      <c r="O27" s="839">
        <f t="shared" si="5"/>
        <v>0.25570625759045462</v>
      </c>
      <c r="P27" s="839">
        <f t="shared" si="5"/>
        <v>0.26149844250773951</v>
      </c>
      <c r="Q27" s="839">
        <f>Q25/Q26</f>
        <v>0.25655833400828787</v>
      </c>
      <c r="R27" s="840">
        <f>R25/R26</f>
        <v>0.2586453264592008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0.2586453264592008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4.8326709492199074</v>
      </c>
      <c r="AA52" s="173"/>
      <c r="AB52" s="678" t="s">
        <v>413</v>
      </c>
      <c r="AC52" s="679">
        <f>$AD6</f>
        <v>317018.10900000005</v>
      </c>
      <c r="AD52" s="680">
        <f>R19+R20</f>
        <v>15325.906452000007</v>
      </c>
      <c r="AE52" s="681">
        <f t="shared" ref="AE52:AE54" si="6">IFERROR(AD52/AC52,"-")</f>
        <v>4.8343946345349012E-2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275936.82248693542</v>
      </c>
      <c r="Z53" s="1130"/>
      <c r="AA53" s="173"/>
      <c r="AB53" s="678" t="s">
        <v>377</v>
      </c>
      <c r="AC53" s="679">
        <f>$AD9</f>
        <v>19791.968000000001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11122.705</v>
      </c>
      <c r="AD54" s="679">
        <f>R22</f>
        <v>3295.5120000000002</v>
      </c>
      <c r="AE54" s="681">
        <f t="shared" si="6"/>
        <v>0.29628691941393753</v>
      </c>
      <c r="AF54" s="473"/>
      <c r="AG54" s="41"/>
      <c r="AH54" s="420"/>
      <c r="AI54" s="442" t="s">
        <v>440</v>
      </c>
      <c r="AJ54" s="443">
        <f>VLOOKUP(年度マスタ!$K$4&amp;"_"&amp;AJ$53,データシート1!$A$1:$BT$2000,MATCH("ca_太陽光発電（10kW未満）",データシート1!$A$1:$BT$1,0),0)</f>
        <v>234</v>
      </c>
      <c r="AK54" s="443">
        <f>VLOOKUP(年度マスタ!$K$4&amp;"_"&amp;AK$53,データシート1!$A$1:$BT$2000,MATCH("ca_太陽光発電（10kW未満）",データシート1!$A$1:$BT$1,0),0)</f>
        <v>259</v>
      </c>
      <c r="AL54" s="443">
        <f>VLOOKUP(年度マスタ!$K$4&amp;"_"&amp;AL$53,データシート1!$A$1:$BT$2000,MATCH("ca_太陽光発電（10kW未満）",データシート1!$A$1:$BT$1,0),0)</f>
        <v>276</v>
      </c>
      <c r="AM54" s="443">
        <f>VLOOKUP(年度マスタ!$K$4&amp;"_"&amp;AM$53,データシート1!$A$1:$BT$2000,MATCH("ca_太陽光発電（10kW未満）",データシート1!$A$1:$BT$1,0),0)</f>
        <v>300</v>
      </c>
      <c r="AN54" s="443">
        <f>VLOOKUP(年度マスタ!$K$4&amp;"_"&amp;AN$53,データシート1!$A$1:$BT$2000,MATCH("ca_太陽光発電（10kW未満）",データシート1!$A$1:$BT$1,0),0)</f>
        <v>328</v>
      </c>
      <c r="AO54" s="443">
        <f>VLOOKUP(年度マスタ!$K$4&amp;"_"&amp;AO$53,データシート1!$A$1:$BT$2000,MATCH("ca_太陽光発電（10kW未満）",データシート1!$A$1:$BT$1,0),0)</f>
        <v>349</v>
      </c>
      <c r="AP54" s="443">
        <f>VLOOKUP(年度マスタ!$K$4&amp;"_"&amp;AP$53,データシート1!$A$1:$BT$2000,MATCH("ca_太陽光発電（10kW未満）",データシート1!$A$1:$BT$1,0),0)</f>
        <v>382</v>
      </c>
      <c r="AQ54" s="443">
        <f>VLOOKUP(年度マスタ!$K$4&amp;"_"&amp;AQ$53,データシート1!$A$1:$BT$2000,MATCH("ca_太陽光発電（10kW未満）",データシート1!$A$1:$BT$1,0),0)</f>
        <v>409</v>
      </c>
      <c r="AR54" s="443">
        <f>VLOOKUP(年度マスタ!$K$4&amp;"_"&amp;AR$53,データシート1!$A$1:$BT$2000,MATCH("ca_太陽光発電（10kW未満）",データシート1!$A$1:$BT$1,0),0)</f>
        <v>431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市川三郷町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山梨県</v>
      </c>
      <c r="AY12" s="1023" t="str">
        <f>年度マスタ!$J4</f>
        <v>市川三郷町</v>
      </c>
      <c r="AZ12" s="1023" t="str">
        <f>年度マスタ!$K4</f>
        <v>19346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市川三郷町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山梨県</v>
      </c>
      <c r="AY4" s="1038" t="str">
        <f>年度マスタ!$J4</f>
        <v>市川三郷町</v>
      </c>
      <c r="AZ4" s="1038" t="str">
        <f>年度マスタ!$K4</f>
        <v>19346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19346</v>
      </c>
      <c r="AY72" s="18" t="str">
        <f>IF(IFERROR(比較地域マスタ!$AE7,"")=0,"",IFERROR(比較地域マスタ!$AE7,""))</f>
        <v>市川三郷町</v>
      </c>
      <c r="AZ72" s="16"/>
      <c r="BA72" s="22">
        <v>1</v>
      </c>
      <c r="BB72" s="22">
        <v>1</v>
      </c>
      <c r="BC72" s="18" t="str">
        <f>AX72</f>
        <v>19346</v>
      </c>
      <c r="BD72" s="18" t="str">
        <f>AY72</f>
        <v>市川三郷町</v>
      </c>
      <c r="BE72" s="33">
        <f>VLOOKUP(BC72&amp;"_"&amp;$AZ$9,データシート3!A:AB,MATCH("ea_"&amp;"太陽光（建物系）"&amp;"_年間発電",データシート3!$A$1:$AB$1,0),0)/10^3+VLOOKUP(BC72&amp;"_"&amp;$AZ$9,データシート3!A:AB,MATCH("ea_"&amp;"太陽光（土地系）"&amp;"_年間発電",データシート3!$A$1:$AB$1,0),0)/10^3</f>
        <v>317018.10900000005</v>
      </c>
      <c r="BF72" s="33">
        <f>VLOOKUP(BC72&amp;"_"&amp;$AZ$9,データシート3!A:AB,MATCH("ea_"&amp;"風力（陸上）"&amp;"_年間発電",データシート3!$A$1:$AB$1,0),0)/10^3</f>
        <v>19791.968000000001</v>
      </c>
      <c r="BG72" s="33">
        <f>VLOOKUP(BC72&amp;"_"&amp;$AZ$9,データシート3!A:AB,MATCH("ea_"&amp;"中小水（河川）"&amp;"_年間発電",データシート3!$A$1:$AB$1,0),0)/10^3+VLOOKUP(BC72&amp;"_"&amp;$AZ$9,データシート3!A:AB,MATCH("ea_"&amp;"中小水（農業用水路）"&amp;"_年間発電",データシート3!$A$1:$AB$1,0),0)/10^3</f>
        <v>11122.705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347932.78200000006</v>
      </c>
      <c r="BJ72" s="33">
        <f>(VLOOKUP($BC72&amp;"_"&amp;$AZ$8,データシート3!$A:$AN,MATCH("da_合計",データシート3!$A$1:$AN$1,0),0))/10^3</f>
        <v>71995.959513064634</v>
      </c>
      <c r="BK72" s="33">
        <f t="shared" ref="BK72:BK103" si="21">BI72-BJ72</f>
        <v>275936.82248693542</v>
      </c>
      <c r="BL72" s="33">
        <f t="shared" ref="BL72:BL103" si="22">IF(BK72&gt;0,0,BK72)</f>
        <v>0</v>
      </c>
      <c r="BM72" s="33">
        <f t="shared" ref="BM72:BM103" si="23">IF(BK72&gt;0,BK72,0)</f>
        <v>275936.82248693542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19212</v>
      </c>
      <c r="AY73" s="18" t="str">
        <f>IF(IFERROR(比較地域マスタ!$AE8,"")=0,"",IFERROR(比較地域マスタ!$AE8,""))</f>
        <v>上野原市</v>
      </c>
      <c r="AZ73" s="16"/>
      <c r="BA73" s="22">
        <v>2</v>
      </c>
      <c r="BB73" s="22">
        <v>1</v>
      </c>
      <c r="BC73" s="18" t="str">
        <f t="shared" ref="BC73:BC136" si="24">AX73</f>
        <v>19212</v>
      </c>
      <c r="BD73" s="18" t="str">
        <f t="shared" ref="BD73:BD136" si="25">AY73</f>
        <v>上野原市</v>
      </c>
      <c r="BE73" s="33">
        <f>VLOOKUP(BC73&amp;"_"&amp;$AZ$9,データシート3!A:AB,MATCH("ea_"&amp;"太陽光（建物系）"&amp;"_年間発電",データシート3!$A$1:$AB$1,0),0)/10^3+VLOOKUP(BC73&amp;"_"&amp;$AZ$9,データシート3!A:AB,MATCH("ea_"&amp;"太陽光（土地系）"&amp;"_年間発電",データシート3!$A$1:$AB$1,0),0)/10^3</f>
        <v>294803.89699999994</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65739.384000000005</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360543.28099999996</v>
      </c>
      <c r="BJ73" s="33">
        <f>(VLOOKUP($BC73&amp;"_"&amp;$AZ$8,データシート3!$A:$AN,MATCH("da_合計",データシート3!$A$1:$AN$1,0),0))/10^3</f>
        <v>140641.65660547707</v>
      </c>
      <c r="BK73" s="33">
        <f t="shared" si="21"/>
        <v>219901.62439452289</v>
      </c>
      <c r="BL73" s="33">
        <f t="shared" si="22"/>
        <v>0</v>
      </c>
      <c r="BM73" s="33">
        <f t="shared" si="23"/>
        <v>219901.62439452289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19206</v>
      </c>
      <c r="AY74" s="18" t="str">
        <f>IF(IFERROR(比較地域マスタ!$AE9,"")=0,"",IFERROR(比較地域マスタ!$AE9,""))</f>
        <v>大月市</v>
      </c>
      <c r="AZ74" s="16"/>
      <c r="BA74" s="22">
        <v>3</v>
      </c>
      <c r="BB74" s="22">
        <v>1</v>
      </c>
      <c r="BC74" s="18" t="str">
        <f t="shared" si="24"/>
        <v>19206</v>
      </c>
      <c r="BD74" s="18" t="str">
        <f t="shared" si="25"/>
        <v>大月市</v>
      </c>
      <c r="BE74" s="33">
        <f>VLOOKUP(BC74&amp;"_"&amp;$AZ$9,データシート3!A:AB,MATCH("ea_"&amp;"太陽光（建物系）"&amp;"_年間発電",データシート3!$A$1:$AB$1,0),0)/10^3+VLOOKUP(BC74&amp;"_"&amp;$AZ$9,データシート3!A:AB,MATCH("ea_"&amp;"太陽光（土地系）"&amp;"_年間発電",データシート3!$A$1:$AB$1,0),0)/10^3</f>
        <v>298877.08500000002</v>
      </c>
      <c r="BF74" s="33">
        <f>VLOOKUP(BC74&amp;"_"&amp;$AZ$9,データシート3!A:AB,MATCH("ea_"&amp;"風力（陸上）"&amp;"_年間発電",データシート3!$A$1:$AB$1,0),0)/10^3</f>
        <v>161.79599999999999</v>
      </c>
      <c r="BG74" s="33">
        <f>VLOOKUP(BC74&amp;"_"&amp;$AZ$9,データシート3!A:AB,MATCH("ea_"&amp;"中小水（河川）"&amp;"_年間発電",データシート3!$A$1:$AB$1,0),0)/10^3+VLOOKUP(BC74&amp;"_"&amp;$AZ$9,データシート3!A:AB,MATCH("ea_"&amp;"中小水（農業用水路）"&amp;"_年間発電",データシート3!$A$1:$AB$1,0),0)/10^3</f>
        <v>201192.467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500231.348</v>
      </c>
      <c r="BJ74" s="33">
        <f>(VLOOKUP($BC74&amp;"_"&amp;$AZ$8,データシート3!$A:$AN,MATCH("da_合計",データシート3!$A$1:$AN$1,0),0))/10^3</f>
        <v>113153.30226555135</v>
      </c>
      <c r="BK74" s="33">
        <f t="shared" si="21"/>
        <v>387078.04573444865</v>
      </c>
      <c r="BL74" s="33">
        <f t="shared" si="22"/>
        <v>0</v>
      </c>
      <c r="BM74" s="33">
        <f t="shared" si="23"/>
        <v>387078.04573444865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19424</v>
      </c>
      <c r="AY75" s="18" t="str">
        <f>IF(IFERROR(比較地域マスタ!$AE10,"")=0,"",IFERROR(比較地域マスタ!$AE10,""))</f>
        <v>忍野村</v>
      </c>
      <c r="AZ75" s="16"/>
      <c r="BA75" s="22">
        <v>4</v>
      </c>
      <c r="BB75" s="22">
        <v>1</v>
      </c>
      <c r="BC75" s="18" t="str">
        <f t="shared" si="24"/>
        <v>19424</v>
      </c>
      <c r="BD75" s="18" t="str">
        <f t="shared" si="25"/>
        <v>忍野村</v>
      </c>
      <c r="BE75" s="33">
        <f>VLOOKUP(BC75&amp;"_"&amp;$AZ$9,データシート3!A:AB,MATCH("ea_"&amp;"太陽光（建物系）"&amp;"_年間発電",データシート3!$A$1:$AB$1,0),0)/10^3+VLOOKUP(BC75&amp;"_"&amp;$AZ$9,データシート3!A:AB,MATCH("ea_"&amp;"太陽光（土地系）"&amp;"_年間発電",データシート3!$A$1:$AB$1,0),0)/10^3</f>
        <v>183432.72799999997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4127.1989999999987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187559.92699999997</v>
      </c>
      <c r="BJ75" s="33">
        <f>(VLOOKUP($BC75&amp;"_"&amp;$AZ$8,データシート3!$A:$AN,MATCH("da_合計",データシート3!$A$1:$AN$1,0),0))/10^3</f>
        <v>238805.62815903782</v>
      </c>
      <c r="BK75" s="33">
        <f t="shared" si="21"/>
        <v>-51245.701159037853</v>
      </c>
      <c r="BL75" s="33">
        <f t="shared" si="22"/>
        <v>-51245.701159037853</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19210</v>
      </c>
      <c r="AY76" s="18" t="str">
        <f>IF(IFERROR(比較地域マスタ!$AE11,"")=0,"",IFERROR(比較地域マスタ!$AE11,""))</f>
        <v>甲斐市</v>
      </c>
      <c r="AZ76" s="16"/>
      <c r="BA76" s="22">
        <v>5</v>
      </c>
      <c r="BB76" s="22">
        <v>1</v>
      </c>
      <c r="BC76" s="18" t="str">
        <f t="shared" si="24"/>
        <v>19210</v>
      </c>
      <c r="BD76" s="18" t="str">
        <f t="shared" si="25"/>
        <v>甲斐市</v>
      </c>
      <c r="BE76" s="33">
        <f>VLOOKUP(BC76&amp;"_"&amp;$AZ$9,データシート3!A:AB,MATCH("ea_"&amp;"太陽光（建物系）"&amp;"_年間発電",データシート3!$A$1:$AB$1,0),0)/10^3+VLOOKUP(BC76&amp;"_"&amp;$AZ$9,データシート3!A:AB,MATCH("ea_"&amp;"太陽光（土地系）"&amp;"_年間発電",データシート3!$A$1:$AB$1,0),0)/10^3</f>
        <v>814706.76900000009</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26089.405000000002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971.79899999999998</v>
      </c>
      <c r="BI76" s="33">
        <f t="shared" si="26"/>
        <v>841767.97300000011</v>
      </c>
      <c r="BJ76" s="33">
        <f>(VLOOKUP($BC76&amp;"_"&amp;$AZ$8,データシート3!$A:$AN,MATCH("da_合計",データシート3!$A$1:$AN$1,0),0))/10^3</f>
        <v>311759.70399247605</v>
      </c>
      <c r="BK76" s="33">
        <f t="shared" si="21"/>
        <v>530008.26900752401</v>
      </c>
      <c r="BL76" s="33">
        <f t="shared" si="22"/>
        <v>0</v>
      </c>
      <c r="BM76" s="33">
        <f t="shared" si="23"/>
        <v>530008.26900752401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19213</v>
      </c>
      <c r="AY77" s="18" t="str">
        <f>IF(IFERROR(比較地域マスタ!$AE12,"")=0,"",IFERROR(比較地域マスタ!$AE12,""))</f>
        <v>甲州市</v>
      </c>
      <c r="AZ77" s="16"/>
      <c r="BA77" s="22">
        <v>6</v>
      </c>
      <c r="BB77" s="22">
        <v>1</v>
      </c>
      <c r="BC77" s="18" t="str">
        <f t="shared" si="24"/>
        <v>19213</v>
      </c>
      <c r="BD77" s="18" t="str">
        <f t="shared" si="25"/>
        <v>甲州市</v>
      </c>
      <c r="BE77" s="33">
        <f>VLOOKUP(BC77&amp;"_"&amp;$AZ$9,データシート3!A:AB,MATCH("ea_"&amp;"太陽光（建物系）"&amp;"_年間発電",データシート3!$A$1:$AB$1,0),0)/10^3+VLOOKUP(BC77&amp;"_"&amp;$AZ$9,データシート3!A:AB,MATCH("ea_"&amp;"太陽光（土地系）"&amp;"_年間発電",データシート3!$A$1:$AB$1,0),0)/10^3</f>
        <v>1339686.2290000003</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177336.64700000003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1517022.8760000004</v>
      </c>
      <c r="BJ77" s="33">
        <f>(VLOOKUP($BC77&amp;"_"&amp;$AZ$8,データシート3!$A:$AN,MATCH("da_合計",データシート3!$A$1:$AN$1,0),0))/10^3</f>
        <v>131574.32554985731</v>
      </c>
      <c r="BK77" s="33">
        <f t="shared" si="21"/>
        <v>1385448.5504501432</v>
      </c>
      <c r="BL77" s="33">
        <f t="shared" si="22"/>
        <v>0</v>
      </c>
      <c r="BM77" s="33">
        <f t="shared" si="23"/>
        <v>1385448.5504501432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19201</v>
      </c>
      <c r="AY78" s="18" t="str">
        <f>IF(IFERROR(比較地域マスタ!$AE13,"")=0,"",IFERROR(比較地域マスタ!$AE13,""))</f>
        <v>甲府市</v>
      </c>
      <c r="AZ78" s="16"/>
      <c r="BA78" s="22">
        <v>7</v>
      </c>
      <c r="BB78" s="22">
        <v>1</v>
      </c>
      <c r="BC78" s="18" t="str">
        <f t="shared" si="24"/>
        <v>19201</v>
      </c>
      <c r="BD78" s="18" t="str">
        <f t="shared" si="25"/>
        <v>甲府市</v>
      </c>
      <c r="BE78" s="33">
        <f>VLOOKUP(BC78&amp;"_"&amp;$AZ$9,データシート3!A:AB,MATCH("ea_"&amp;"太陽光（建物系）"&amp;"_年間発電",データシート3!$A$1:$AB$1,0),0)/10^3+VLOOKUP(BC78&amp;"_"&amp;$AZ$9,データシート3!A:AB,MATCH("ea_"&amp;"太陽光（土地系）"&amp;"_年間発電",データシート3!$A$1:$AB$1,0),0)/10^3</f>
        <v>1626208.4550000001</v>
      </c>
      <c r="BF78" s="33">
        <f>VLOOKUP(BC78&amp;"_"&amp;$AZ$9,データシート3!A:AB,MATCH("ea_"&amp;"風力（陸上）"&amp;"_年間発電",データシート3!$A$1:$AB$1,0),0)/10^3</f>
        <v>2444.373</v>
      </c>
      <c r="BG78" s="33">
        <f>VLOOKUP(BC78&amp;"_"&amp;$AZ$9,データシート3!A:AB,MATCH("ea_"&amp;"中小水（河川）"&amp;"_年間発電",データシート3!$A$1:$AB$1,0),0)/10^3+VLOOKUP(BC78&amp;"_"&amp;$AZ$9,データシート3!A:AB,MATCH("ea_"&amp;"中小水（農業用水路）"&amp;"_年間発電",データシート3!$A$1:$AB$1,0),0)/10^3</f>
        <v>153532.60500000004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136.62100000000004</v>
      </c>
      <c r="BI78" s="33">
        <f t="shared" si="26"/>
        <v>1782322.054</v>
      </c>
      <c r="BJ78" s="33">
        <f>(VLOOKUP($BC78&amp;"_"&amp;$AZ$8,データシート3!$A:$AN,MATCH("da_合計",データシート3!$A$1:$AN$1,0),0))/10^3</f>
        <v>1178556.6341601156</v>
      </c>
      <c r="BK78" s="33">
        <f t="shared" si="21"/>
        <v>603765.41983988439</v>
      </c>
      <c r="BL78" s="33">
        <f t="shared" si="22"/>
        <v>0</v>
      </c>
      <c r="BM78" s="33">
        <f t="shared" si="23"/>
        <v>603765.41983988439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19442</v>
      </c>
      <c r="AY79" s="18" t="str">
        <f>IF(IFERROR(比較地域マスタ!$AE14,"")=0,"",IFERROR(比較地域マスタ!$AE14,""))</f>
        <v>小菅村</v>
      </c>
      <c r="AZ79" s="16"/>
      <c r="BA79" s="22">
        <v>8</v>
      </c>
      <c r="BB79" s="22">
        <v>1</v>
      </c>
      <c r="BC79" s="18" t="str">
        <f t="shared" si="24"/>
        <v>19442</v>
      </c>
      <c r="BD79" s="18" t="str">
        <f t="shared" si="25"/>
        <v>小菅村</v>
      </c>
      <c r="BE79" s="33">
        <f>VLOOKUP(BC79&amp;"_"&amp;$AZ$9,データシート3!A:AB,MATCH("ea_"&amp;"太陽光（建物系）"&amp;"_年間発電",データシート3!$A$1:$AB$1,0),0)/10^3+VLOOKUP(BC79&amp;"_"&amp;$AZ$9,データシート3!A:AB,MATCH("ea_"&amp;"太陽光（土地系）"&amp;"_年間発電",データシート3!$A$1:$AB$1,0),0)/10^3</f>
        <v>20157.294999999998</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8729.5040000000008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28886.798999999999</v>
      </c>
      <c r="BJ79" s="33">
        <f>(VLOOKUP($BC79&amp;"_"&amp;$AZ$8,データシート3!$A:$AN,MATCH("da_合計",データシート3!$A$1:$AN$1,0),0))/10^3</f>
        <v>3475.8739483266654</v>
      </c>
      <c r="BK79" s="33">
        <f t="shared" si="21"/>
        <v>25410.925051673334</v>
      </c>
      <c r="BL79" s="33">
        <f>IF(BK79&gt;0,0,BK79)</f>
        <v>0</v>
      </c>
      <c r="BM79" s="33">
        <f>IF(BK79&gt;0,BK79,0)</f>
        <v>25410.925051673334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19384</v>
      </c>
      <c r="AY80" s="18" t="str">
        <f>IF(IFERROR(比較地域マスタ!$AE15,"")=0,"",IFERROR(比較地域マスタ!$AE15,""))</f>
        <v>昭和町</v>
      </c>
      <c r="AZ80" s="16"/>
      <c r="BA80" s="22">
        <v>9</v>
      </c>
      <c r="BB80" s="22">
        <v>1</v>
      </c>
      <c r="BC80" s="18" t="str">
        <f t="shared" si="24"/>
        <v>19384</v>
      </c>
      <c r="BD80" s="18" t="str">
        <f t="shared" si="25"/>
        <v>昭和町</v>
      </c>
      <c r="BE80" s="33">
        <f>VLOOKUP(BC80&amp;"_"&amp;$AZ$9,データシート3!A:AB,MATCH("ea_"&amp;"太陽光（建物系）"&amp;"_年間発電",データシート3!$A$1:$AB$1,0),0)/10^3+VLOOKUP(BC80&amp;"_"&amp;$AZ$9,データシート3!A:AB,MATCH("ea_"&amp;"太陽光（土地系）"&amp;"_年間発電",データシート3!$A$1:$AB$1,0),0)/10^3</f>
        <v>228298.68599999999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7.604000000000001</v>
      </c>
      <c r="BI80" s="33">
        <f t="shared" si="26"/>
        <v>228306.28999999998</v>
      </c>
      <c r="BJ80" s="33">
        <f>(VLOOKUP($BC80&amp;"_"&amp;$AZ$8,データシート3!$A:$AN,MATCH("da_合計",データシート3!$A$1:$AN$1,0),0))/10^3</f>
        <v>311402.69754684216</v>
      </c>
      <c r="BK80" s="33">
        <f t="shared" si="21"/>
        <v>-83096.40754684218</v>
      </c>
      <c r="BL80" s="33">
        <f t="shared" si="22"/>
        <v>-83096.40754684218</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19443</v>
      </c>
      <c r="AY81" s="18" t="str">
        <f>IF(IFERROR(比較地域マスタ!$AE16,"")=0,"",IFERROR(比較地域マスタ!$AE16,""))</f>
        <v>丹波山村</v>
      </c>
      <c r="AZ81" s="16"/>
      <c r="BA81" s="22">
        <v>10</v>
      </c>
      <c r="BB81" s="22">
        <v>1</v>
      </c>
      <c r="BC81" s="18" t="str">
        <f t="shared" si="24"/>
        <v>19443</v>
      </c>
      <c r="BD81" s="18" t="str">
        <f t="shared" si="25"/>
        <v>丹波山村</v>
      </c>
      <c r="BE81" s="33">
        <f>VLOOKUP(BC81&amp;"_"&amp;$AZ$9,データシート3!A:AB,MATCH("ea_"&amp;"太陽光（建物系）"&amp;"_年間発電",データシート3!$A$1:$AB$1,0),0)/10^3+VLOOKUP(BC81&amp;"_"&amp;$AZ$9,データシート3!A:AB,MATCH("ea_"&amp;"太陽光（土地系）"&amp;"_年間発電",データシート3!$A$1:$AB$1,0),0)/10^3</f>
        <v>13969.3</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34154.654999999999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48123.955000000002</v>
      </c>
      <c r="BJ81" s="33">
        <f>(VLOOKUP($BC81&amp;"_"&amp;$AZ$8,データシート3!$A:$AN,MATCH("da_合計",データシート3!$A$1:$AN$1,0),0))/10^3</f>
        <v>2639.2980391572792</v>
      </c>
      <c r="BK81" s="33">
        <f t="shared" si="21"/>
        <v>45484.656960842723</v>
      </c>
      <c r="BL81" s="33">
        <f t="shared" si="22"/>
        <v>0</v>
      </c>
      <c r="BM81" s="33">
        <f t="shared" si="23"/>
        <v>45484.656960842723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19214</v>
      </c>
      <c r="AY82" s="18" t="str">
        <f>IF(IFERROR(比較地域マスタ!$AE17,"")=0,"",IFERROR(比較地域マスタ!$AE17,""))</f>
        <v>中央市</v>
      </c>
      <c r="AZ82" s="16"/>
      <c r="BA82" s="22">
        <v>11</v>
      </c>
      <c r="BB82" s="22">
        <v>1</v>
      </c>
      <c r="BC82" s="18" t="str">
        <f t="shared" si="24"/>
        <v>19214</v>
      </c>
      <c r="BD82" s="18" t="str">
        <f t="shared" si="25"/>
        <v>中央市</v>
      </c>
      <c r="BE82" s="33">
        <f>VLOOKUP(BC82&amp;"_"&amp;$AZ$9,データシート3!A:AB,MATCH("ea_"&amp;"太陽光（建物系）"&amp;"_年間発電",データシート3!$A$1:$AB$1,0),0)/10^3+VLOOKUP(BC82&amp;"_"&amp;$AZ$9,データシート3!A:AB,MATCH("ea_"&amp;"太陽光（土地系）"&amp;"_年間発電",データシート3!$A$1:$AB$1,0),0)/10^3</f>
        <v>535399.821</v>
      </c>
      <c r="BF82" s="33">
        <f>VLOOKUP(BC82&amp;"_"&amp;$AZ$9,データシート3!A:AB,MATCH("ea_"&amp;"風力（陸上）"&amp;"_年間発電",データシート3!$A$1:$AB$1,0),0)/10^3</f>
        <v>2224.951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537624.772</v>
      </c>
      <c r="BJ82" s="33">
        <f>(VLOOKUP($BC82&amp;"_"&amp;$AZ$8,データシート3!$A:$AN,MATCH("da_合計",データシート3!$A$1:$AN$1,0),0))/10^3</f>
        <v>229665.17950126814</v>
      </c>
      <c r="BK82" s="33">
        <f t="shared" si="21"/>
        <v>307959.59249873186</v>
      </c>
      <c r="BL82" s="33">
        <f t="shared" si="22"/>
        <v>0</v>
      </c>
      <c r="BM82" s="33">
        <f t="shared" si="23"/>
        <v>307959.59249873186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19204</v>
      </c>
      <c r="AY83" s="18" t="str">
        <f>IF(IFERROR(比較地域マスタ!$AE18,"")=0,"",IFERROR(比較地域マスタ!$AE18,""))</f>
        <v>都留市</v>
      </c>
      <c r="AZ83" s="16"/>
      <c r="BA83" s="22">
        <v>12</v>
      </c>
      <c r="BB83" s="22">
        <v>1</v>
      </c>
      <c r="BC83" s="18" t="str">
        <f t="shared" si="24"/>
        <v>19204</v>
      </c>
      <c r="BD83" s="18" t="str">
        <f t="shared" si="25"/>
        <v>都留市</v>
      </c>
      <c r="BE83" s="33">
        <f>VLOOKUP(BC83&amp;"_"&amp;$AZ$9,データシート3!A:AB,MATCH("ea_"&amp;"太陽光（建物系）"&amp;"_年間発電",データシート3!$A$1:$AB$1,0),0)/10^3+VLOOKUP(BC83&amp;"_"&amp;$AZ$9,データシート3!A:AB,MATCH("ea_"&amp;"太陽光（土地系）"&amp;"_年間発電",データシート3!$A$1:$AB$1,0),0)/10^3</f>
        <v>340130.41000000003</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57505.53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397635.94000000006</v>
      </c>
      <c r="BJ83" s="33">
        <f>(VLOOKUP($BC83&amp;"_"&amp;$AZ$8,データシート3!$A:$AN,MATCH("da_合計",データシート3!$A$1:$AN$1,0),0))/10^3</f>
        <v>162736.68112854459</v>
      </c>
      <c r="BK83" s="33">
        <f t="shared" si="21"/>
        <v>234899.25887145547</v>
      </c>
      <c r="BL83" s="33">
        <f t="shared" si="22"/>
        <v>0</v>
      </c>
      <c r="BM83" s="33">
        <f t="shared" si="23"/>
        <v>234899.25887145547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19422</v>
      </c>
      <c r="AY84" s="18" t="str">
        <f>IF(IFERROR(比較地域マスタ!$AE19,"")=0,"",IFERROR(比較地域マスタ!$AE19,""))</f>
        <v>道志村</v>
      </c>
      <c r="AZ84" s="16"/>
      <c r="BA84" s="22">
        <v>13</v>
      </c>
      <c r="BB84" s="22">
        <v>1</v>
      </c>
      <c r="BC84" s="18" t="str">
        <f t="shared" si="24"/>
        <v>19422</v>
      </c>
      <c r="BD84" s="18" t="str">
        <f t="shared" si="25"/>
        <v>道志村</v>
      </c>
      <c r="BE84" s="33">
        <f>VLOOKUP(BC84&amp;"_"&amp;$AZ$9,データシート3!A:AB,MATCH("ea_"&amp;"太陽光（建物系）"&amp;"_年間発電",データシート3!$A$1:$AB$1,0),0)/10^3+VLOOKUP(BC84&amp;"_"&amp;$AZ$9,データシート3!A:AB,MATCH("ea_"&amp;"太陽光（土地系）"&amp;"_年間発電",データシート3!$A$1:$AB$1,0),0)/10^3</f>
        <v>53519.572</v>
      </c>
      <c r="BF84" s="33">
        <f>VLOOKUP(BC84&amp;"_"&amp;$AZ$9,データシート3!A:AB,MATCH("ea_"&amp;"風力（陸上）"&amp;"_年間発電",データシート3!$A$1:$AB$1,0),0)/10^3</f>
        <v>485.387</v>
      </c>
      <c r="BG84" s="33">
        <f>VLOOKUP(BC84&amp;"_"&amp;$AZ$9,データシート3!A:AB,MATCH("ea_"&amp;"中小水（河川）"&amp;"_年間発電",データシート3!$A$1:$AB$1,0),0)/10^3+VLOOKUP(BC84&amp;"_"&amp;$AZ$9,データシート3!A:AB,MATCH("ea_"&amp;"中小水（農業用水路）"&amp;"_年間発電",データシート3!$A$1:$AB$1,0),0)/10^3</f>
        <v>57342.714999999997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111347.674</v>
      </c>
      <c r="BJ84" s="33">
        <f>(VLOOKUP($BC84&amp;"_"&amp;$AZ$8,データシート3!$A:$AN,MATCH("da_合計",データシート3!$A$1:$AN$1,0),0))/10^3</f>
        <v>6815.2818045147524</v>
      </c>
      <c r="BK84" s="33">
        <f t="shared" si="21"/>
        <v>104532.39219548524</v>
      </c>
      <c r="BL84" s="33">
        <f t="shared" si="22"/>
        <v>0</v>
      </c>
      <c r="BM84" s="33">
        <f t="shared" si="23"/>
        <v>104532.39219548524</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19429</v>
      </c>
      <c r="AY85" s="18" t="str">
        <f>IF(IFERROR(比較地域マスタ!$AE20,"")=0,"",IFERROR(比較地域マスタ!$AE20,""))</f>
        <v>鳴沢村</v>
      </c>
      <c r="AZ85" s="16"/>
      <c r="BA85" s="22">
        <v>14</v>
      </c>
      <c r="BB85" s="22">
        <v>1</v>
      </c>
      <c r="BC85" s="18" t="str">
        <f t="shared" si="24"/>
        <v>19429</v>
      </c>
      <c r="BD85" s="18" t="str">
        <f t="shared" si="25"/>
        <v>鳴沢村</v>
      </c>
      <c r="BE85" s="33">
        <f>VLOOKUP(BC85&amp;"_"&amp;$AZ$9,データシート3!A:AB,MATCH("ea_"&amp;"太陽光（建物系）"&amp;"_年間発電",データシート3!$A$1:$AB$1,0),0)/10^3+VLOOKUP(BC85&amp;"_"&amp;$AZ$9,データシート3!A:AB,MATCH("ea_"&amp;"太陽光（土地系）"&amp;"_年間発電",データシート3!$A$1:$AB$1,0),0)/10^3</f>
        <v>141377.21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141377.21</v>
      </c>
      <c r="BJ85" s="33">
        <f>(VLOOKUP($BC85&amp;"_"&amp;$AZ$8,データシート3!$A:$AN,MATCH("da_合計",データシート3!$A$1:$AN$1,0),0))/10^3</f>
        <v>27468.053136851333</v>
      </c>
      <c r="BK85" s="33">
        <f t="shared" si="21"/>
        <v>113909.15686314866</v>
      </c>
      <c r="BL85" s="33">
        <f t="shared" si="22"/>
        <v>0</v>
      </c>
      <c r="BM85" s="33">
        <f t="shared" si="23"/>
        <v>113909.15686314866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19366</v>
      </c>
      <c r="AY86" s="18" t="str">
        <f>IF(IFERROR(比較地域マスタ!$AE21,"")=0,"",IFERROR(比較地域マスタ!$AE21,""))</f>
        <v>南部町</v>
      </c>
      <c r="AZ86" s="16"/>
      <c r="BA86" s="22">
        <v>15</v>
      </c>
      <c r="BB86" s="22">
        <v>1</v>
      </c>
      <c r="BC86" s="18" t="str">
        <f t="shared" si="24"/>
        <v>19366</v>
      </c>
      <c r="BD86" s="18" t="str">
        <f t="shared" si="25"/>
        <v>南部町</v>
      </c>
      <c r="BE86" s="33">
        <f>VLOOKUP(BC86&amp;"_"&amp;$AZ$9,データシート3!A:AB,MATCH("ea_"&amp;"太陽光（建物系）"&amp;"_年間発電",データシート3!$A$1:$AB$1,0),0)/10^3+VLOOKUP(BC86&amp;"_"&amp;$AZ$9,データシート3!A:AB,MATCH("ea_"&amp;"太陽光（土地系）"&amp;"_年間発電",データシート3!$A$1:$AB$1,0),0)/10^3</f>
        <v>210889.28099999996</v>
      </c>
      <c r="BF86" s="33">
        <f>VLOOKUP(BC86&amp;"_"&amp;$AZ$9,データシート3!A:AB,MATCH("ea_"&amp;"風力（陸上）"&amp;"_年間発電",データシート3!$A$1:$AB$1,0),0)/10^3</f>
        <v>18258.277999999995</v>
      </c>
      <c r="BG86" s="33">
        <f>VLOOKUP(BC86&amp;"_"&amp;$AZ$9,データシート3!A:AB,MATCH("ea_"&amp;"中小水（河川）"&amp;"_年間発電",データシート3!$A$1:$AB$1,0),0)/10^3+VLOOKUP(BC86&amp;"_"&amp;$AZ$9,データシート3!A:AB,MATCH("ea_"&amp;"中小水（農業用水路）"&amp;"_年間発電",データシート3!$A$1:$AB$1,0),0)/10^3</f>
        <v>26360.777999999998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255508.33699999994</v>
      </c>
      <c r="BJ86" s="33">
        <f>(VLOOKUP($BC86&amp;"_"&amp;$AZ$8,データシート3!$A:$AN,MATCH("da_合計",データシート3!$A$1:$AN$1,0),0))/10^3</f>
        <v>44623.325531366667</v>
      </c>
      <c r="BK86" s="33">
        <f t="shared" si="21"/>
        <v>210885.01146863328</v>
      </c>
      <c r="BL86" s="33">
        <f t="shared" si="22"/>
        <v>0</v>
      </c>
      <c r="BM86" s="33">
        <f t="shared" si="23"/>
        <v>210885.01146863328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19423</v>
      </c>
      <c r="AY87" s="18" t="str">
        <f>IF(IFERROR(比較地域マスタ!$AE22,"")=0,"",IFERROR(比較地域マスタ!$AE22,""))</f>
        <v>西桂町</v>
      </c>
      <c r="AZ87" s="16"/>
      <c r="BA87" s="22">
        <v>16</v>
      </c>
      <c r="BB87" s="22">
        <v>1</v>
      </c>
      <c r="BC87" s="18" t="str">
        <f t="shared" si="24"/>
        <v>19423</v>
      </c>
      <c r="BD87" s="18" t="str">
        <f t="shared" si="25"/>
        <v>西桂町</v>
      </c>
      <c r="BE87" s="33">
        <f>VLOOKUP(BC87&amp;"_"&amp;$AZ$9,データシート3!A:AB,MATCH("ea_"&amp;"太陽光（建物系）"&amp;"_年間発電",データシート3!$A$1:$AB$1,0),0)/10^3+VLOOKUP(BC87&amp;"_"&amp;$AZ$9,データシート3!A:AB,MATCH("ea_"&amp;"太陽光（土地系）"&amp;"_年間発電",データシート3!$A$1:$AB$1,0),0)/10^3</f>
        <v>49577.144</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5452.3090000000011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55029.453000000001</v>
      </c>
      <c r="BJ87" s="33">
        <f>(VLOOKUP($BC87&amp;"_"&amp;$AZ$8,データシート3!$A:$AN,MATCH("da_合計",データシート3!$A$1:$AN$1,0),0))/10^3</f>
        <v>14939.370206065838</v>
      </c>
      <c r="BK87" s="33">
        <f t="shared" si="21"/>
        <v>40090.082793934162</v>
      </c>
      <c r="BL87" s="33">
        <f t="shared" si="22"/>
        <v>0</v>
      </c>
      <c r="BM87" s="33">
        <f t="shared" si="23"/>
        <v>40090.082793934162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19207</v>
      </c>
      <c r="AY88" s="18" t="str">
        <f>IF(IFERROR(比較地域マスタ!$AE23,"")=0,"",IFERROR(比較地域マスタ!$AE23,""))</f>
        <v>韮崎市</v>
      </c>
      <c r="AZ88" s="16"/>
      <c r="BA88" s="22">
        <v>17</v>
      </c>
      <c r="BB88" s="22">
        <v>1</v>
      </c>
      <c r="BC88" s="18" t="str">
        <f t="shared" si="24"/>
        <v>19207</v>
      </c>
      <c r="BD88" s="18" t="str">
        <f t="shared" si="25"/>
        <v>韮崎市</v>
      </c>
      <c r="BE88" s="33">
        <f>VLOOKUP(BC88&amp;"_"&amp;$AZ$9,データシート3!A:AB,MATCH("ea_"&amp;"太陽光（建物系）"&amp;"_年間発電",データシート3!$A$1:$AB$1,0),0)/10^3+VLOOKUP(BC88&amp;"_"&amp;$AZ$9,データシート3!A:AB,MATCH("ea_"&amp;"太陽光（土地系）"&amp;"_年間発電",データシート3!$A$1:$AB$1,0),0)/10^3</f>
        <v>1106805.2880000002</v>
      </c>
      <c r="BF88" s="33">
        <f>VLOOKUP(BC88&amp;"_"&amp;$AZ$9,データシート3!A:AB,MATCH("ea_"&amp;"風力（陸上）"&amp;"_年間発電",データシート3!$A$1:$AB$1,0),0)/10^3</f>
        <v>17765.556</v>
      </c>
      <c r="BG88" s="33">
        <f>VLOOKUP(BC88&amp;"_"&amp;$AZ$9,データシート3!A:AB,MATCH("ea_"&amp;"中小水（河川）"&amp;"_年間発電",データシート3!$A$1:$AB$1,0),0)/10^3+VLOOKUP(BC88&amp;"_"&amp;$AZ$9,データシート3!A:AB,MATCH("ea_"&amp;"中小水（農業用水路）"&amp;"_年間発電",データシート3!$A$1:$AB$1,0),0)/10^3</f>
        <v>63736.728999999999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2223.9540000000002</v>
      </c>
      <c r="BI88" s="33">
        <f t="shared" si="26"/>
        <v>1190531.5270000002</v>
      </c>
      <c r="BJ88" s="33">
        <f>(VLOOKUP($BC88&amp;"_"&amp;$AZ$8,データシート3!$A:$AN,MATCH("da_合計",データシート3!$A$1:$AN$1,0),0))/10^3</f>
        <v>272456.98219794419</v>
      </c>
      <c r="BK88" s="33">
        <f t="shared" si="21"/>
        <v>918074.54480205604</v>
      </c>
      <c r="BL88" s="33">
        <f t="shared" si="22"/>
        <v>0</v>
      </c>
      <c r="BM88" s="33">
        <f t="shared" si="23"/>
        <v>918074.54480205604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19364</v>
      </c>
      <c r="AY89" s="18" t="str">
        <f>IF(IFERROR(比較地域マスタ!$AE24,"")=0,"",IFERROR(比較地域マスタ!$AE24,""))</f>
        <v>早川町</v>
      </c>
      <c r="AZ89" s="16"/>
      <c r="BA89" s="22">
        <v>18</v>
      </c>
      <c r="BB89" s="22">
        <v>1</v>
      </c>
      <c r="BC89" s="18" t="str">
        <f t="shared" si="24"/>
        <v>19364</v>
      </c>
      <c r="BD89" s="18" t="str">
        <f t="shared" si="25"/>
        <v>早川町</v>
      </c>
      <c r="BE89" s="33">
        <f>VLOOKUP(BC89&amp;"_"&amp;$AZ$9,データシート3!A:AB,MATCH("ea_"&amp;"太陽光（建物系）"&amp;"_年間発電",データシート3!$A$1:$AB$1,0),0)/10^3+VLOOKUP(BC89&amp;"_"&amp;$AZ$9,データシート3!A:AB,MATCH("ea_"&amp;"太陽光（土地系）"&amp;"_年間発電",データシート3!$A$1:$AB$1,0),0)/10^3</f>
        <v>48113.607000000004</v>
      </c>
      <c r="BF89" s="33">
        <f>VLOOKUP(BC89&amp;"_"&amp;$AZ$9,データシート3!A:AB,MATCH("ea_"&amp;"風力（陸上）"&amp;"_年間発電",データシート3!$A$1:$AB$1,0),0)/10^3</f>
        <v>23825.311000000005</v>
      </c>
      <c r="BG89" s="33">
        <f>VLOOKUP(BC89&amp;"_"&amp;$AZ$9,データシート3!A:AB,MATCH("ea_"&amp;"中小水（河川）"&amp;"_年間発電",データシート3!$A$1:$AB$1,0),0)/10^3+VLOOKUP(BC89&amp;"_"&amp;$AZ$9,データシート3!A:AB,MATCH("ea_"&amp;"中小水（農業用水路）"&amp;"_年間発電",データシート3!$A$1:$AB$1,0),0)/10^3</f>
        <v>110401.159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182340.07699999999</v>
      </c>
      <c r="BJ89" s="33">
        <f>(VLOOKUP($BC89&amp;"_"&amp;$AZ$8,データシート3!$A:$AN,MATCH("da_合計",データシート3!$A$1:$AN$1,0),0))/10^3</f>
        <v>5654.8713125671193</v>
      </c>
      <c r="BK89" s="33">
        <f t="shared" si="21"/>
        <v>176685.20568743287</v>
      </c>
      <c r="BL89" s="33">
        <f t="shared" si="22"/>
        <v>0</v>
      </c>
      <c r="BM89" s="33">
        <f t="shared" si="23"/>
        <v>176685.20568743287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19211</v>
      </c>
      <c r="AY90" s="18" t="str">
        <f>IF(IFERROR(比較地域マスタ!$AE25,"")=0,"",IFERROR(比較地域マスタ!$AE25,""))</f>
        <v>笛吹市</v>
      </c>
      <c r="AZ90" s="16"/>
      <c r="BA90" s="22">
        <v>19</v>
      </c>
      <c r="BB90" s="22">
        <v>1</v>
      </c>
      <c r="BC90" s="18" t="str">
        <f t="shared" si="24"/>
        <v>19211</v>
      </c>
      <c r="BD90" s="18" t="str">
        <f t="shared" si="25"/>
        <v>笛吹市</v>
      </c>
      <c r="BE90" s="33">
        <f>VLOOKUP(BC90&amp;"_"&amp;$AZ$9,データシート3!A:AB,MATCH("ea_"&amp;"太陽光（建物系）"&amp;"_年間発電",データシート3!$A$1:$AB$1,0),0)/10^3+VLOOKUP(BC90&amp;"_"&amp;$AZ$9,データシート3!A:AB,MATCH("ea_"&amp;"太陽光（土地系）"&amp;"_年間発電",データシート3!$A$1:$AB$1,0),0)/10^3</f>
        <v>2163277.5070000002</v>
      </c>
      <c r="BF90" s="33">
        <f>VLOOKUP(BC90&amp;"_"&amp;$AZ$9,データシート3!A:AB,MATCH("ea_"&amp;"風力（陸上）"&amp;"_年間発電",データシート3!$A$1:$AB$1,0),0)/10^3</f>
        <v>726.11400000000003</v>
      </c>
      <c r="BG90" s="33">
        <f>VLOOKUP(BC90&amp;"_"&amp;$AZ$9,データシート3!A:AB,MATCH("ea_"&amp;"中小水（河川）"&amp;"_年間発電",データシート3!$A$1:$AB$1,0),0)/10^3+VLOOKUP(BC90&amp;"_"&amp;$AZ$9,データシート3!A:AB,MATCH("ea_"&amp;"中小水（農業用水路）"&amp;"_年間発電",データシート3!$A$1:$AB$1,0),0)/10^3</f>
        <v>74363.95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10.302</v>
      </c>
      <c r="BI90" s="33">
        <f t="shared" si="26"/>
        <v>2238377.8730000006</v>
      </c>
      <c r="BJ90" s="33">
        <f>(VLOOKUP($BC90&amp;"_"&amp;$AZ$8,データシート3!$A:$AN,MATCH("da_合計",データシート3!$A$1:$AN$1,0),0))/10^3</f>
        <v>350691.33287500002</v>
      </c>
      <c r="BK90" s="33">
        <f t="shared" si="21"/>
        <v>1887686.5401250005</v>
      </c>
      <c r="BL90" s="33">
        <f t="shared" si="22"/>
        <v>0</v>
      </c>
      <c r="BM90" s="33">
        <f t="shared" si="23"/>
        <v>1887686.5401250005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19430</v>
      </c>
      <c r="AY91" s="18" t="str">
        <f>IF(IFERROR(比較地域マスタ!$AE26,"")=0,"",IFERROR(比較地域マスタ!$AE26,""))</f>
        <v>富士河口湖町</v>
      </c>
      <c r="BA91" s="22">
        <v>20</v>
      </c>
      <c r="BB91" s="22">
        <v>1</v>
      </c>
      <c r="BC91" s="18" t="str">
        <f t="shared" si="24"/>
        <v>19430</v>
      </c>
      <c r="BD91" s="18" t="str">
        <f t="shared" si="25"/>
        <v>富士河口湖町</v>
      </c>
      <c r="BE91" s="33">
        <f>VLOOKUP(BC91&amp;"_"&amp;$AZ$9,データシート3!A:AB,MATCH("ea_"&amp;"太陽光（建物系）"&amp;"_年間発電",データシート3!$A$1:$AB$1,0),0)/10^3+VLOOKUP(BC91&amp;"_"&amp;$AZ$9,データシート3!A:AB,MATCH("ea_"&amp;"太陽光（土地系）"&amp;"_年間発電",データシート3!$A$1:$AB$1,0),0)/10^3</f>
        <v>646402.30900000001</v>
      </c>
      <c r="BF91" s="33">
        <f>VLOOKUP(BC91&amp;"_"&amp;$AZ$9,データシート3!A:AB,MATCH("ea_"&amp;"風力（陸上）"&amp;"_年間発電",データシート3!$A$1:$AB$1,0),0)/10^3</f>
        <v>16553.531999999999</v>
      </c>
      <c r="BG91" s="33">
        <f>VLOOKUP(BC91&amp;"_"&amp;$AZ$9,データシート3!A:AB,MATCH("ea_"&amp;"中小水（河川）"&amp;"_年間発電",データシート3!$A$1:$AB$1,0),0)/10^3+VLOOKUP(BC91&amp;"_"&amp;$AZ$9,データシート3!A:AB,MATCH("ea_"&amp;"中小水（農業用水路）"&amp;"_年間発電",データシート3!$A$1:$AB$1,0),0)/10^3</f>
        <v>26386.560000000005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689342.40100000007</v>
      </c>
      <c r="BJ91" s="33">
        <f>(VLOOKUP($BC91&amp;"_"&amp;$AZ$8,データシート3!$A:$AN,MATCH("da_合計",データシート3!$A$1:$AN$1,0),0))/10^3</f>
        <v>181814.20644423904</v>
      </c>
      <c r="BK91" s="33">
        <f t="shared" si="21"/>
        <v>507528.19455576106</v>
      </c>
      <c r="BL91" s="33">
        <f t="shared" si="22"/>
        <v>0</v>
      </c>
      <c r="BM91" s="33">
        <f t="shared" si="23"/>
        <v>507528.19455576106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19368</v>
      </c>
      <c r="AY92" s="18" t="str">
        <f>IF(IFERROR(比較地域マスタ!$AE27,"")=0,"",IFERROR(比較地域マスタ!$AE27,""))</f>
        <v>富士川町</v>
      </c>
      <c r="AZ92" s="16"/>
      <c r="BA92" s="22">
        <v>21</v>
      </c>
      <c r="BB92" s="22">
        <v>1</v>
      </c>
      <c r="BC92" s="18" t="str">
        <f t="shared" si="24"/>
        <v>19368</v>
      </c>
      <c r="BD92" s="18" t="str">
        <f t="shared" si="25"/>
        <v>富士川町</v>
      </c>
      <c r="BE92" s="33">
        <f>VLOOKUP(BC92&amp;"_"&amp;$AZ$9,データシート3!A:AB,MATCH("ea_"&amp;"太陽光（建物系）"&amp;"_年間発電",データシート3!$A$1:$AB$1,0),0)/10^3+VLOOKUP(BC92&amp;"_"&amp;$AZ$9,データシート3!A:AB,MATCH("ea_"&amp;"太陽光（土地系）"&amp;"_年間発電",データシート3!$A$1:$AB$1,0),0)/10^3</f>
        <v>275901.41700000002</v>
      </c>
      <c r="BF92" s="33">
        <f>VLOOKUP(BC92&amp;"_"&amp;$AZ$9,データシート3!A:AB,MATCH("ea_"&amp;"風力（陸上）"&amp;"_年間発電",データシート3!$A$1:$AB$1,0),0)/10^3</f>
        <v>12050.600000000002</v>
      </c>
      <c r="BG92" s="33">
        <f>VLOOKUP(BC92&amp;"_"&amp;$AZ$9,データシート3!A:AB,MATCH("ea_"&amp;"中小水（河川）"&amp;"_年間発電",データシート3!$A$1:$AB$1,0),0)/10^3+VLOOKUP(BC92&amp;"_"&amp;$AZ$9,データシート3!A:AB,MATCH("ea_"&amp;"中小水（農業用水路）"&amp;"_年間発電",データシート3!$A$1:$AB$1,0),0)/10^3</f>
        <v>35004.218000000001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322956.23499999999</v>
      </c>
      <c r="BJ92" s="33">
        <f>(VLOOKUP($BC92&amp;"_"&amp;$AZ$8,データシート3!$A:$AN,MATCH("da_合計",データシート3!$A$1:$AN$1,0),0))/10^3</f>
        <v>83417.514879605646</v>
      </c>
      <c r="BK92" s="33">
        <f>BI92-BJ92</f>
        <v>239538.72012039434</v>
      </c>
      <c r="BL92" s="33">
        <f t="shared" si="22"/>
        <v>0</v>
      </c>
      <c r="BM92" s="33">
        <f t="shared" si="23"/>
        <v>239538.72012039434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19202</v>
      </c>
      <c r="AY93" s="18" t="str">
        <f>IF(IFERROR(比較地域マスタ!$AE28,"")=0,"",IFERROR(比較地域マスタ!$AE28,""))</f>
        <v>富士吉田市</v>
      </c>
      <c r="AZ93" s="16"/>
      <c r="BA93" s="22">
        <v>22</v>
      </c>
      <c r="BB93" s="22">
        <v>1</v>
      </c>
      <c r="BC93" s="18" t="str">
        <f t="shared" si="24"/>
        <v>19202</v>
      </c>
      <c r="BD93" s="18" t="str">
        <f t="shared" si="25"/>
        <v>富士吉田市</v>
      </c>
      <c r="BE93" s="33">
        <f>VLOOKUP(BC93&amp;"_"&amp;$AZ$9,データシート3!A:AB,MATCH("ea_"&amp;"太陽光（建物系）"&amp;"_年間発電",データシート3!$A$1:$AB$1,0),0)/10^3+VLOOKUP(BC93&amp;"_"&amp;$AZ$9,データシート3!A:AB,MATCH("ea_"&amp;"太陽光（土地系）"&amp;"_年間発電",データシート3!$A$1:$AB$1,0),0)/10^3</f>
        <v>407717.27099999995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76709.36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484426.63099999994</v>
      </c>
      <c r="BJ93" s="33">
        <f>(VLOOKUP($BC93&amp;"_"&amp;$AZ$8,データシート3!$A:$AN,MATCH("da_合計",データシート3!$A$1:$AN$1,0),0))/10^3</f>
        <v>268026.89955145359</v>
      </c>
      <c r="BK93" s="33">
        <f t="shared" si="21"/>
        <v>216399.73144854634</v>
      </c>
      <c r="BL93" s="33">
        <f t="shared" si="22"/>
        <v>0</v>
      </c>
      <c r="BM93" s="33">
        <f t="shared" si="23"/>
        <v>216399.73144854634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19209</v>
      </c>
      <c r="AY94" s="18" t="str">
        <f>IF(IFERROR(比較地域マスタ!$AE29,"")=0,"",IFERROR(比較地域マスタ!$AE29,""))</f>
        <v>北杜市</v>
      </c>
      <c r="AZ94" s="16"/>
      <c r="BA94" s="22">
        <v>23</v>
      </c>
      <c r="BB94" s="22">
        <v>1</v>
      </c>
      <c r="BC94" s="18" t="str">
        <f t="shared" si="24"/>
        <v>19209</v>
      </c>
      <c r="BD94" s="18" t="str">
        <f t="shared" si="25"/>
        <v>北杜市</v>
      </c>
      <c r="BE94" s="33">
        <f>VLOOKUP(BC94&amp;"_"&amp;$AZ$9,データシート3!A:AB,MATCH("ea_"&amp;"太陽光（建物系）"&amp;"_年間発電",データシート3!$A$1:$AB$1,0),0)/10^3+VLOOKUP(BC94&amp;"_"&amp;$AZ$9,データシート3!A:AB,MATCH("ea_"&amp;"太陽光（土地系）"&amp;"_年間発電",データシート3!$A$1:$AB$1,0),0)/10^3</f>
        <v>3597287.6450000005</v>
      </c>
      <c r="BF94" s="33">
        <f>VLOOKUP(BC94&amp;"_"&amp;$AZ$9,データシート3!A:AB,MATCH("ea_"&amp;"風力（陸上）"&amp;"_年間発電",データシート3!$A$1:$AB$1,0),0)/10^3</f>
        <v>34970.974000000009</v>
      </c>
      <c r="BG94" s="33">
        <f>VLOOKUP(BC94&amp;"_"&amp;$AZ$9,データシート3!A:AB,MATCH("ea_"&amp;"中小水（河川）"&amp;"_年間発電",データシート3!$A$1:$AB$1,0),0)/10^3+VLOOKUP(BC94&amp;"_"&amp;$AZ$9,データシート3!A:AB,MATCH("ea_"&amp;"中小水（農業用水路）"&amp;"_年間発電",データシート3!$A$1:$AB$1,0),0)/10^3</f>
        <v>291099.603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11605.668</v>
      </c>
      <c r="BI94" s="33">
        <f t="shared" si="26"/>
        <v>3934963.8900000006</v>
      </c>
      <c r="BJ94" s="33">
        <f>(VLOOKUP($BC94&amp;"_"&amp;$AZ$8,データシート3!$A:$AN,MATCH("da_合計",データシート3!$A$1:$AN$1,0),0))/10^3</f>
        <v>347506.94285874948</v>
      </c>
      <c r="BK94" s="33">
        <f t="shared" si="21"/>
        <v>3587456.9471412511</v>
      </c>
      <c r="BL94" s="33">
        <f t="shared" si="22"/>
        <v>0</v>
      </c>
      <c r="BM94" s="33">
        <f t="shared" si="23"/>
        <v>3587456.9471412511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19208</v>
      </c>
      <c r="AY95" s="18" t="str">
        <f>IF(IFERROR(比較地域マスタ!$AE30,"")=0,"",IFERROR(比較地域マスタ!$AE30,""))</f>
        <v>南アルプス市</v>
      </c>
      <c r="AZ95" s="16"/>
      <c r="BA95" s="22">
        <v>24</v>
      </c>
      <c r="BB95" s="22">
        <v>1</v>
      </c>
      <c r="BC95" s="18" t="str">
        <f t="shared" si="24"/>
        <v>19208</v>
      </c>
      <c r="BD95" s="18" t="str">
        <f t="shared" si="25"/>
        <v>南アルプス市</v>
      </c>
      <c r="BE95" s="33">
        <f>VLOOKUP(BC95&amp;"_"&amp;$AZ$9,データシート3!A:AB,MATCH("ea_"&amp;"太陽光（建物系）"&amp;"_年間発電",データシート3!$A$1:$AB$1,0),0)/10^3+VLOOKUP(BC95&amp;"_"&amp;$AZ$9,データシート3!A:AB,MATCH("ea_"&amp;"太陽光（土地系）"&amp;"_年間発電",データシート3!$A$1:$AB$1,0),0)/10^3</f>
        <v>1810090.8920000002</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53879.14</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293.84500000000003</v>
      </c>
      <c r="BI95" s="33">
        <f t="shared" si="26"/>
        <v>1864263.8770000001</v>
      </c>
      <c r="BJ95" s="33">
        <f>(VLOOKUP($BC95&amp;"_"&amp;$AZ$8,データシート3!$A:$AN,MATCH("da_合計",データシート3!$A$1:$AN$1,0),0))/10^3</f>
        <v>408212.08345487044</v>
      </c>
      <c r="BK95" s="33">
        <f t="shared" si="21"/>
        <v>1456051.7935451297</v>
      </c>
      <c r="BL95" s="33">
        <f t="shared" si="22"/>
        <v>0</v>
      </c>
      <c r="BM95" s="33">
        <f t="shared" si="23"/>
        <v>1456051.7935451297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19365</v>
      </c>
      <c r="AY96" s="18" t="str">
        <f>IF(IFERROR(比較地域マスタ!$AE31,"")=0,"",IFERROR(比較地域マスタ!$AE31,""))</f>
        <v>身延町</v>
      </c>
      <c r="AZ96" s="16"/>
      <c r="BA96" s="22">
        <v>25</v>
      </c>
      <c r="BB96" s="22">
        <v>1</v>
      </c>
      <c r="BC96" s="18" t="str">
        <f t="shared" si="24"/>
        <v>19365</v>
      </c>
      <c r="BD96" s="18" t="str">
        <f t="shared" si="25"/>
        <v>身延町</v>
      </c>
      <c r="BE96" s="33">
        <f>VLOOKUP(BC96&amp;"_"&amp;$AZ$9,データシート3!A:AB,MATCH("ea_"&amp;"太陽光（建物系）"&amp;"_年間発電",データシート3!$A$1:$AB$1,0),0)/10^3+VLOOKUP(BC96&amp;"_"&amp;$AZ$9,データシート3!A:AB,MATCH("ea_"&amp;"太陽光（土地系）"&amp;"_年間発電",データシート3!$A$1:$AB$1,0),0)/10^3</f>
        <v>306906.27100000001</v>
      </c>
      <c r="BF96" s="33">
        <f>VLOOKUP(BC96&amp;"_"&amp;$AZ$9,データシート3!A:AB,MATCH("ea_"&amp;"風力（陸上）"&amp;"_年間発電",データシート3!$A$1:$AB$1,0),0)/10^3</f>
        <v>40264.862999999998</v>
      </c>
      <c r="BG96" s="33">
        <f>VLOOKUP(BC96&amp;"_"&amp;$AZ$9,データシート3!A:AB,MATCH("ea_"&amp;"中小水（河川）"&amp;"_年間発電",データシート3!$A$1:$AB$1,0),0)/10^3+VLOOKUP(BC96&amp;"_"&amp;$AZ$9,データシート3!A:AB,MATCH("ea_"&amp;"中小水（農業用水路）"&amp;"_年間発電",データシート3!$A$1:$AB$1,0),0)/10^3</f>
        <v>48155.870999999999</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395327.005</v>
      </c>
      <c r="BJ96" s="33">
        <f>(VLOOKUP($BC96&amp;"_"&amp;$AZ$8,データシート3!$A:$AN,MATCH("da_合計",データシート3!$A$1:$AN$1,0),0))/10^3</f>
        <v>64904.068111441498</v>
      </c>
      <c r="BK96" s="33">
        <f t="shared" si="21"/>
        <v>330422.9368885585</v>
      </c>
      <c r="BL96" s="33">
        <f t="shared" si="22"/>
        <v>0</v>
      </c>
      <c r="BM96" s="33">
        <f t="shared" si="23"/>
        <v>330422.9368885585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19425</v>
      </c>
      <c r="AY97" s="18" t="str">
        <f>IF(IFERROR(比較地域マスタ!$AE32,"")=0,"",IFERROR(比較地域マスタ!$AE32,""))</f>
        <v>山中湖村</v>
      </c>
      <c r="AZ97" s="16"/>
      <c r="BA97" s="22">
        <v>26</v>
      </c>
      <c r="BB97" s="22">
        <v>1</v>
      </c>
      <c r="BC97" s="18" t="str">
        <f t="shared" si="24"/>
        <v>19425</v>
      </c>
      <c r="BD97" s="18" t="str">
        <f t="shared" si="25"/>
        <v>山中湖村</v>
      </c>
      <c r="BE97" s="33">
        <f>VLOOKUP(BC97&amp;"_"&amp;$AZ$9,データシート3!A:AB,MATCH("ea_"&amp;"太陽光（建物系）"&amp;"_年間発電",データシート3!$A$1:$AB$1,0),0)/10^3+VLOOKUP(BC97&amp;"_"&amp;$AZ$9,データシート3!A:AB,MATCH("ea_"&amp;"太陽光（土地系）"&amp;"_年間発電",データシート3!$A$1:$AB$1,0),0)/10^3</f>
        <v>147335.86600000001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1511.751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148847.617</v>
      </c>
      <c r="BJ97" s="33">
        <f>(VLOOKUP($BC97&amp;"_"&amp;$AZ$8,データシート3!$A:$AN,MATCH("da_合計",データシート3!$A$1:$AN$1,0),0))/10^3</f>
        <v>38328.10344928821</v>
      </c>
      <c r="BK97" s="33">
        <f t="shared" si="21"/>
        <v>110519.5135507118</v>
      </c>
      <c r="BL97" s="33">
        <f t="shared" si="22"/>
        <v>0</v>
      </c>
      <c r="BM97" s="33">
        <f t="shared" si="23"/>
        <v>110519.5135507118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19205</v>
      </c>
      <c r="AY98" s="18" t="str">
        <f>IF(IFERROR(比較地域マスタ!$AE33,"")=0,"",IFERROR(比較地域マスタ!$AE33,""))</f>
        <v>山梨市</v>
      </c>
      <c r="AZ98" s="16"/>
      <c r="BA98" s="22">
        <v>27</v>
      </c>
      <c r="BB98" s="22">
        <v>1</v>
      </c>
      <c r="BC98" s="18" t="str">
        <f t="shared" si="24"/>
        <v>19205</v>
      </c>
      <c r="BD98" s="18" t="str">
        <f t="shared" si="25"/>
        <v>山梨市</v>
      </c>
      <c r="BE98" s="33">
        <f>VLOOKUP(BC98&amp;"_"&amp;$AZ$9,データシート3!A:AB,MATCH("ea_"&amp;"太陽光（建物系）"&amp;"_年間発電",データシート3!$A$1:$AB$1,0),0)/10^3+VLOOKUP(BC98&amp;"_"&amp;$AZ$9,データシート3!A:AB,MATCH("ea_"&amp;"太陽光（土地系）"&amp;"_年間発電",データシート3!$A$1:$AB$1,0),0)/10^3</f>
        <v>1241233.963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210043.40700000004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1451277.37</v>
      </c>
      <c r="BJ98" s="33">
        <f>(VLOOKUP($BC98&amp;"_"&amp;$AZ$8,データシート3!$A:$AN,MATCH("da_合計",データシート3!$A$1:$AN$1,0),0))/10^3</f>
        <v>157588.22506406877</v>
      </c>
      <c r="BK98" s="33">
        <f t="shared" si="21"/>
        <v>1293689.1449359313</v>
      </c>
      <c r="BL98" s="33">
        <f t="shared" si="22"/>
        <v>0</v>
      </c>
      <c r="BM98" s="33">
        <f t="shared" si="23"/>
        <v>1293689.1449359313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市川三郷町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19346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2</v>
      </c>
      <c r="L7" s="702">
        <f t="shared" si="0"/>
        <v>2</v>
      </c>
      <c r="M7" s="702">
        <f t="shared" si="0"/>
        <v>1</v>
      </c>
      <c r="N7" s="702">
        <f t="shared" si="0"/>
        <v>1</v>
      </c>
      <c r="O7" s="702">
        <f>SUM(O8:O13)</f>
        <v>1</v>
      </c>
      <c r="P7" s="702">
        <f t="shared" si="0"/>
        <v>1</v>
      </c>
      <c r="Q7" s="703">
        <f>SUM(Q8:Q13)</f>
        <v>1</v>
      </c>
      <c r="R7" s="909">
        <f t="shared" si="0"/>
        <v>17.327999999999999</v>
      </c>
      <c r="S7" s="910">
        <f t="shared" si="0"/>
        <v>19.03</v>
      </c>
      <c r="T7" s="910">
        <f t="shared" si="0"/>
        <v>19.655999999999999</v>
      </c>
      <c r="U7" s="910">
        <f t="shared" si="0"/>
        <v>20.218</v>
      </c>
      <c r="V7" s="910">
        <f t="shared" si="0"/>
        <v>10.920999999999999</v>
      </c>
      <c r="W7" s="910">
        <f t="shared" si="0"/>
        <v>9.4789999999999992</v>
      </c>
      <c r="X7" s="910">
        <f t="shared" si="0"/>
        <v>6.069</v>
      </c>
      <c r="Y7" s="910">
        <f t="shared" si="0"/>
        <v>5.8730000000000002</v>
      </c>
      <c r="Z7" s="910">
        <f>SUM(Z8:Z13)</f>
        <v>5.5620000000000003</v>
      </c>
      <c r="AA7" s="910">
        <f>SUM(AA8:AA13)</f>
        <v>4.4210000000000003</v>
      </c>
      <c r="AB7" s="911">
        <f t="shared" si="0"/>
        <v>4.8499999999999996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12.077</v>
      </c>
      <c r="S10" s="916">
        <f>VLOOKUP($D$3&amp;"_"&amp;S$3,データシート1!$A:$BU,MATCH($R$2&amp;"_"&amp;$C10,データシート1!$A$1:$BU$1,0),0)</f>
        <v>19.03</v>
      </c>
      <c r="T10" s="916">
        <f>VLOOKUP($D$3&amp;"_"&amp;T$3,データシート1!$A:$BU,MATCH($R$2&amp;"_"&amp;$C10,データシート1!$A$1:$BU$1,0),0)</f>
        <v>19.655999999999999</v>
      </c>
      <c r="U10" s="916">
        <f>VLOOKUP($D$3&amp;"_"&amp;U$3,データシート1!$A:$BU,MATCH($R$2&amp;"_"&amp;$C10,データシート1!$A$1:$BU$1,0),0)</f>
        <v>20.218</v>
      </c>
      <c r="V10" s="916">
        <f>VLOOKUP($D$3&amp;"_"&amp;V$3,データシート1!$A:$BU,MATCH($R$2&amp;"_"&amp;$C10,データシート1!$A$1:$BU$1,0),0)</f>
        <v>10.920999999999999</v>
      </c>
      <c r="W10" s="916">
        <f>VLOOKUP($D$3&amp;"_"&amp;W$3,データシート1!$A:$BU,MATCH($R$2&amp;"_"&amp;$C10,データシート1!$A$1:$BU$1,0),0)</f>
        <v>9.4789999999999992</v>
      </c>
      <c r="X10" s="916">
        <f>VLOOKUP($D$3&amp;"_"&amp;X$3,データシート1!$A:$BU,MATCH($R$2&amp;"_"&amp;$C10,データシート1!$A$1:$BU$1,0),0)</f>
        <v>6.069</v>
      </c>
      <c r="Y10" s="916">
        <f>VLOOKUP($D$3&amp;"_"&amp;Y$3,データシート1!$A:$BU,MATCH($R$2&amp;"_"&amp;$C10,データシート1!$A$1:$BU$1,0),0)</f>
        <v>5.8730000000000002</v>
      </c>
      <c r="Z10" s="916">
        <f>VLOOKUP($D$3&amp;"_"&amp;Z$3,データシート1!$A:$BU,MATCH($R$2&amp;"_"&amp;$C10,データシート1!$A$1:$BU$1,0),0)</f>
        <v>5.5620000000000003</v>
      </c>
      <c r="AA10" s="916">
        <f>VLOOKUP($D$3&amp;"_"&amp;AA$3,データシート1!$A:$BU,MATCH($R$2&amp;"_"&amp;$C10,データシート1!$A$1:$BU$1,0),0)</f>
        <v>4.4210000000000003</v>
      </c>
      <c r="AB10" s="917">
        <f>VLOOKUP($D$3&amp;"_"&amp;AB$3,データシート1!$A:$BU,MATCH($R$2&amp;"_"&amp;$C10,データシート1!$A$1:$BU$1,0),0)</f>
        <v>4.8499999999999996</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5.2510000000000003</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12.077</v>
      </c>
      <c r="S26" s="925">
        <f>VLOOKUP($D$3&amp;"_"&amp;S$3,データシート2!$A:$SI,MATCH($R$2&amp;"_"&amp;$B26,データシート2!$A$1:$SI$1,0),0)</f>
        <v>19.03</v>
      </c>
      <c r="T26" s="925">
        <f>VLOOKUP($D$3&amp;"_"&amp;T$3,データシート2!$A:$SI,MATCH($R$2&amp;"_"&amp;$B26,データシート2!$A$1:$SI$1,0),0)</f>
        <v>19.655999999999999</v>
      </c>
      <c r="U26" s="925">
        <f>VLOOKUP($D$3&amp;"_"&amp;U$3,データシート2!$A:$SI,MATCH($R$2&amp;"_"&amp;$B26,データシート2!$A$1:$SI$1,0),0)</f>
        <v>20.218</v>
      </c>
      <c r="V26" s="925">
        <f>VLOOKUP($D$3&amp;"_"&amp;V$3,データシート2!$A:$SI,MATCH($R$2&amp;"_"&amp;$B26,データシート2!$A$1:$SI$1,0),0)</f>
        <v>10.920999999999999</v>
      </c>
      <c r="W26" s="925">
        <f>VLOOKUP($D$3&amp;"_"&amp;W$3,データシート2!$A:$SI,MATCH($R$2&amp;"_"&amp;$B26,データシート2!$A$1:$SI$1,0),0)</f>
        <v>9.4789999999999992</v>
      </c>
      <c r="X26" s="925">
        <f>VLOOKUP($D$3&amp;"_"&amp;X$3,データシート2!$A:$SI,MATCH($R$2&amp;"_"&amp;$B26,データシート2!$A$1:$SI$1,0),0)</f>
        <v>6.069</v>
      </c>
      <c r="Y26" s="925">
        <f>VLOOKUP($D$3&amp;"_"&amp;Y$3,データシート2!$A:$SI,MATCH($R$2&amp;"_"&amp;$B26,データシート2!$A$1:$SI$1,0),0)</f>
        <v>5.8730000000000002</v>
      </c>
      <c r="Z26" s="925">
        <f>VLOOKUP($D$3&amp;"_"&amp;Z$3,データシート2!$A:$SI,MATCH($R$2&amp;"_"&amp;$B26,データシート2!$A$1:$SI$1,0),0)</f>
        <v>5.5620000000000003</v>
      </c>
      <c r="AA26" s="925">
        <f>VLOOKUP($D$3&amp;"_"&amp;AA$3,データシート2!$A:$SI,MATCH($R$2&amp;"_"&amp;$B26,データシート2!$A$1:$SI$1,0),0)</f>
        <v>4.4210000000000003</v>
      </c>
      <c r="AB26" s="926">
        <f>VLOOKUP($D$3&amp;"_"&amp;AB$3,データシート2!$A:$SI,MATCH($R$2&amp;"_"&amp;$B26,データシート2!$A$1:$SI$1,0),0)</f>
        <v>4.8499999999999996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5.8680000000000003</v>
      </c>
      <c r="T27" s="928">
        <f>VLOOKUP($D$3&amp;"_"&amp;T$3,データシート2!$A:$SI,MATCH($R$2&amp;"_"&amp;$C27,データシート2!$A$1:$SI$1,0),0)</f>
        <v>6.1280000000000001</v>
      </c>
      <c r="U27" s="928">
        <f>VLOOKUP($D$3&amp;"_"&amp;U$3,データシート2!$A:$SI,MATCH($R$2&amp;"_"&amp;$C27,データシート2!$A$1:$SI$1,0),0)</f>
        <v>6.2130000000000001</v>
      </c>
      <c r="V27" s="928">
        <f>VLOOKUP($D$3&amp;"_"&amp;V$3,データシート2!$A:$SI,MATCH($R$2&amp;"_"&amp;$C27,データシート2!$A$1:$SI$1,0),0)</f>
        <v>6.7759999999999998</v>
      </c>
      <c r="W27" s="928">
        <f>VLOOKUP($D$3&amp;"_"&amp;W$3,データシート2!$A:$SI,MATCH($R$2&amp;"_"&amp;$C27,データシート2!$A$1:$SI$1,0),0)</f>
        <v>6.8070000000000004</v>
      </c>
      <c r="X27" s="928">
        <f>VLOOKUP($D$3&amp;"_"&amp;X$3,データシート2!$A:$SI,MATCH($R$2&amp;"_"&amp;$C27,データシート2!$A$1:$SI$1,0),0)</f>
        <v>6.069</v>
      </c>
      <c r="Y27" s="928">
        <f>VLOOKUP($D$3&amp;"_"&amp;Y$3,データシート2!$A:$SI,MATCH($R$2&amp;"_"&amp;$C27,データシート2!$A$1:$SI$1,0),0)</f>
        <v>5.8730000000000002</v>
      </c>
      <c r="Z27" s="928">
        <f>VLOOKUP($D$3&amp;"_"&amp;Z$3,データシート2!$A:$SI,MATCH($R$2&amp;"_"&amp;$C27,データシート2!$A$1:$SI$1,0),0)</f>
        <v>5.5620000000000003</v>
      </c>
      <c r="AA27" s="928">
        <f>VLOOKUP($D$3&amp;"_"&amp;AA$3,データシート2!$A:$SI,MATCH($R$2&amp;"_"&amp;$C27,データシート2!$A$1:$SI$1,0),0)</f>
        <v>4.4210000000000003</v>
      </c>
      <c r="AB27" s="929">
        <f>VLOOKUP($D$3&amp;"_"&amp;AB$3,データシート2!$A:$SI,MATCH($R$2&amp;"_"&amp;$C27,データシート2!$A$1:$SI$1,0),0)</f>
        <v>4.8499999999999996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7.9039999999999999</v>
      </c>
      <c r="S32" s="938">
        <f>VLOOKUP($D$3&amp;"_"&amp;S$3,データシート2!$A:$SI,MATCH($R$2&amp;"_"&amp;$C32,データシート2!$A$1:$SI$1,0),0)</f>
        <v>8.7270000000000003</v>
      </c>
      <c r="T32" s="938">
        <f>VLOOKUP($D$3&amp;"_"&amp;T$3,データシート2!$A:$SI,MATCH($R$2&amp;"_"&amp;$C32,データシート2!$A$1:$SI$1,0),0)</f>
        <v>8.7289999999999992</v>
      </c>
      <c r="U32" s="938">
        <f>VLOOKUP($D$3&amp;"_"&amp;U$3,データシート2!$A:$SI,MATCH($R$2&amp;"_"&amp;$C32,データシート2!$A$1:$SI$1,0),0)</f>
        <v>9.3239999999999998</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4.173</v>
      </c>
      <c r="S51" s="938">
        <f>VLOOKUP($D$3&amp;"_"&amp;S$3,データシート2!$A:$SI,MATCH($R$2&amp;"_"&amp;$C51,データシート2!$A$1:$SI$1,0),0)</f>
        <v>4.4349999999999996</v>
      </c>
      <c r="T51" s="938">
        <f>VLOOKUP($D$3&amp;"_"&amp;T$3,データシート2!$A:$SI,MATCH($R$2&amp;"_"&amp;$C51,データシート2!$A$1:$SI$1,0),0)</f>
        <v>4.7990000000000004</v>
      </c>
      <c r="U51" s="938">
        <f>VLOOKUP($D$3&amp;"_"&amp;U$3,データシート2!$A:$SI,MATCH($R$2&amp;"_"&amp;$C51,データシート2!$A$1:$SI$1,0),0)</f>
        <v>4.681</v>
      </c>
      <c r="V51" s="938">
        <f>VLOOKUP($D$3&amp;"_"&amp;V$3,データシート2!$A:$SI,MATCH($R$2&amp;"_"&amp;$C51,データシート2!$A$1:$SI$1,0),0)</f>
        <v>4.1449999999999996</v>
      </c>
      <c r="W51" s="938">
        <f>VLOOKUP($D$3&amp;"_"&amp;W$3,データシート2!$A:$SI,MATCH($R$2&amp;"_"&amp;$C51,データシート2!$A$1:$SI$1,0),0)</f>
        <v>2.6720000000000002</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1</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5.2510000000000003</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1</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5.2510000000000003</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2025-03-04T09:36:12Z</dcterms:created>
  <dcterms:modified xsi:type="dcterms:W3CDTF">2025-03-04T09:36:13Z</dcterms:modified>
  <cp:category/>
  <cp:contentStatus/>
</cp:coreProperties>
</file>